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F30DE16-27D9-4ACA-BC67-B317E1CECD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Z382" i="1" s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Y341" i="1" s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199" i="1"/>
  <c r="X198" i="1"/>
  <c r="BO197" i="1"/>
  <c r="BM197" i="1"/>
  <c r="Y197" i="1"/>
  <c r="P197" i="1"/>
  <c r="BO196" i="1"/>
  <c r="BM196" i="1"/>
  <c r="Y196" i="1"/>
  <c r="BP196" i="1" s="1"/>
  <c r="P196" i="1"/>
  <c r="BO195" i="1"/>
  <c r="BN195" i="1"/>
  <c r="BM195" i="1"/>
  <c r="Z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X169" i="1"/>
  <c r="X168" i="1"/>
  <c r="BO167" i="1"/>
  <c r="BM167" i="1"/>
  <c r="Y167" i="1"/>
  <c r="Y168" i="1" s="1"/>
  <c r="P167" i="1"/>
  <c r="X164" i="1"/>
  <c r="X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BO149" i="1"/>
  <c r="BM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5" i="1"/>
  <c r="X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X69" i="1"/>
  <c r="X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8" i="1"/>
  <c r="X57" i="1"/>
  <c r="BO56" i="1"/>
  <c r="BM56" i="1"/>
  <c r="Y56" i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O32" i="1"/>
  <c r="BM32" i="1"/>
  <c r="Y32" i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212" i="1" l="1"/>
  <c r="BN212" i="1"/>
  <c r="Z212" i="1"/>
  <c r="BP232" i="1"/>
  <c r="BN232" i="1"/>
  <c r="Z232" i="1"/>
  <c r="BP254" i="1"/>
  <c r="BN254" i="1"/>
  <c r="Z254" i="1"/>
  <c r="BP280" i="1"/>
  <c r="BN280" i="1"/>
  <c r="Z280" i="1"/>
  <c r="BP305" i="1"/>
  <c r="BN305" i="1"/>
  <c r="Z305" i="1"/>
  <c r="BP370" i="1"/>
  <c r="BN370" i="1"/>
  <c r="Z370" i="1"/>
  <c r="BP400" i="1"/>
  <c r="BN400" i="1"/>
  <c r="Z400" i="1"/>
  <c r="BP433" i="1"/>
  <c r="BN433" i="1"/>
  <c r="Z433" i="1"/>
  <c r="BP453" i="1"/>
  <c r="BN453" i="1"/>
  <c r="Z453" i="1"/>
  <c r="BP482" i="1"/>
  <c r="BN482" i="1"/>
  <c r="Z482" i="1"/>
  <c r="Y527" i="1"/>
  <c r="BP526" i="1"/>
  <c r="BN526" i="1"/>
  <c r="Z526" i="1"/>
  <c r="Z527" i="1" s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X680" i="1"/>
  <c r="X683" i="1"/>
  <c r="Z27" i="1"/>
  <c r="BN27" i="1"/>
  <c r="Z28" i="1"/>
  <c r="BN28" i="1"/>
  <c r="Z29" i="1"/>
  <c r="BN29" i="1"/>
  <c r="Z30" i="1"/>
  <c r="BN30" i="1"/>
  <c r="Z50" i="1"/>
  <c r="BN50" i="1"/>
  <c r="Z65" i="1"/>
  <c r="BN65" i="1"/>
  <c r="Z79" i="1"/>
  <c r="BN79" i="1"/>
  <c r="Z89" i="1"/>
  <c r="BN89" i="1"/>
  <c r="Z110" i="1"/>
  <c r="BN110" i="1"/>
  <c r="Z120" i="1"/>
  <c r="BN120" i="1"/>
  <c r="Z136" i="1"/>
  <c r="BN136" i="1"/>
  <c r="Z151" i="1"/>
  <c r="BN151" i="1"/>
  <c r="Z167" i="1"/>
  <c r="Z168" i="1" s="1"/>
  <c r="BN167" i="1"/>
  <c r="BP167" i="1"/>
  <c r="Z171" i="1"/>
  <c r="BN171" i="1"/>
  <c r="Z191" i="1"/>
  <c r="BN191" i="1"/>
  <c r="BP224" i="1"/>
  <c r="BN224" i="1"/>
  <c r="Z224" i="1"/>
  <c r="BP241" i="1"/>
  <c r="BN241" i="1"/>
  <c r="Z241" i="1"/>
  <c r="BP265" i="1"/>
  <c r="BN265" i="1"/>
  <c r="Z265" i="1"/>
  <c r="BP296" i="1"/>
  <c r="BN296" i="1"/>
  <c r="Z296" i="1"/>
  <c r="BP360" i="1"/>
  <c r="BN360" i="1"/>
  <c r="Z360" i="1"/>
  <c r="BP421" i="1"/>
  <c r="BN421" i="1"/>
  <c r="Z421" i="1"/>
  <c r="BP481" i="1"/>
  <c r="BN481" i="1"/>
  <c r="Z481" i="1"/>
  <c r="BP483" i="1"/>
  <c r="BN483" i="1"/>
  <c r="Z483" i="1"/>
  <c r="BP555" i="1"/>
  <c r="BN555" i="1"/>
  <c r="Z555" i="1"/>
  <c r="BP635" i="1"/>
  <c r="BN635" i="1"/>
  <c r="Z635" i="1"/>
  <c r="BP637" i="1"/>
  <c r="BN637" i="1"/>
  <c r="Z637" i="1"/>
  <c r="BP639" i="1"/>
  <c r="BN639" i="1"/>
  <c r="Z639" i="1"/>
  <c r="BP32" i="1"/>
  <c r="BN32" i="1"/>
  <c r="Z32" i="1"/>
  <c r="BP56" i="1"/>
  <c r="BN56" i="1"/>
  <c r="Z56" i="1"/>
  <c r="BP67" i="1"/>
  <c r="BN67" i="1"/>
  <c r="Z67" i="1"/>
  <c r="BP81" i="1"/>
  <c r="BN81" i="1"/>
  <c r="Z81" i="1"/>
  <c r="BP91" i="1"/>
  <c r="BN91" i="1"/>
  <c r="Z91" i="1"/>
  <c r="BP112" i="1"/>
  <c r="BN112" i="1"/>
  <c r="Z112" i="1"/>
  <c r="BP122" i="1"/>
  <c r="BN122" i="1"/>
  <c r="Z122" i="1"/>
  <c r="BP138" i="1"/>
  <c r="BN138" i="1"/>
  <c r="Z138" i="1"/>
  <c r="Y157" i="1"/>
  <c r="BP155" i="1"/>
  <c r="BN155" i="1"/>
  <c r="Z155" i="1"/>
  <c r="BP173" i="1"/>
  <c r="BN173" i="1"/>
  <c r="Z173" i="1"/>
  <c r="BP193" i="1"/>
  <c r="BN193" i="1"/>
  <c r="Z193" i="1"/>
  <c r="BP48" i="1"/>
  <c r="BN48" i="1"/>
  <c r="Z48" i="1"/>
  <c r="BP63" i="1"/>
  <c r="BN63" i="1"/>
  <c r="Z63" i="1"/>
  <c r="BP73" i="1"/>
  <c r="BN73" i="1"/>
  <c r="Z73" i="1"/>
  <c r="Y93" i="1"/>
  <c r="BP87" i="1"/>
  <c r="BN87" i="1"/>
  <c r="Z87" i="1"/>
  <c r="E689" i="1"/>
  <c r="BP104" i="1"/>
  <c r="BN104" i="1"/>
  <c r="Z104" i="1"/>
  <c r="BP113" i="1"/>
  <c r="BN113" i="1"/>
  <c r="Z113" i="1"/>
  <c r="Y140" i="1"/>
  <c r="BP134" i="1"/>
  <c r="BN134" i="1"/>
  <c r="Z134" i="1"/>
  <c r="BP149" i="1"/>
  <c r="BN149" i="1"/>
  <c r="Z149" i="1"/>
  <c r="Y164" i="1"/>
  <c r="BP160" i="1"/>
  <c r="BN160" i="1"/>
  <c r="Z160" i="1"/>
  <c r="BP208" i="1"/>
  <c r="BN208" i="1"/>
  <c r="Z208" i="1"/>
  <c r="BP218" i="1"/>
  <c r="BN218" i="1"/>
  <c r="Z218" i="1"/>
  <c r="BP230" i="1"/>
  <c r="BN230" i="1"/>
  <c r="Z230" i="1"/>
  <c r="BP239" i="1"/>
  <c r="BN239" i="1"/>
  <c r="Z239" i="1"/>
  <c r="BP252" i="1"/>
  <c r="BN252" i="1"/>
  <c r="Z252" i="1"/>
  <c r="BP263" i="1"/>
  <c r="BN263" i="1"/>
  <c r="Z263" i="1"/>
  <c r="BP278" i="1"/>
  <c r="BN278" i="1"/>
  <c r="Z278" i="1"/>
  <c r="O689" i="1"/>
  <c r="Y290" i="1"/>
  <c r="BP289" i="1"/>
  <c r="BN289" i="1"/>
  <c r="Z289" i="1"/>
  <c r="Z290" i="1" s="1"/>
  <c r="BP294" i="1"/>
  <c r="BN294" i="1"/>
  <c r="Z294" i="1"/>
  <c r="BP320" i="1"/>
  <c r="BN320" i="1"/>
  <c r="Z320" i="1"/>
  <c r="BP362" i="1"/>
  <c r="BN362" i="1"/>
  <c r="Z362" i="1"/>
  <c r="BP372" i="1"/>
  <c r="BN372" i="1"/>
  <c r="Z372" i="1"/>
  <c r="BP387" i="1"/>
  <c r="BN387" i="1"/>
  <c r="Z387" i="1"/>
  <c r="BP402" i="1"/>
  <c r="BN402" i="1"/>
  <c r="Z402" i="1"/>
  <c r="Y408" i="1"/>
  <c r="BP407" i="1"/>
  <c r="BN407" i="1"/>
  <c r="Z407" i="1"/>
  <c r="Z408" i="1" s="1"/>
  <c r="BP411" i="1"/>
  <c r="BN411" i="1"/>
  <c r="Z411" i="1"/>
  <c r="BP423" i="1"/>
  <c r="BN423" i="1"/>
  <c r="Z423" i="1"/>
  <c r="Y444" i="1"/>
  <c r="Y443" i="1"/>
  <c r="BP442" i="1"/>
  <c r="BN442" i="1"/>
  <c r="Z442" i="1"/>
  <c r="Z443" i="1" s="1"/>
  <c r="BP447" i="1"/>
  <c r="BN447" i="1"/>
  <c r="Z447" i="1"/>
  <c r="BP459" i="1"/>
  <c r="BN459" i="1"/>
  <c r="Z459" i="1"/>
  <c r="BP485" i="1"/>
  <c r="BN485" i="1"/>
  <c r="Z485" i="1"/>
  <c r="BP491" i="1"/>
  <c r="BN491" i="1"/>
  <c r="Z491" i="1"/>
  <c r="BP499" i="1"/>
  <c r="BN499" i="1"/>
  <c r="Z499" i="1"/>
  <c r="B689" i="1"/>
  <c r="X681" i="1"/>
  <c r="X682" i="1" s="1"/>
  <c r="Y34" i="1"/>
  <c r="Y75" i="1"/>
  <c r="Y85" i="1"/>
  <c r="Y99" i="1"/>
  <c r="Y115" i="1"/>
  <c r="F689" i="1"/>
  <c r="Y130" i="1"/>
  <c r="BP162" i="1"/>
  <c r="BN162" i="1"/>
  <c r="Z162" i="1"/>
  <c r="Y181" i="1"/>
  <c r="BP179" i="1"/>
  <c r="BN179" i="1"/>
  <c r="Z179" i="1"/>
  <c r="BP197" i="1"/>
  <c r="BN197" i="1"/>
  <c r="Z197" i="1"/>
  <c r="BP214" i="1"/>
  <c r="BN214" i="1"/>
  <c r="Z214" i="1"/>
  <c r="BP226" i="1"/>
  <c r="BN226" i="1"/>
  <c r="Z226" i="1"/>
  <c r="BP238" i="1"/>
  <c r="BN238" i="1"/>
  <c r="Z238" i="1"/>
  <c r="BP248" i="1"/>
  <c r="BN248" i="1"/>
  <c r="Z248" i="1"/>
  <c r="BP259" i="1"/>
  <c r="BN259" i="1"/>
  <c r="Z259" i="1"/>
  <c r="BP267" i="1"/>
  <c r="BN267" i="1"/>
  <c r="Z267" i="1"/>
  <c r="BP282" i="1"/>
  <c r="BN282" i="1"/>
  <c r="Z282" i="1"/>
  <c r="Y297" i="1"/>
  <c r="BP303" i="1"/>
  <c r="BN303" i="1"/>
  <c r="Z303" i="1"/>
  <c r="BP340" i="1"/>
  <c r="BN340" i="1"/>
  <c r="Z340" i="1"/>
  <c r="BP344" i="1"/>
  <c r="BN344" i="1"/>
  <c r="Z344" i="1"/>
  <c r="BP366" i="1"/>
  <c r="BN366" i="1"/>
  <c r="Z366" i="1"/>
  <c r="BP380" i="1"/>
  <c r="BN380" i="1"/>
  <c r="Z380" i="1"/>
  <c r="BP396" i="1"/>
  <c r="BN396" i="1"/>
  <c r="Z396" i="1"/>
  <c r="X689" i="1"/>
  <c r="BP419" i="1"/>
  <c r="BN419" i="1"/>
  <c r="Z419" i="1"/>
  <c r="BP427" i="1"/>
  <c r="BN427" i="1"/>
  <c r="Z427" i="1"/>
  <c r="BP451" i="1"/>
  <c r="BN451" i="1"/>
  <c r="Z451" i="1"/>
  <c r="BP467" i="1"/>
  <c r="BN467" i="1"/>
  <c r="Z467" i="1"/>
  <c r="BP488" i="1"/>
  <c r="BN488" i="1"/>
  <c r="Z488" i="1"/>
  <c r="BP496" i="1"/>
  <c r="BN496" i="1"/>
  <c r="Z496" i="1"/>
  <c r="BP509" i="1"/>
  <c r="BN509" i="1"/>
  <c r="Z509" i="1"/>
  <c r="Y515" i="1"/>
  <c r="BP514" i="1"/>
  <c r="BN514" i="1"/>
  <c r="Z514" i="1"/>
  <c r="Z515" i="1" s="1"/>
  <c r="BP522" i="1"/>
  <c r="BN522" i="1"/>
  <c r="Z522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1" i="1"/>
  <c r="BN561" i="1"/>
  <c r="Z561" i="1"/>
  <c r="BP579" i="1"/>
  <c r="BN579" i="1"/>
  <c r="Z579" i="1"/>
  <c r="BP583" i="1"/>
  <c r="BN583" i="1"/>
  <c r="Z583" i="1"/>
  <c r="BP589" i="1"/>
  <c r="BN589" i="1"/>
  <c r="Z589" i="1"/>
  <c r="BP596" i="1"/>
  <c r="BN596" i="1"/>
  <c r="Z596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Y177" i="1"/>
  <c r="I689" i="1"/>
  <c r="Y199" i="1"/>
  <c r="Y220" i="1"/>
  <c r="Y234" i="1"/>
  <c r="Y335" i="1"/>
  <c r="Y404" i="1"/>
  <c r="Y403" i="1"/>
  <c r="Y505" i="1"/>
  <c r="Y528" i="1"/>
  <c r="BP557" i="1"/>
  <c r="BN557" i="1"/>
  <c r="Z557" i="1"/>
  <c r="BP562" i="1"/>
  <c r="BN562" i="1"/>
  <c r="Z562" i="1"/>
  <c r="BP580" i="1"/>
  <c r="BN580" i="1"/>
  <c r="Z580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Y598" i="1"/>
  <c r="Y597" i="1"/>
  <c r="H9" i="1"/>
  <c r="A10" i="1"/>
  <c r="Y24" i="1"/>
  <c r="Y33" i="1"/>
  <c r="Y53" i="1"/>
  <c r="Y57" i="1"/>
  <c r="Y68" i="1"/>
  <c r="Y76" i="1"/>
  <c r="Y84" i="1"/>
  <c r="Y94" i="1"/>
  <c r="Y100" i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BP345" i="1"/>
  <c r="BN345" i="1"/>
  <c r="Z345" i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Z397" i="1" s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Y524" i="1"/>
  <c r="BP518" i="1"/>
  <c r="BN518" i="1"/>
  <c r="Z518" i="1"/>
  <c r="Y523" i="1"/>
  <c r="Y531" i="1"/>
  <c r="BP530" i="1"/>
  <c r="BN530" i="1"/>
  <c r="Z530" i="1"/>
  <c r="Z531" i="1" s="1"/>
  <c r="Y532" i="1"/>
  <c r="Y540" i="1"/>
  <c r="BP535" i="1"/>
  <c r="BN535" i="1"/>
  <c r="Z535" i="1"/>
  <c r="Z539" i="1" s="1"/>
  <c r="Y539" i="1"/>
  <c r="K689" i="1"/>
  <c r="F9" i="1"/>
  <c r="J9" i="1"/>
  <c r="Z22" i="1"/>
  <c r="Z23" i="1" s="1"/>
  <c r="BN22" i="1"/>
  <c r="BP22" i="1"/>
  <c r="Y23" i="1"/>
  <c r="X679" i="1"/>
  <c r="Z26" i="1"/>
  <c r="BN26" i="1"/>
  <c r="BP26" i="1"/>
  <c r="Z31" i="1"/>
  <c r="BN31" i="1"/>
  <c r="C689" i="1"/>
  <c r="Z47" i="1"/>
  <c r="BN47" i="1"/>
  <c r="Z49" i="1"/>
  <c r="BN49" i="1"/>
  <c r="Z51" i="1"/>
  <c r="BN51" i="1"/>
  <c r="Y52" i="1"/>
  <c r="Z55" i="1"/>
  <c r="Z57" i="1" s="1"/>
  <c r="BN55" i="1"/>
  <c r="BP55" i="1"/>
  <c r="D689" i="1"/>
  <c r="Z62" i="1"/>
  <c r="BN62" i="1"/>
  <c r="Z64" i="1"/>
  <c r="BN64" i="1"/>
  <c r="Z66" i="1"/>
  <c r="BN66" i="1"/>
  <c r="Y69" i="1"/>
  <c r="Z72" i="1"/>
  <c r="BN72" i="1"/>
  <c r="Z74" i="1"/>
  <c r="BN74" i="1"/>
  <c r="Z78" i="1"/>
  <c r="BN78" i="1"/>
  <c r="BP78" i="1"/>
  <c r="Z80" i="1"/>
  <c r="BN80" i="1"/>
  <c r="Z82" i="1"/>
  <c r="BN82" i="1"/>
  <c r="Z88" i="1"/>
  <c r="BN88" i="1"/>
  <c r="Z90" i="1"/>
  <c r="BN90" i="1"/>
  <c r="Z92" i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BN150" i="1"/>
  <c r="Y153" i="1"/>
  <c r="Z156" i="1"/>
  <c r="Z157" i="1" s="1"/>
  <c r="BN156" i="1"/>
  <c r="Z161" i="1"/>
  <c r="Z163" i="1" s="1"/>
  <c r="BN161" i="1"/>
  <c r="H689" i="1"/>
  <c r="Y169" i="1"/>
  <c r="Z172" i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Z209" i="1" s="1"/>
  <c r="BN207" i="1"/>
  <c r="BP207" i="1"/>
  <c r="Z213" i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Y235" i="1"/>
  <c r="Y243" i="1"/>
  <c r="BP237" i="1"/>
  <c r="BN237" i="1"/>
  <c r="Z237" i="1"/>
  <c r="BP242" i="1"/>
  <c r="BN242" i="1"/>
  <c r="Z242" i="1"/>
  <c r="Y244" i="1"/>
  <c r="Y256" i="1"/>
  <c r="BP247" i="1"/>
  <c r="BN247" i="1"/>
  <c r="Z247" i="1"/>
  <c r="BP251" i="1"/>
  <c r="BN251" i="1"/>
  <c r="Z251" i="1"/>
  <c r="Y255" i="1"/>
  <c r="BP260" i="1"/>
  <c r="BN260" i="1"/>
  <c r="Z260" i="1"/>
  <c r="Z268" i="1" s="1"/>
  <c r="BP264" i="1"/>
  <c r="BN264" i="1"/>
  <c r="Z264" i="1"/>
  <c r="Y268" i="1"/>
  <c r="BP277" i="1"/>
  <c r="BN277" i="1"/>
  <c r="Z277" i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Y500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BP578" i="1"/>
  <c r="BN578" i="1"/>
  <c r="Z578" i="1"/>
  <c r="BP582" i="1"/>
  <c r="BN582" i="1"/>
  <c r="Z582" i="1"/>
  <c r="BP588" i="1"/>
  <c r="BN588" i="1"/>
  <c r="Z588" i="1"/>
  <c r="AB689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AD689" i="1"/>
  <c r="BP556" i="1"/>
  <c r="BN556" i="1"/>
  <c r="Z556" i="1"/>
  <c r="BP560" i="1"/>
  <c r="BN560" i="1"/>
  <c r="Z560" i="1"/>
  <c r="Y568" i="1"/>
  <c r="Y575" i="1"/>
  <c r="BP571" i="1"/>
  <c r="BN571" i="1"/>
  <c r="Z571" i="1"/>
  <c r="Z574" i="1" s="1"/>
  <c r="Y574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BP554" i="1"/>
  <c r="BN554" i="1"/>
  <c r="Z554" i="1"/>
  <c r="BP558" i="1"/>
  <c r="BN558" i="1"/>
  <c r="Z558" i="1"/>
  <c r="Z568" i="1" s="1"/>
  <c r="BP563" i="1"/>
  <c r="BN563" i="1"/>
  <c r="Z563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346" i="1" l="1"/>
  <c r="Z641" i="1"/>
  <c r="Z220" i="1"/>
  <c r="Z176" i="1"/>
  <c r="Z75" i="1"/>
  <c r="Z52" i="1"/>
  <c r="Z374" i="1"/>
  <c r="Z631" i="1"/>
  <c r="Z597" i="1"/>
  <c r="Z500" i="1"/>
  <c r="Z468" i="1"/>
  <c r="Z429" i="1"/>
  <c r="Z403" i="1"/>
  <c r="Z307" i="1"/>
  <c r="Z285" i="1"/>
  <c r="Z255" i="1"/>
  <c r="Z243" i="1"/>
  <c r="Z152" i="1"/>
  <c r="Z130" i="1"/>
  <c r="Z124" i="1"/>
  <c r="Z99" i="1"/>
  <c r="Z93" i="1"/>
  <c r="Z68" i="1"/>
  <c r="Z321" i="1"/>
  <c r="Z659" i="1"/>
  <c r="Z624" i="1"/>
  <c r="Z602" i="1"/>
  <c r="Y681" i="1"/>
  <c r="Z439" i="1"/>
  <c r="Z367" i="1"/>
  <c r="Z652" i="1"/>
  <c r="Z591" i="1"/>
  <c r="Z455" i="1"/>
  <c r="Z383" i="1"/>
  <c r="Z234" i="1"/>
  <c r="Z198" i="1"/>
  <c r="Z140" i="1"/>
  <c r="Z115" i="1"/>
  <c r="Z106" i="1"/>
  <c r="Z84" i="1"/>
  <c r="Z33" i="1"/>
  <c r="Y683" i="1"/>
  <c r="Y680" i="1"/>
  <c r="Z523" i="1"/>
  <c r="Z390" i="1"/>
  <c r="Y679" i="1"/>
  <c r="Y682" i="1" l="1"/>
  <c r="Z684" i="1"/>
</calcChain>
</file>

<file path=xl/sharedStrings.xml><?xml version="1.0" encoding="utf-8"?>
<sst xmlns="http://schemas.openxmlformats.org/spreadsheetml/2006/main" count="3184" uniqueCount="1099">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</sst>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9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17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1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3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5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2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28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5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2" customWidth="1"/>
    <col min="19" max="19" width="6.140625" style="7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2" customWidth="1"/>
    <col min="25" max="25" width="11" style="772" customWidth="1"/>
    <col min="26" max="26" width="10" style="772" customWidth="1"/>
    <col min="27" max="27" width="11.5703125" style="772" customWidth="1"/>
    <col min="28" max="28" width="10.42578125" style="772" customWidth="1"/>
    <col min="29" max="29" width="30" style="7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2" customWidth="1"/>
    <col min="34" max="34" width="9.140625" style="772" customWidth="1"/>
    <col min="35" max="16384" width="9.140625" style="772"/>
  </cols>
  <sheetData>
    <row r="1" spans="1:32" s="776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6"/>
      <c r="R2" s="796"/>
      <c r="S2" s="796"/>
      <c r="T2" s="796"/>
      <c r="U2" s="796"/>
      <c r="V2" s="796"/>
      <c r="W2" s="796"/>
      <c r="X2" s="16"/>
      <c r="Y2" s="16"/>
      <c r="Z2" s="16"/>
      <c r="AA2" s="16"/>
      <c r="AB2" s="51"/>
      <c r="AC2" s="51"/>
      <c r="AD2" s="51"/>
      <c r="AE2" s="51"/>
    </row>
    <row r="3" spans="1:32" s="7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6"/>
      <c r="Q3" s="796"/>
      <c r="R3" s="796"/>
      <c r="S3" s="796"/>
      <c r="T3" s="796"/>
      <c r="U3" s="796"/>
      <c r="V3" s="796"/>
      <c r="W3" s="796"/>
      <c r="X3" s="16"/>
      <c r="Y3" s="16"/>
      <c r="Z3" s="16"/>
      <c r="AA3" s="16"/>
      <c r="AB3" s="51"/>
      <c r="AC3" s="51"/>
      <c r="AD3" s="51"/>
      <c r="AE3" s="51"/>
    </row>
    <row r="4" spans="1:32" s="7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6" customFormat="1" ht="23.45" customHeight="1" x14ac:dyDescent="0.2">
      <c r="A5" s="937" t="s">
        <v>8</v>
      </c>
      <c r="B5" s="827"/>
      <c r="C5" s="828"/>
      <c r="D5" s="879"/>
      <c r="E5" s="880"/>
      <c r="F5" s="1172" t="s">
        <v>9</v>
      </c>
      <c r="G5" s="828"/>
      <c r="H5" s="879"/>
      <c r="I5" s="1094"/>
      <c r="J5" s="1094"/>
      <c r="K5" s="1094"/>
      <c r="L5" s="1094"/>
      <c r="M5" s="880"/>
      <c r="N5" s="58"/>
      <c r="P5" s="24" t="s">
        <v>10</v>
      </c>
      <c r="Q5" s="1191">
        <v>45691</v>
      </c>
      <c r="R5" s="936"/>
      <c r="T5" s="989" t="s">
        <v>11</v>
      </c>
      <c r="U5" s="990"/>
      <c r="V5" s="991" t="s">
        <v>12</v>
      </c>
      <c r="W5" s="936"/>
      <c r="AB5" s="51"/>
      <c r="AC5" s="51"/>
      <c r="AD5" s="51"/>
      <c r="AE5" s="51"/>
    </row>
    <row r="6" spans="1:32" s="776" customFormat="1" ht="24" customHeight="1" x14ac:dyDescent="0.2">
      <c r="A6" s="937" t="s">
        <v>13</v>
      </c>
      <c r="B6" s="827"/>
      <c r="C6" s="828"/>
      <c r="D6" s="1098" t="s">
        <v>14</v>
      </c>
      <c r="E6" s="1099"/>
      <c r="F6" s="1099"/>
      <c r="G6" s="1099"/>
      <c r="H6" s="1099"/>
      <c r="I6" s="1099"/>
      <c r="J6" s="1099"/>
      <c r="K6" s="1099"/>
      <c r="L6" s="1099"/>
      <c r="M6" s="936"/>
      <c r="N6" s="59"/>
      <c r="P6" s="24" t="s">
        <v>15</v>
      </c>
      <c r="Q6" s="1204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999" t="s">
        <v>16</v>
      </c>
      <c r="U6" s="990"/>
      <c r="V6" s="1076" t="s">
        <v>17</v>
      </c>
      <c r="W6" s="840"/>
      <c r="AB6" s="51"/>
      <c r="AC6" s="51"/>
      <c r="AD6" s="51"/>
      <c r="AE6" s="51"/>
    </row>
    <row r="7" spans="1:32" s="776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6"/>
      <c r="U7" s="990"/>
      <c r="V7" s="1077"/>
      <c r="W7" s="1078"/>
      <c r="AB7" s="51"/>
      <c r="AC7" s="51"/>
      <c r="AD7" s="51"/>
      <c r="AE7" s="51"/>
    </row>
    <row r="8" spans="1:32" s="776" customFormat="1" ht="25.5" customHeight="1" x14ac:dyDescent="0.2">
      <c r="A8" s="1217" t="s">
        <v>18</v>
      </c>
      <c r="B8" s="801"/>
      <c r="C8" s="802"/>
      <c r="D8" s="860" t="s">
        <v>19</v>
      </c>
      <c r="E8" s="861"/>
      <c r="F8" s="861"/>
      <c r="G8" s="861"/>
      <c r="H8" s="861"/>
      <c r="I8" s="861"/>
      <c r="J8" s="861"/>
      <c r="K8" s="861"/>
      <c r="L8" s="861"/>
      <c r="M8" s="862"/>
      <c r="N8" s="61"/>
      <c r="P8" s="24" t="s">
        <v>20</v>
      </c>
      <c r="Q8" s="943">
        <v>0.375</v>
      </c>
      <c r="R8" s="850"/>
      <c r="T8" s="796"/>
      <c r="U8" s="990"/>
      <c r="V8" s="1077"/>
      <c r="W8" s="1078"/>
      <c r="AB8" s="51"/>
      <c r="AC8" s="51"/>
      <c r="AD8" s="51"/>
      <c r="AE8" s="51"/>
    </row>
    <row r="9" spans="1:32" s="776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6"/>
      <c r="C9" s="796"/>
      <c r="D9" s="958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6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7"/>
      <c r="P9" s="26" t="s">
        <v>21</v>
      </c>
      <c r="Q9" s="932"/>
      <c r="R9" s="933"/>
      <c r="T9" s="796"/>
      <c r="U9" s="990"/>
      <c r="V9" s="1079"/>
      <c r="W9" s="1080"/>
      <c r="X9" s="43"/>
      <c r="Y9" s="43"/>
      <c r="Z9" s="43"/>
      <c r="AA9" s="43"/>
      <c r="AB9" s="51"/>
      <c r="AC9" s="51"/>
      <c r="AD9" s="51"/>
      <c r="AE9" s="51"/>
    </row>
    <row r="10" spans="1:32" s="776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6"/>
      <c r="C10" s="796"/>
      <c r="D10" s="958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6"/>
      <c r="H10" s="1066" t="str">
        <f>IFERROR(VLOOKUP($D$10,Proxy,2,FALSE),"")</f>
        <v/>
      </c>
      <c r="I10" s="796"/>
      <c r="J10" s="796"/>
      <c r="K10" s="796"/>
      <c r="L10" s="796"/>
      <c r="M10" s="796"/>
      <c r="N10" s="775"/>
      <c r="P10" s="26" t="s">
        <v>22</v>
      </c>
      <c r="Q10" s="1001"/>
      <c r="R10" s="1002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25" t="s">
        <v>28</v>
      </c>
      <c r="W11" s="933"/>
      <c r="X11" s="45"/>
      <c r="Y11" s="45"/>
      <c r="Z11" s="45"/>
      <c r="AA11" s="45"/>
      <c r="AB11" s="51"/>
      <c r="AC11" s="51"/>
      <c r="AD11" s="51"/>
      <c r="AE11" s="51"/>
    </row>
    <row r="12" spans="1:32" s="776" customFormat="1" ht="18.600000000000001" customHeight="1" x14ac:dyDescent="0.2">
      <c r="A12" s="983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19"/>
      <c r="W12" s="796"/>
      <c r="AB12" s="51"/>
      <c r="AC12" s="51"/>
      <c r="AD12" s="51"/>
      <c r="AE12" s="51"/>
    </row>
    <row r="13" spans="1:32" s="776" customFormat="1" ht="23.25" customHeight="1" x14ac:dyDescent="0.2">
      <c r="A13" s="983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6" customFormat="1" ht="18.600000000000001" customHeight="1" x14ac:dyDescent="0.2">
      <c r="A14" s="983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6" customFormat="1" ht="22.5" customHeight="1" x14ac:dyDescent="0.2">
      <c r="A15" s="1026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2" t="s">
        <v>38</v>
      </c>
      <c r="D17" s="835" t="s">
        <v>39</v>
      </c>
      <c r="E17" s="912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1"/>
      <c r="R17" s="911"/>
      <c r="S17" s="911"/>
      <c r="T17" s="912"/>
      <c r="U17" s="1213" t="s">
        <v>51</v>
      </c>
      <c r="V17" s="828"/>
      <c r="W17" s="835" t="s">
        <v>52</v>
      </c>
      <c r="X17" s="835" t="s">
        <v>53</v>
      </c>
      <c r="Y17" s="1214" t="s">
        <v>54</v>
      </c>
      <c r="Z17" s="1090" t="s">
        <v>55</v>
      </c>
      <c r="AA17" s="1067" t="s">
        <v>56</v>
      </c>
      <c r="AB17" s="1067" t="s">
        <v>57</v>
      </c>
      <c r="AC17" s="1067" t="s">
        <v>58</v>
      </c>
      <c r="AD17" s="106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3"/>
      <c r="E18" s="915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6"/>
      <c r="X18" s="836"/>
      <c r="Y18" s="1215"/>
      <c r="Z18" s="1091"/>
      <c r="AA18" s="1068"/>
      <c r="AB18" s="1068"/>
      <c r="AC18" s="1068"/>
      <c r="AD18" s="1169"/>
      <c r="AE18" s="1170"/>
      <c r="AF18" s="1171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5" t="s">
        <v>63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74"/>
      <c r="AB20" s="774"/>
      <c r="AC20" s="774"/>
    </row>
    <row r="21" spans="1:68" ht="14.25" customHeight="1" x14ac:dyDescent="0.25">
      <c r="A21" s="799" t="s">
        <v>64</v>
      </c>
      <c r="B21" s="796"/>
      <c r="C21" s="796"/>
      <c r="D21" s="796"/>
      <c r="E21" s="796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96"/>
      <c r="V21" s="796"/>
      <c r="W21" s="796"/>
      <c r="X21" s="796"/>
      <c r="Y21" s="796"/>
      <c r="Z21" s="796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0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811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  <c r="L24" s="796"/>
      <c r="M24" s="796"/>
      <c r="N24" s="796"/>
      <c r="O24" s="811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6"/>
      <c r="C25" s="796"/>
      <c r="D25" s="796"/>
      <c r="E25" s="796"/>
      <c r="F25" s="796"/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3">
        <v>4680115885912</v>
      </c>
      <c r="E26" s="784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6"/>
      <c r="R26" s="786"/>
      <c r="S26" s="786"/>
      <c r="T26" s="787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3">
        <v>4607091388237</v>
      </c>
      <c r="E27" s="784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6"/>
      <c r="R27" s="786"/>
      <c r="S27" s="786"/>
      <c r="T27" s="787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3">
        <v>4680115886230</v>
      </c>
      <c r="E28" s="784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1" t="s">
        <v>83</v>
      </c>
      <c r="Q28" s="786"/>
      <c r="R28" s="786"/>
      <c r="S28" s="786"/>
      <c r="T28" s="787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3">
        <v>4680115886278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6"/>
      <c r="R29" s="786"/>
      <c r="S29" s="786"/>
      <c r="T29" s="787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3">
        <v>4680115886247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6"/>
      <c r="R30" s="786"/>
      <c r="S30" s="786"/>
      <c r="T30" s="787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3">
        <v>4680115885905</v>
      </c>
      <c r="E31" s="784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6"/>
      <c r="R31" s="786"/>
      <c r="S31" s="786"/>
      <c r="T31" s="787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3">
        <v>4607091388244</v>
      </c>
      <c r="E32" s="784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6"/>
      <c r="R32" s="786"/>
      <c r="S32" s="786"/>
      <c r="T32" s="787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0"/>
      <c r="B33" s="796"/>
      <c r="C33" s="796"/>
      <c r="D33" s="796"/>
      <c r="E33" s="796"/>
      <c r="F33" s="796"/>
      <c r="G33" s="796"/>
      <c r="H33" s="796"/>
      <c r="I33" s="796"/>
      <c r="J33" s="796"/>
      <c r="K33" s="796"/>
      <c r="L33" s="796"/>
      <c r="M33" s="796"/>
      <c r="N33" s="796"/>
      <c r="O33" s="811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6"/>
      <c r="B34" s="796"/>
      <c r="C34" s="796"/>
      <c r="D34" s="796"/>
      <c r="E34" s="796"/>
      <c r="F34" s="796"/>
      <c r="G34" s="796"/>
      <c r="H34" s="796"/>
      <c r="I34" s="796"/>
      <c r="J34" s="796"/>
      <c r="K34" s="796"/>
      <c r="L34" s="796"/>
      <c r="M34" s="796"/>
      <c r="N34" s="796"/>
      <c r="O34" s="811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6"/>
      <c r="C35" s="796"/>
      <c r="D35" s="796"/>
      <c r="E35" s="796"/>
      <c r="F35" s="796"/>
      <c r="G35" s="796"/>
      <c r="H35" s="796"/>
      <c r="I35" s="796"/>
      <c r="J35" s="796"/>
      <c r="K35" s="796"/>
      <c r="L35" s="796"/>
      <c r="M35" s="796"/>
      <c r="N35" s="796"/>
      <c r="O35" s="796"/>
      <c r="P35" s="796"/>
      <c r="Q35" s="796"/>
      <c r="R35" s="796"/>
      <c r="S35" s="796"/>
      <c r="T35" s="796"/>
      <c r="U35" s="796"/>
      <c r="V35" s="796"/>
      <c r="W35" s="796"/>
      <c r="X35" s="796"/>
      <c r="Y35" s="796"/>
      <c r="Z35" s="796"/>
      <c r="AA35" s="773"/>
      <c r="AB35" s="773"/>
      <c r="AC35" s="773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3">
        <v>4607091388503</v>
      </c>
      <c r="E36" s="784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6"/>
      <c r="R36" s="786"/>
      <c r="S36" s="786"/>
      <c r="T36" s="787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0"/>
      <c r="B37" s="796"/>
      <c r="C37" s="796"/>
      <c r="D37" s="796"/>
      <c r="E37" s="796"/>
      <c r="F37" s="796"/>
      <c r="G37" s="796"/>
      <c r="H37" s="796"/>
      <c r="I37" s="796"/>
      <c r="J37" s="796"/>
      <c r="K37" s="796"/>
      <c r="L37" s="796"/>
      <c r="M37" s="796"/>
      <c r="N37" s="796"/>
      <c r="O37" s="811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6"/>
      <c r="B38" s="796"/>
      <c r="C38" s="796"/>
      <c r="D38" s="796"/>
      <c r="E38" s="796"/>
      <c r="F38" s="796"/>
      <c r="G38" s="796"/>
      <c r="H38" s="796"/>
      <c r="I38" s="796"/>
      <c r="J38" s="796"/>
      <c r="K38" s="796"/>
      <c r="L38" s="796"/>
      <c r="M38" s="796"/>
      <c r="N38" s="796"/>
      <c r="O38" s="811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6"/>
      <c r="C39" s="796"/>
      <c r="D39" s="796"/>
      <c r="E39" s="796"/>
      <c r="F39" s="796"/>
      <c r="G39" s="796"/>
      <c r="H39" s="796"/>
      <c r="I39" s="796"/>
      <c r="J39" s="796"/>
      <c r="K39" s="796"/>
      <c r="L39" s="796"/>
      <c r="M39" s="796"/>
      <c r="N39" s="796"/>
      <c r="O39" s="796"/>
      <c r="P39" s="796"/>
      <c r="Q39" s="796"/>
      <c r="R39" s="796"/>
      <c r="S39" s="796"/>
      <c r="T39" s="796"/>
      <c r="U39" s="796"/>
      <c r="V39" s="796"/>
      <c r="W39" s="796"/>
      <c r="X39" s="796"/>
      <c r="Y39" s="796"/>
      <c r="Z39" s="796"/>
      <c r="AA39" s="773"/>
      <c r="AB39" s="773"/>
      <c r="AC39" s="773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3">
        <v>4607091389111</v>
      </c>
      <c r="E40" s="784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6"/>
      <c r="R40" s="786"/>
      <c r="S40" s="786"/>
      <c r="T40" s="787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0"/>
      <c r="B41" s="796"/>
      <c r="C41" s="796"/>
      <c r="D41" s="796"/>
      <c r="E41" s="796"/>
      <c r="F41" s="796"/>
      <c r="G41" s="796"/>
      <c r="H41" s="796"/>
      <c r="I41" s="796"/>
      <c r="J41" s="796"/>
      <c r="K41" s="796"/>
      <c r="L41" s="796"/>
      <c r="M41" s="796"/>
      <c r="N41" s="796"/>
      <c r="O41" s="811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6"/>
      <c r="B42" s="796"/>
      <c r="C42" s="796"/>
      <c r="D42" s="796"/>
      <c r="E42" s="796"/>
      <c r="F42" s="796"/>
      <c r="G42" s="796"/>
      <c r="H42" s="796"/>
      <c r="I42" s="796"/>
      <c r="J42" s="796"/>
      <c r="K42" s="796"/>
      <c r="L42" s="796"/>
      <c r="M42" s="796"/>
      <c r="N42" s="796"/>
      <c r="O42" s="811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5" t="s">
        <v>109</v>
      </c>
      <c r="B44" s="796"/>
      <c r="C44" s="796"/>
      <c r="D44" s="796"/>
      <c r="E44" s="796"/>
      <c r="F44" s="796"/>
      <c r="G44" s="796"/>
      <c r="H44" s="796"/>
      <c r="I44" s="796"/>
      <c r="J44" s="796"/>
      <c r="K44" s="796"/>
      <c r="L44" s="796"/>
      <c r="M44" s="796"/>
      <c r="N44" s="796"/>
      <c r="O44" s="796"/>
      <c r="P44" s="796"/>
      <c r="Q44" s="796"/>
      <c r="R44" s="796"/>
      <c r="S44" s="796"/>
      <c r="T44" s="796"/>
      <c r="U44" s="796"/>
      <c r="V44" s="796"/>
      <c r="W44" s="796"/>
      <c r="X44" s="796"/>
      <c r="Y44" s="796"/>
      <c r="Z44" s="796"/>
      <c r="AA44" s="774"/>
      <c r="AB44" s="774"/>
      <c r="AC44" s="774"/>
    </row>
    <row r="45" spans="1:68" ht="14.25" customHeight="1" x14ac:dyDescent="0.25">
      <c r="A45" s="799" t="s">
        <v>110</v>
      </c>
      <c r="B45" s="796"/>
      <c r="C45" s="796"/>
      <c r="D45" s="796"/>
      <c r="E45" s="796"/>
      <c r="F45" s="796"/>
      <c r="G45" s="796"/>
      <c r="H45" s="796"/>
      <c r="I45" s="796"/>
      <c r="J45" s="796"/>
      <c r="K45" s="796"/>
      <c r="L45" s="796"/>
      <c r="M45" s="796"/>
      <c r="N45" s="796"/>
      <c r="O45" s="796"/>
      <c r="P45" s="796"/>
      <c r="Q45" s="796"/>
      <c r="R45" s="796"/>
      <c r="S45" s="796"/>
      <c r="T45" s="796"/>
      <c r="U45" s="796"/>
      <c r="V45" s="796"/>
      <c r="W45" s="796"/>
      <c r="X45" s="796"/>
      <c r="Y45" s="796"/>
      <c r="Z45" s="796"/>
      <c r="AA45" s="773"/>
      <c r="AB45" s="773"/>
      <c r="AC45" s="773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3">
        <v>4607091385670</v>
      </c>
      <c r="E46" s="784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6"/>
      <c r="R46" s="786"/>
      <c r="S46" s="786"/>
      <c r="T46" s="787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3">
        <v>4607091385670</v>
      </c>
      <c r="E47" s="784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6"/>
      <c r="R47" s="786"/>
      <c r="S47" s="786"/>
      <c r="T47" s="787"/>
      <c r="U47" s="34"/>
      <c r="V47" s="34"/>
      <c r="W47" s="35" t="s">
        <v>69</v>
      </c>
      <c r="X47" s="779">
        <v>100</v>
      </c>
      <c r="Y47" s="780">
        <f t="shared" si="6"/>
        <v>108</v>
      </c>
      <c r="Z47" s="36">
        <f>IFERROR(IF(Y47=0,"",ROUNDUP(Y47/H47,0)*0.01898),"")</f>
        <v>0.1898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104.02777777777777</v>
      </c>
      <c r="BN47" s="64">
        <f t="shared" si="8"/>
        <v>112.34999999999998</v>
      </c>
      <c r="BO47" s="64">
        <f t="shared" si="9"/>
        <v>0.14467592592592593</v>
      </c>
      <c r="BP47" s="64">
        <f t="shared" si="10"/>
        <v>0.15625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3">
        <v>4680115883956</v>
      </c>
      <c r="E48" s="784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6"/>
      <c r="R48" s="786"/>
      <c r="S48" s="786"/>
      <c r="T48" s="787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3">
        <v>4680115882539</v>
      </c>
      <c r="E49" s="784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6"/>
      <c r="R49" s="786"/>
      <c r="S49" s="786"/>
      <c r="T49" s="787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83">
        <v>4607091385687</v>
      </c>
      <c r="E50" s="784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92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6"/>
      <c r="R50" s="786"/>
      <c r="S50" s="786"/>
      <c r="T50" s="787"/>
      <c r="U50" s="34"/>
      <c r="V50" s="34"/>
      <c r="W50" s="35" t="s">
        <v>69</v>
      </c>
      <c r="X50" s="779">
        <v>280</v>
      </c>
      <c r="Y50" s="780">
        <f t="shared" si="6"/>
        <v>280</v>
      </c>
      <c r="Z50" s="36">
        <f>IFERROR(IF(Y50=0,"",ROUNDUP(Y50/H50,0)*0.00902),"")</f>
        <v>0.63139999999999996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294.7</v>
      </c>
      <c r="BN50" s="64">
        <f t="shared" si="8"/>
        <v>294.7</v>
      </c>
      <c r="BO50" s="64">
        <f t="shared" si="9"/>
        <v>0.53030303030303028</v>
      </c>
      <c r="BP50" s="64">
        <f t="shared" si="10"/>
        <v>0.53030303030303028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3">
        <v>4680115883949</v>
      </c>
      <c r="E51" s="784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6"/>
      <c r="R51" s="786"/>
      <c r="S51" s="786"/>
      <c r="T51" s="787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0"/>
      <c r="B52" s="796"/>
      <c r="C52" s="796"/>
      <c r="D52" s="796"/>
      <c r="E52" s="796"/>
      <c r="F52" s="796"/>
      <c r="G52" s="796"/>
      <c r="H52" s="796"/>
      <c r="I52" s="796"/>
      <c r="J52" s="796"/>
      <c r="K52" s="796"/>
      <c r="L52" s="796"/>
      <c r="M52" s="796"/>
      <c r="N52" s="796"/>
      <c r="O52" s="811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79.259259259259267</v>
      </c>
      <c r="Y52" s="781">
        <f>IFERROR(Y46/H46,"0")+IFERROR(Y47/H47,"0")+IFERROR(Y48/H48,"0")+IFERROR(Y49/H49,"0")+IFERROR(Y50/H50,"0")+IFERROR(Y51/H51,"0")</f>
        <v>80</v>
      </c>
      <c r="Z52" s="781">
        <f>IFERROR(IF(Z46="",0,Z46),"0")+IFERROR(IF(Z47="",0,Z47),"0")+IFERROR(IF(Z48="",0,Z48),"0")+IFERROR(IF(Z49="",0,Z49),"0")+IFERROR(IF(Z50="",0,Z50),"0")+IFERROR(IF(Z51="",0,Z51),"0")</f>
        <v>0.82119999999999993</v>
      </c>
      <c r="AA52" s="782"/>
      <c r="AB52" s="782"/>
      <c r="AC52" s="782"/>
    </row>
    <row r="53" spans="1:68" x14ac:dyDescent="0.2">
      <c r="A53" s="796"/>
      <c r="B53" s="796"/>
      <c r="C53" s="796"/>
      <c r="D53" s="796"/>
      <c r="E53" s="796"/>
      <c r="F53" s="796"/>
      <c r="G53" s="796"/>
      <c r="H53" s="796"/>
      <c r="I53" s="796"/>
      <c r="J53" s="796"/>
      <c r="K53" s="796"/>
      <c r="L53" s="796"/>
      <c r="M53" s="796"/>
      <c r="N53" s="796"/>
      <c r="O53" s="811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380</v>
      </c>
      <c r="Y53" s="781">
        <f>IFERROR(SUM(Y46:Y51),"0")</f>
        <v>388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6"/>
      <c r="C54" s="796"/>
      <c r="D54" s="796"/>
      <c r="E54" s="796"/>
      <c r="F54" s="796"/>
      <c r="G54" s="796"/>
      <c r="H54" s="796"/>
      <c r="I54" s="796"/>
      <c r="J54" s="796"/>
      <c r="K54" s="796"/>
      <c r="L54" s="796"/>
      <c r="M54" s="796"/>
      <c r="N54" s="796"/>
      <c r="O54" s="796"/>
      <c r="P54" s="796"/>
      <c r="Q54" s="796"/>
      <c r="R54" s="796"/>
      <c r="S54" s="796"/>
      <c r="T54" s="796"/>
      <c r="U54" s="796"/>
      <c r="V54" s="796"/>
      <c r="W54" s="796"/>
      <c r="X54" s="796"/>
      <c r="Y54" s="796"/>
      <c r="Z54" s="796"/>
      <c r="AA54" s="773"/>
      <c r="AB54" s="773"/>
      <c r="AC54" s="773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3">
        <v>4680115885233</v>
      </c>
      <c r="E55" s="784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6"/>
      <c r="R55" s="786"/>
      <c r="S55" s="786"/>
      <c r="T55" s="787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3">
        <v>4680115884915</v>
      </c>
      <c r="E56" s="784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6"/>
      <c r="R56" s="786"/>
      <c r="S56" s="786"/>
      <c r="T56" s="787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0"/>
      <c r="B57" s="796"/>
      <c r="C57" s="796"/>
      <c r="D57" s="796"/>
      <c r="E57" s="796"/>
      <c r="F57" s="796"/>
      <c r="G57" s="796"/>
      <c r="H57" s="796"/>
      <c r="I57" s="796"/>
      <c r="J57" s="796"/>
      <c r="K57" s="796"/>
      <c r="L57" s="796"/>
      <c r="M57" s="796"/>
      <c r="N57" s="796"/>
      <c r="O57" s="811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6"/>
      <c r="B58" s="796"/>
      <c r="C58" s="796"/>
      <c r="D58" s="796"/>
      <c r="E58" s="796"/>
      <c r="F58" s="796"/>
      <c r="G58" s="796"/>
      <c r="H58" s="796"/>
      <c r="I58" s="796"/>
      <c r="J58" s="796"/>
      <c r="K58" s="796"/>
      <c r="L58" s="796"/>
      <c r="M58" s="796"/>
      <c r="N58" s="796"/>
      <c r="O58" s="811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5" t="s">
        <v>137</v>
      </c>
      <c r="B59" s="796"/>
      <c r="C59" s="796"/>
      <c r="D59" s="796"/>
      <c r="E59" s="796"/>
      <c r="F59" s="796"/>
      <c r="G59" s="796"/>
      <c r="H59" s="796"/>
      <c r="I59" s="796"/>
      <c r="J59" s="796"/>
      <c r="K59" s="796"/>
      <c r="L59" s="796"/>
      <c r="M59" s="796"/>
      <c r="N59" s="796"/>
      <c r="O59" s="796"/>
      <c r="P59" s="796"/>
      <c r="Q59" s="796"/>
      <c r="R59" s="796"/>
      <c r="S59" s="796"/>
      <c r="T59" s="796"/>
      <c r="U59" s="796"/>
      <c r="V59" s="796"/>
      <c r="W59" s="796"/>
      <c r="X59" s="796"/>
      <c r="Y59" s="796"/>
      <c r="Z59" s="796"/>
      <c r="AA59" s="774"/>
      <c r="AB59" s="774"/>
      <c r="AC59" s="774"/>
    </row>
    <row r="60" spans="1:68" ht="14.25" customHeight="1" x14ac:dyDescent="0.25">
      <c r="A60" s="799" t="s">
        <v>110</v>
      </c>
      <c r="B60" s="796"/>
      <c r="C60" s="796"/>
      <c r="D60" s="796"/>
      <c r="E60" s="796"/>
      <c r="F60" s="796"/>
      <c r="G60" s="796"/>
      <c r="H60" s="796"/>
      <c r="I60" s="796"/>
      <c r="J60" s="796"/>
      <c r="K60" s="796"/>
      <c r="L60" s="796"/>
      <c r="M60" s="796"/>
      <c r="N60" s="796"/>
      <c r="O60" s="796"/>
      <c r="P60" s="796"/>
      <c r="Q60" s="796"/>
      <c r="R60" s="796"/>
      <c r="S60" s="796"/>
      <c r="T60" s="796"/>
      <c r="U60" s="796"/>
      <c r="V60" s="796"/>
      <c r="W60" s="796"/>
      <c r="X60" s="796"/>
      <c r="Y60" s="796"/>
      <c r="Z60" s="796"/>
      <c r="AA60" s="773"/>
      <c r="AB60" s="773"/>
      <c r="AC60" s="773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3">
        <v>4680115885882</v>
      </c>
      <c r="E61" s="784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6"/>
      <c r="R61" s="786"/>
      <c r="S61" s="786"/>
      <c r="T61" s="787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3">
        <v>4680115881426</v>
      </c>
      <c r="E62" s="784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127</v>
      </c>
      <c r="M62" s="33" t="s">
        <v>117</v>
      </c>
      <c r="N62" s="33"/>
      <c r="O62" s="32">
        <v>50</v>
      </c>
      <c r="P62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6"/>
      <c r="R62" s="786"/>
      <c r="S62" s="786"/>
      <c r="T62" s="787"/>
      <c r="U62" s="34"/>
      <c r="V62" s="34"/>
      <c r="W62" s="35" t="s">
        <v>69</v>
      </c>
      <c r="X62" s="779">
        <v>400</v>
      </c>
      <c r="Y62" s="780">
        <f t="shared" si="11"/>
        <v>410.40000000000003</v>
      </c>
      <c r="Z62" s="36">
        <f>IFERROR(IF(Y62=0,"",ROUNDUP(Y62/H62,0)*0.01898),"")</f>
        <v>0.72123999999999999</v>
      </c>
      <c r="AA62" s="56"/>
      <c r="AB62" s="57"/>
      <c r="AC62" s="107" t="s">
        <v>143</v>
      </c>
      <c r="AG62" s="64"/>
      <c r="AJ62" s="68" t="s">
        <v>128</v>
      </c>
      <c r="AK62" s="68">
        <v>691.2</v>
      </c>
      <c r="BB62" s="108" t="s">
        <v>1</v>
      </c>
      <c r="BM62" s="64">
        <f t="shared" si="12"/>
        <v>416.11111111111109</v>
      </c>
      <c r="BN62" s="64">
        <f t="shared" si="13"/>
        <v>426.92999999999995</v>
      </c>
      <c r="BO62" s="64">
        <f t="shared" si="14"/>
        <v>0.57870370370370372</v>
      </c>
      <c r="BP62" s="64">
        <f t="shared" si="15"/>
        <v>0.59375</v>
      </c>
    </row>
    <row r="63" spans="1:68" ht="27" customHeight="1" x14ac:dyDescent="0.25">
      <c r="A63" s="54" t="s">
        <v>144</v>
      </c>
      <c r="B63" s="54" t="s">
        <v>145</v>
      </c>
      <c r="C63" s="31">
        <v>4301011386</v>
      </c>
      <c r="D63" s="783">
        <v>4680115880283</v>
      </c>
      <c r="E63" s="784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6"/>
      <c r="R63" s="786"/>
      <c r="S63" s="786"/>
      <c r="T63" s="787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4301011432</v>
      </c>
      <c r="D64" s="783">
        <v>4680115882720</v>
      </c>
      <c r="E64" s="784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6"/>
      <c r="R64" s="786"/>
      <c r="S64" s="786"/>
      <c r="T64" s="787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149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150</v>
      </c>
      <c r="B65" s="54" t="s">
        <v>151</v>
      </c>
      <c r="C65" s="31">
        <v>4301011806</v>
      </c>
      <c r="D65" s="783">
        <v>4680115881525</v>
      </c>
      <c r="E65" s="784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6"/>
      <c r="R65" s="786"/>
      <c r="S65" s="786"/>
      <c r="T65" s="787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4301011589</v>
      </c>
      <c r="D66" s="783">
        <v>4680115885899</v>
      </c>
      <c r="E66" s="784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154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6"/>
      <c r="R66" s="786"/>
      <c r="S66" s="786"/>
      <c r="T66" s="787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4301011801</v>
      </c>
      <c r="D67" s="783">
        <v>4680115881419</v>
      </c>
      <c r="E67" s="784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11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6"/>
      <c r="R67" s="786"/>
      <c r="S67" s="786"/>
      <c r="T67" s="787"/>
      <c r="U67" s="34"/>
      <c r="V67" s="34"/>
      <c r="W67" s="35" t="s">
        <v>69</v>
      </c>
      <c r="X67" s="779">
        <v>225</v>
      </c>
      <c r="Y67" s="780">
        <f t="shared" si="11"/>
        <v>225</v>
      </c>
      <c r="Z67" s="36">
        <f>IFERROR(IF(Y67=0,"",ROUNDUP(Y67/H67,0)*0.00902),"")</f>
        <v>0.45100000000000001</v>
      </c>
      <c r="AA67" s="56"/>
      <c r="AB67" s="57"/>
      <c r="AC67" s="117" t="s">
        <v>143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235.5</v>
      </c>
      <c r="BN67" s="64">
        <f t="shared" si="13"/>
        <v>235.5</v>
      </c>
      <c r="BO67" s="64">
        <f t="shared" si="14"/>
        <v>0.37878787878787878</v>
      </c>
      <c r="BP67" s="64">
        <f t="shared" si="15"/>
        <v>0.37878787878787878</v>
      </c>
    </row>
    <row r="68" spans="1:68" x14ac:dyDescent="0.2">
      <c r="A68" s="810"/>
      <c r="B68" s="796"/>
      <c r="C68" s="796"/>
      <c r="D68" s="796"/>
      <c r="E68" s="796"/>
      <c r="F68" s="796"/>
      <c r="G68" s="796"/>
      <c r="H68" s="796"/>
      <c r="I68" s="796"/>
      <c r="J68" s="796"/>
      <c r="K68" s="796"/>
      <c r="L68" s="796"/>
      <c r="M68" s="796"/>
      <c r="N68" s="796"/>
      <c r="O68" s="811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87.037037037037038</v>
      </c>
      <c r="Y68" s="781">
        <f>IFERROR(Y61/H61,"0")+IFERROR(Y62/H62,"0")+IFERROR(Y63/H63,"0")+IFERROR(Y64/H64,"0")+IFERROR(Y65/H65,"0")+IFERROR(Y66/H66,"0")+IFERROR(Y67/H67,"0")</f>
        <v>88</v>
      </c>
      <c r="Z68" s="781">
        <f>IFERROR(IF(Z61="",0,Z61),"0")+IFERROR(IF(Z62="",0,Z62),"0")+IFERROR(IF(Z63="",0,Z63),"0")+IFERROR(IF(Z64="",0,Z64),"0")+IFERROR(IF(Z65="",0,Z65),"0")+IFERROR(IF(Z66="",0,Z66),"0")+IFERROR(IF(Z67="",0,Z67),"0")</f>
        <v>1.1722399999999999</v>
      </c>
      <c r="AA68" s="782"/>
      <c r="AB68" s="782"/>
      <c r="AC68" s="782"/>
    </row>
    <row r="69" spans="1:68" x14ac:dyDescent="0.2">
      <c r="A69" s="796"/>
      <c r="B69" s="796"/>
      <c r="C69" s="796"/>
      <c r="D69" s="796"/>
      <c r="E69" s="796"/>
      <c r="F69" s="796"/>
      <c r="G69" s="796"/>
      <c r="H69" s="796"/>
      <c r="I69" s="796"/>
      <c r="J69" s="796"/>
      <c r="K69" s="796"/>
      <c r="L69" s="796"/>
      <c r="M69" s="796"/>
      <c r="N69" s="796"/>
      <c r="O69" s="811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625</v>
      </c>
      <c r="Y69" s="781">
        <f>IFERROR(SUM(Y61:Y67),"0")</f>
        <v>635.40000000000009</v>
      </c>
      <c r="Z69" s="37"/>
      <c r="AA69" s="782"/>
      <c r="AB69" s="782"/>
      <c r="AC69" s="782"/>
    </row>
    <row r="70" spans="1:68" ht="14.25" customHeight="1" x14ac:dyDescent="0.25">
      <c r="A70" s="799" t="s">
        <v>158</v>
      </c>
      <c r="B70" s="796"/>
      <c r="C70" s="796"/>
      <c r="D70" s="796"/>
      <c r="E70" s="796"/>
      <c r="F70" s="796"/>
      <c r="G70" s="796"/>
      <c r="H70" s="796"/>
      <c r="I70" s="796"/>
      <c r="J70" s="796"/>
      <c r="K70" s="796"/>
      <c r="L70" s="796"/>
      <c r="M70" s="796"/>
      <c r="N70" s="796"/>
      <c r="O70" s="796"/>
      <c r="P70" s="796"/>
      <c r="Q70" s="796"/>
      <c r="R70" s="796"/>
      <c r="S70" s="796"/>
      <c r="T70" s="796"/>
      <c r="U70" s="796"/>
      <c r="V70" s="796"/>
      <c r="W70" s="796"/>
      <c r="X70" s="796"/>
      <c r="Y70" s="796"/>
      <c r="Z70" s="796"/>
      <c r="AA70" s="773"/>
      <c r="AB70" s="773"/>
      <c r="AC70" s="773"/>
    </row>
    <row r="71" spans="1:68" ht="27" customHeight="1" x14ac:dyDescent="0.25">
      <c r="A71" s="54" t="s">
        <v>159</v>
      </c>
      <c r="B71" s="54" t="s">
        <v>160</v>
      </c>
      <c r="C71" s="31">
        <v>4301020298</v>
      </c>
      <c r="D71" s="783">
        <v>4680115881440</v>
      </c>
      <c r="E71" s="784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6"/>
      <c r="R71" s="786"/>
      <c r="S71" s="786"/>
      <c r="T71" s="787"/>
      <c r="U71" s="34"/>
      <c r="V71" s="34"/>
      <c r="W71" s="35" t="s">
        <v>69</v>
      </c>
      <c r="X71" s="779">
        <v>200</v>
      </c>
      <c r="Y71" s="780">
        <f>IFERROR(IF(X71="",0,CEILING((X71/$H71),1)*$H71),"")</f>
        <v>205.20000000000002</v>
      </c>
      <c r="Z71" s="36">
        <f>IFERROR(IF(Y71=0,"",ROUNDUP(Y71/H71,0)*0.01898),"")</f>
        <v>0.36062</v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208.05555555555554</v>
      </c>
      <c r="BN71" s="64">
        <f>IFERROR(Y71*I71/H71,"0")</f>
        <v>213.46499999999997</v>
      </c>
      <c r="BO71" s="64">
        <f>IFERROR(1/J71*(X71/H71),"0")</f>
        <v>0.28935185185185186</v>
      </c>
      <c r="BP71" s="64">
        <f>IFERROR(1/J71*(Y71/H71),"0")</f>
        <v>0.296875</v>
      </c>
    </row>
    <row r="72" spans="1:68" ht="27" customHeight="1" x14ac:dyDescent="0.25">
      <c r="A72" s="54" t="s">
        <v>162</v>
      </c>
      <c r="B72" s="54" t="s">
        <v>163</v>
      </c>
      <c r="C72" s="31">
        <v>4301020228</v>
      </c>
      <c r="D72" s="783">
        <v>4680115882751</v>
      </c>
      <c r="E72" s="784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6"/>
      <c r="R72" s="786"/>
      <c r="S72" s="786"/>
      <c r="T72" s="787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165</v>
      </c>
      <c r="B73" s="54" t="s">
        <v>166</v>
      </c>
      <c r="C73" s="31">
        <v>4301020358</v>
      </c>
      <c r="D73" s="783">
        <v>4680115885950</v>
      </c>
      <c r="E73" s="784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6"/>
      <c r="R73" s="786"/>
      <c r="S73" s="786"/>
      <c r="T73" s="787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161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167</v>
      </c>
      <c r="B74" s="54" t="s">
        <v>168</v>
      </c>
      <c r="C74" s="31">
        <v>4301020296</v>
      </c>
      <c r="D74" s="783">
        <v>4680115881433</v>
      </c>
      <c r="E74" s="784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127</v>
      </c>
      <c r="M74" s="33" t="s">
        <v>117</v>
      </c>
      <c r="N74" s="33"/>
      <c r="O74" s="32">
        <v>50</v>
      </c>
      <c r="P74" s="9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6"/>
      <c r="R74" s="786"/>
      <c r="S74" s="786"/>
      <c r="T74" s="787"/>
      <c r="U74" s="34"/>
      <c r="V74" s="34"/>
      <c r="W74" s="35" t="s">
        <v>69</v>
      </c>
      <c r="X74" s="779">
        <v>180</v>
      </c>
      <c r="Y74" s="780">
        <f>IFERROR(IF(X74="",0,CEILING((X74/$H74),1)*$H74),"")</f>
        <v>180.9</v>
      </c>
      <c r="Z74" s="36">
        <f>IFERROR(IF(Y74=0,"",ROUNDUP(Y74/H74,0)*0.00651),"")</f>
        <v>0.43617</v>
      </c>
      <c r="AA74" s="56"/>
      <c r="AB74" s="57"/>
      <c r="AC74" s="125" t="s">
        <v>161</v>
      </c>
      <c r="AG74" s="64"/>
      <c r="AJ74" s="68" t="s">
        <v>128</v>
      </c>
      <c r="AK74" s="68">
        <v>491.4</v>
      </c>
      <c r="BB74" s="126" t="s">
        <v>1</v>
      </c>
      <c r="BM74" s="64">
        <f>IFERROR(X74*I74/H74,"0")</f>
        <v>191.99999999999997</v>
      </c>
      <c r="BN74" s="64">
        <f>IFERROR(Y74*I74/H74,"0")</f>
        <v>192.95999999999998</v>
      </c>
      <c r="BO74" s="64">
        <f>IFERROR(1/J74*(X74/H74),"0")</f>
        <v>0.36630036630036628</v>
      </c>
      <c r="BP74" s="64">
        <f>IFERROR(1/J74*(Y74/H74),"0")</f>
        <v>0.36813186813186816</v>
      </c>
    </row>
    <row r="75" spans="1:68" x14ac:dyDescent="0.2">
      <c r="A75" s="810"/>
      <c r="B75" s="796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796"/>
      <c r="N75" s="796"/>
      <c r="O75" s="811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85.185185185185176</v>
      </c>
      <c r="Y75" s="781">
        <f>IFERROR(Y71/H71,"0")+IFERROR(Y72/H72,"0")+IFERROR(Y73/H73,"0")+IFERROR(Y74/H74,"0")</f>
        <v>86</v>
      </c>
      <c r="Z75" s="781">
        <f>IFERROR(IF(Z71="",0,Z71),"0")+IFERROR(IF(Z72="",0,Z72),"0")+IFERROR(IF(Z73="",0,Z73),"0")+IFERROR(IF(Z74="",0,Z74),"0")</f>
        <v>0.79679</v>
      </c>
      <c r="AA75" s="782"/>
      <c r="AB75" s="782"/>
      <c r="AC75" s="782"/>
    </row>
    <row r="76" spans="1:68" x14ac:dyDescent="0.2">
      <c r="A76" s="796"/>
      <c r="B76" s="796"/>
      <c r="C76" s="796"/>
      <c r="D76" s="796"/>
      <c r="E76" s="796"/>
      <c r="F76" s="796"/>
      <c r="G76" s="796"/>
      <c r="H76" s="796"/>
      <c r="I76" s="796"/>
      <c r="J76" s="796"/>
      <c r="K76" s="796"/>
      <c r="L76" s="796"/>
      <c r="M76" s="796"/>
      <c r="N76" s="796"/>
      <c r="O76" s="811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380</v>
      </c>
      <c r="Y76" s="781">
        <f>IFERROR(SUM(Y71:Y74),"0")</f>
        <v>386.1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6"/>
      <c r="C77" s="796"/>
      <c r="D77" s="796"/>
      <c r="E77" s="796"/>
      <c r="F77" s="796"/>
      <c r="G77" s="796"/>
      <c r="H77" s="796"/>
      <c r="I77" s="796"/>
      <c r="J77" s="796"/>
      <c r="K77" s="796"/>
      <c r="L77" s="796"/>
      <c r="M77" s="796"/>
      <c r="N77" s="796"/>
      <c r="O77" s="796"/>
      <c r="P77" s="796"/>
      <c r="Q77" s="796"/>
      <c r="R77" s="796"/>
      <c r="S77" s="796"/>
      <c r="T77" s="796"/>
      <c r="U77" s="796"/>
      <c r="V77" s="796"/>
      <c r="W77" s="796"/>
      <c r="X77" s="796"/>
      <c r="Y77" s="796"/>
      <c r="Z77" s="796"/>
      <c r="AA77" s="773"/>
      <c r="AB77" s="773"/>
      <c r="AC77" s="773"/>
    </row>
    <row r="78" spans="1:68" ht="16.5" customHeight="1" x14ac:dyDescent="0.25">
      <c r="A78" s="54" t="s">
        <v>169</v>
      </c>
      <c r="B78" s="54" t="s">
        <v>170</v>
      </c>
      <c r="C78" s="31">
        <v>4301031242</v>
      </c>
      <c r="D78" s="783">
        <v>4680115885066</v>
      </c>
      <c r="E78" s="784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6"/>
      <c r="R78" s="786"/>
      <c r="S78" s="786"/>
      <c r="T78" s="787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171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4301031240</v>
      </c>
      <c r="D79" s="783">
        <v>4680115885042</v>
      </c>
      <c r="E79" s="784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6"/>
      <c r="R79" s="786"/>
      <c r="S79" s="786"/>
      <c r="T79" s="787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174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175</v>
      </c>
      <c r="B80" s="54" t="s">
        <v>176</v>
      </c>
      <c r="C80" s="31">
        <v>4301031315</v>
      </c>
      <c r="D80" s="783">
        <v>4680115885080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8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6"/>
      <c r="R80" s="786"/>
      <c r="S80" s="786"/>
      <c r="T80" s="787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4301031243</v>
      </c>
      <c r="D81" s="783">
        <v>4680115885073</v>
      </c>
      <c r="E81" s="784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6"/>
      <c r="R81" s="786"/>
      <c r="S81" s="786"/>
      <c r="T81" s="787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180</v>
      </c>
      <c r="B82" s="54" t="s">
        <v>181</v>
      </c>
      <c r="C82" s="31">
        <v>4301031241</v>
      </c>
      <c r="D82" s="783">
        <v>4680115885059</v>
      </c>
      <c r="E82" s="784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6"/>
      <c r="R82" s="786"/>
      <c r="S82" s="786"/>
      <c r="T82" s="787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4301031316</v>
      </c>
      <c r="D83" s="783">
        <v>4680115885097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6"/>
      <c r="R83" s="786"/>
      <c r="S83" s="786"/>
      <c r="T83" s="787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0"/>
      <c r="B84" s="796"/>
      <c r="C84" s="796"/>
      <c r="D84" s="796"/>
      <c r="E84" s="796"/>
      <c r="F84" s="796"/>
      <c r="G84" s="796"/>
      <c r="H84" s="796"/>
      <c r="I84" s="796"/>
      <c r="J84" s="796"/>
      <c r="K84" s="796"/>
      <c r="L84" s="796"/>
      <c r="M84" s="796"/>
      <c r="N84" s="796"/>
      <c r="O84" s="811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6"/>
      <c r="B85" s="796"/>
      <c r="C85" s="796"/>
      <c r="D85" s="796"/>
      <c r="E85" s="796"/>
      <c r="F85" s="796"/>
      <c r="G85" s="796"/>
      <c r="H85" s="796"/>
      <c r="I85" s="796"/>
      <c r="J85" s="796"/>
      <c r="K85" s="796"/>
      <c r="L85" s="796"/>
      <c r="M85" s="796"/>
      <c r="N85" s="796"/>
      <c r="O85" s="811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6"/>
      <c r="C86" s="796"/>
      <c r="D86" s="796"/>
      <c r="E86" s="796"/>
      <c r="F86" s="796"/>
      <c r="G86" s="796"/>
      <c r="H86" s="796"/>
      <c r="I86" s="796"/>
      <c r="J86" s="796"/>
      <c r="K86" s="796"/>
      <c r="L86" s="796"/>
      <c r="M86" s="796"/>
      <c r="N86" s="796"/>
      <c r="O86" s="796"/>
      <c r="P86" s="796"/>
      <c r="Q86" s="796"/>
      <c r="R86" s="796"/>
      <c r="S86" s="796"/>
      <c r="T86" s="796"/>
      <c r="U86" s="796"/>
      <c r="V86" s="796"/>
      <c r="W86" s="796"/>
      <c r="X86" s="796"/>
      <c r="Y86" s="796"/>
      <c r="Z86" s="796"/>
      <c r="AA86" s="773"/>
      <c r="AB86" s="773"/>
      <c r="AC86" s="773"/>
    </row>
    <row r="87" spans="1:68" ht="16.5" customHeight="1" x14ac:dyDescent="0.25">
      <c r="A87" s="54" t="s">
        <v>184</v>
      </c>
      <c r="B87" s="54" t="s">
        <v>185</v>
      </c>
      <c r="C87" s="31">
        <v>4301051838</v>
      </c>
      <c r="D87" s="783">
        <v>4680115881891</v>
      </c>
      <c r="E87" s="784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0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6"/>
      <c r="R87" s="786"/>
      <c r="S87" s="786"/>
      <c r="T87" s="787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186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4301051846</v>
      </c>
      <c r="D88" s="783">
        <v>4680115885769</v>
      </c>
      <c r="E88" s="784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1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6"/>
      <c r="R88" s="786"/>
      <c r="S88" s="786"/>
      <c r="T88" s="787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189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190</v>
      </c>
      <c r="B89" s="54" t="s">
        <v>191</v>
      </c>
      <c r="C89" s="31">
        <v>4301051822</v>
      </c>
      <c r="D89" s="783">
        <v>4680115884410</v>
      </c>
      <c r="E89" s="784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6"/>
      <c r="R89" s="786"/>
      <c r="S89" s="786"/>
      <c r="T89" s="787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193</v>
      </c>
      <c r="B90" s="54" t="s">
        <v>194</v>
      </c>
      <c r="C90" s="31">
        <v>4301051837</v>
      </c>
      <c r="D90" s="783">
        <v>4680115884311</v>
      </c>
      <c r="E90" s="784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6"/>
      <c r="R90" s="786"/>
      <c r="S90" s="786"/>
      <c r="T90" s="787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195</v>
      </c>
      <c r="B91" s="54" t="s">
        <v>196</v>
      </c>
      <c r="C91" s="31">
        <v>4301051844</v>
      </c>
      <c r="D91" s="783">
        <v>4680115885929</v>
      </c>
      <c r="E91" s="784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6"/>
      <c r="R91" s="786"/>
      <c r="S91" s="786"/>
      <c r="T91" s="787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197</v>
      </c>
      <c r="B92" s="54" t="s">
        <v>198</v>
      </c>
      <c r="C92" s="31">
        <v>4301051827</v>
      </c>
      <c r="D92" s="783">
        <v>4680115884403</v>
      </c>
      <c r="E92" s="784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6"/>
      <c r="R92" s="786"/>
      <c r="S92" s="786"/>
      <c r="T92" s="787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0"/>
      <c r="B93" s="796"/>
      <c r="C93" s="796"/>
      <c r="D93" s="796"/>
      <c r="E93" s="796"/>
      <c r="F93" s="796"/>
      <c r="G93" s="796"/>
      <c r="H93" s="796"/>
      <c r="I93" s="796"/>
      <c r="J93" s="796"/>
      <c r="K93" s="796"/>
      <c r="L93" s="796"/>
      <c r="M93" s="796"/>
      <c r="N93" s="796"/>
      <c r="O93" s="811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6"/>
      <c r="B94" s="796"/>
      <c r="C94" s="796"/>
      <c r="D94" s="796"/>
      <c r="E94" s="796"/>
      <c r="F94" s="796"/>
      <c r="G94" s="796"/>
      <c r="H94" s="796"/>
      <c r="I94" s="796"/>
      <c r="J94" s="796"/>
      <c r="K94" s="796"/>
      <c r="L94" s="796"/>
      <c r="M94" s="796"/>
      <c r="N94" s="796"/>
      <c r="O94" s="811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199</v>
      </c>
      <c r="B95" s="796"/>
      <c r="C95" s="796"/>
      <c r="D95" s="796"/>
      <c r="E95" s="796"/>
      <c r="F95" s="796"/>
      <c r="G95" s="796"/>
      <c r="H95" s="796"/>
      <c r="I95" s="796"/>
      <c r="J95" s="796"/>
      <c r="K95" s="796"/>
      <c r="L95" s="796"/>
      <c r="M95" s="796"/>
      <c r="N95" s="796"/>
      <c r="O95" s="796"/>
      <c r="P95" s="796"/>
      <c r="Q95" s="796"/>
      <c r="R95" s="796"/>
      <c r="S95" s="796"/>
      <c r="T95" s="796"/>
      <c r="U95" s="796"/>
      <c r="V95" s="796"/>
      <c r="W95" s="796"/>
      <c r="X95" s="796"/>
      <c r="Y95" s="796"/>
      <c r="Z95" s="796"/>
      <c r="AA95" s="773"/>
      <c r="AB95" s="773"/>
      <c r="AC95" s="773"/>
    </row>
    <row r="96" spans="1:68" ht="37.5" customHeight="1" x14ac:dyDescent="0.25">
      <c r="A96" s="54" t="s">
        <v>200</v>
      </c>
      <c r="B96" s="54" t="s">
        <v>201</v>
      </c>
      <c r="C96" s="31">
        <v>4301060366</v>
      </c>
      <c r="D96" s="783">
        <v>4680115881532</v>
      </c>
      <c r="E96" s="784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6"/>
      <c r="R96" s="786"/>
      <c r="S96" s="786"/>
      <c r="T96" s="787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202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200</v>
      </c>
      <c r="B97" s="54" t="s">
        <v>203</v>
      </c>
      <c r="C97" s="31">
        <v>4301060371</v>
      </c>
      <c r="D97" s="783">
        <v>4680115881532</v>
      </c>
      <c r="E97" s="784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8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6"/>
      <c r="R97" s="786"/>
      <c r="S97" s="786"/>
      <c r="T97" s="787"/>
      <c r="U97" s="34"/>
      <c r="V97" s="34"/>
      <c r="W97" s="35" t="s">
        <v>69</v>
      </c>
      <c r="X97" s="779">
        <v>20</v>
      </c>
      <c r="Y97" s="780">
        <f>IFERROR(IF(X97="",0,CEILING((X97/$H97),1)*$H97),"")</f>
        <v>25.200000000000003</v>
      </c>
      <c r="Z97" s="36">
        <f>IFERROR(IF(Y97=0,"",ROUNDUP(Y97/H97,0)*0.01898),"")</f>
        <v>5.6940000000000004E-2</v>
      </c>
      <c r="AA97" s="56"/>
      <c r="AB97" s="57"/>
      <c r="AC97" s="153" t="s">
        <v>202</v>
      </c>
      <c r="AG97" s="64"/>
      <c r="AJ97" s="68"/>
      <c r="AK97" s="68">
        <v>0</v>
      </c>
      <c r="BB97" s="154" t="s">
        <v>1</v>
      </c>
      <c r="BM97" s="64">
        <f>IFERROR(X97*I97/H97,"0")</f>
        <v>21.235714285714284</v>
      </c>
      <c r="BN97" s="64">
        <f>IFERROR(Y97*I97/H97,"0")</f>
        <v>26.757000000000001</v>
      </c>
      <c r="BO97" s="64">
        <f>IFERROR(1/J97*(X97/H97),"0")</f>
        <v>3.7202380952380952E-2</v>
      </c>
      <c r="BP97" s="64">
        <f>IFERROR(1/J97*(Y97/H97),"0")</f>
        <v>4.6875E-2</v>
      </c>
    </row>
    <row r="98" spans="1:68" ht="27" customHeight="1" x14ac:dyDescent="0.25">
      <c r="A98" s="54" t="s">
        <v>204</v>
      </c>
      <c r="B98" s="54" t="s">
        <v>205</v>
      </c>
      <c r="C98" s="31">
        <v>4301060351</v>
      </c>
      <c r="D98" s="783">
        <v>4680115881464</v>
      </c>
      <c r="E98" s="784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6"/>
      <c r="R98" s="786"/>
      <c r="S98" s="786"/>
      <c r="T98" s="787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206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0"/>
      <c r="B99" s="796"/>
      <c r="C99" s="796"/>
      <c r="D99" s="796"/>
      <c r="E99" s="796"/>
      <c r="F99" s="796"/>
      <c r="G99" s="796"/>
      <c r="H99" s="796"/>
      <c r="I99" s="796"/>
      <c r="J99" s="796"/>
      <c r="K99" s="796"/>
      <c r="L99" s="796"/>
      <c r="M99" s="796"/>
      <c r="N99" s="796"/>
      <c r="O99" s="811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2.3809523809523809</v>
      </c>
      <c r="Y99" s="781">
        <f>IFERROR(Y96/H96,"0")+IFERROR(Y97/H97,"0")+IFERROR(Y98/H98,"0")</f>
        <v>3</v>
      </c>
      <c r="Z99" s="781">
        <f>IFERROR(IF(Z96="",0,Z96),"0")+IFERROR(IF(Z97="",0,Z97),"0")+IFERROR(IF(Z98="",0,Z98),"0")</f>
        <v>5.6940000000000004E-2</v>
      </c>
      <c r="AA99" s="782"/>
      <c r="AB99" s="782"/>
      <c r="AC99" s="782"/>
    </row>
    <row r="100" spans="1:68" x14ac:dyDescent="0.2">
      <c r="A100" s="796"/>
      <c r="B100" s="796"/>
      <c r="C100" s="796"/>
      <c r="D100" s="796"/>
      <c r="E100" s="796"/>
      <c r="F100" s="796"/>
      <c r="G100" s="796"/>
      <c r="H100" s="796"/>
      <c r="I100" s="796"/>
      <c r="J100" s="796"/>
      <c r="K100" s="796"/>
      <c r="L100" s="796"/>
      <c r="M100" s="796"/>
      <c r="N100" s="796"/>
      <c r="O100" s="811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20</v>
      </c>
      <c r="Y100" s="781">
        <f>IFERROR(SUM(Y96:Y98),"0")</f>
        <v>25.200000000000003</v>
      </c>
      <c r="Z100" s="37"/>
      <c r="AA100" s="782"/>
      <c r="AB100" s="782"/>
      <c r="AC100" s="782"/>
    </row>
    <row r="101" spans="1:68" ht="16.5" customHeight="1" x14ac:dyDescent="0.25">
      <c r="A101" s="795" t="s">
        <v>207</v>
      </c>
      <c r="B101" s="796"/>
      <c r="C101" s="796"/>
      <c r="D101" s="796"/>
      <c r="E101" s="796"/>
      <c r="F101" s="796"/>
      <c r="G101" s="796"/>
      <c r="H101" s="796"/>
      <c r="I101" s="796"/>
      <c r="J101" s="796"/>
      <c r="K101" s="796"/>
      <c r="L101" s="796"/>
      <c r="M101" s="796"/>
      <c r="N101" s="796"/>
      <c r="O101" s="796"/>
      <c r="P101" s="796"/>
      <c r="Q101" s="796"/>
      <c r="R101" s="796"/>
      <c r="S101" s="796"/>
      <c r="T101" s="796"/>
      <c r="U101" s="796"/>
      <c r="V101" s="796"/>
      <c r="W101" s="796"/>
      <c r="X101" s="796"/>
      <c r="Y101" s="796"/>
      <c r="Z101" s="796"/>
      <c r="AA101" s="774"/>
      <c r="AB101" s="774"/>
      <c r="AC101" s="774"/>
    </row>
    <row r="102" spans="1:68" ht="14.25" customHeight="1" x14ac:dyDescent="0.25">
      <c r="A102" s="799" t="s">
        <v>110</v>
      </c>
      <c r="B102" s="796"/>
      <c r="C102" s="796"/>
      <c r="D102" s="796"/>
      <c r="E102" s="796"/>
      <c r="F102" s="796"/>
      <c r="G102" s="796"/>
      <c r="H102" s="796"/>
      <c r="I102" s="796"/>
      <c r="J102" s="796"/>
      <c r="K102" s="796"/>
      <c r="L102" s="796"/>
      <c r="M102" s="796"/>
      <c r="N102" s="796"/>
      <c r="O102" s="796"/>
      <c r="P102" s="796"/>
      <c r="Q102" s="796"/>
      <c r="R102" s="796"/>
      <c r="S102" s="796"/>
      <c r="T102" s="796"/>
      <c r="U102" s="796"/>
      <c r="V102" s="796"/>
      <c r="W102" s="796"/>
      <c r="X102" s="796"/>
      <c r="Y102" s="796"/>
      <c r="Z102" s="796"/>
      <c r="AA102" s="773"/>
      <c r="AB102" s="773"/>
      <c r="AC102" s="773"/>
    </row>
    <row r="103" spans="1:68" ht="27" customHeight="1" x14ac:dyDescent="0.25">
      <c r="A103" s="54" t="s">
        <v>208</v>
      </c>
      <c r="B103" s="54" t="s">
        <v>209</v>
      </c>
      <c r="C103" s="31">
        <v>4301011468</v>
      </c>
      <c r="D103" s="783">
        <v>4680115881327</v>
      </c>
      <c r="E103" s="784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154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6"/>
      <c r="R103" s="786"/>
      <c r="S103" s="786"/>
      <c r="T103" s="787"/>
      <c r="U103" s="34"/>
      <c r="V103" s="34"/>
      <c r="W103" s="35" t="s">
        <v>69</v>
      </c>
      <c r="X103" s="779">
        <v>300</v>
      </c>
      <c r="Y103" s="780">
        <f>IFERROR(IF(X103="",0,CEILING((X103/$H103),1)*$H103),"")</f>
        <v>302.40000000000003</v>
      </c>
      <c r="Z103" s="36">
        <f>IFERROR(IF(Y103=0,"",ROUNDUP(Y103/H103,0)*0.01898),"")</f>
        <v>0.53144000000000002</v>
      </c>
      <c r="AA103" s="56"/>
      <c r="AB103" s="57"/>
      <c r="AC103" s="157" t="s">
        <v>210</v>
      </c>
      <c r="AG103" s="64"/>
      <c r="AJ103" s="68"/>
      <c r="AK103" s="68">
        <v>0</v>
      </c>
      <c r="BB103" s="158" t="s">
        <v>1</v>
      </c>
      <c r="BM103" s="64">
        <f>IFERROR(X103*I103/H103,"0")</f>
        <v>312.08333333333331</v>
      </c>
      <c r="BN103" s="64">
        <f>IFERROR(Y103*I103/H103,"0")</f>
        <v>314.58000000000004</v>
      </c>
      <c r="BO103" s="64">
        <f>IFERROR(1/J103*(X103/H103),"0")</f>
        <v>0.43402777777777773</v>
      </c>
      <c r="BP103" s="64">
        <f>IFERROR(1/J103*(Y103/H103),"0")</f>
        <v>0.4375</v>
      </c>
    </row>
    <row r="104" spans="1:68" ht="16.5" customHeight="1" x14ac:dyDescent="0.25">
      <c r="A104" s="54" t="s">
        <v>211</v>
      </c>
      <c r="B104" s="54" t="s">
        <v>212</v>
      </c>
      <c r="C104" s="31">
        <v>4301011476</v>
      </c>
      <c r="D104" s="783">
        <v>4680115881518</v>
      </c>
      <c r="E104" s="784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6"/>
      <c r="R104" s="786"/>
      <c r="S104" s="786"/>
      <c r="T104" s="787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210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213</v>
      </c>
      <c r="B105" s="54" t="s">
        <v>214</v>
      </c>
      <c r="C105" s="31">
        <v>4301011443</v>
      </c>
      <c r="D105" s="783">
        <v>4680115881303</v>
      </c>
      <c r="E105" s="784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154</v>
      </c>
      <c r="N105" s="33"/>
      <c r="O105" s="32">
        <v>50</v>
      </c>
      <c r="P105" s="11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6"/>
      <c r="R105" s="786"/>
      <c r="S105" s="786"/>
      <c r="T105" s="787"/>
      <c r="U105" s="34"/>
      <c r="V105" s="34"/>
      <c r="W105" s="35" t="s">
        <v>69</v>
      </c>
      <c r="X105" s="779">
        <v>540</v>
      </c>
      <c r="Y105" s="780">
        <f>IFERROR(IF(X105="",0,CEILING((X105/$H105),1)*$H105),"")</f>
        <v>540</v>
      </c>
      <c r="Z105" s="36">
        <f>IFERROR(IF(Y105=0,"",ROUNDUP(Y105/H105,0)*0.00902),"")</f>
        <v>1.0824</v>
      </c>
      <c r="AA105" s="56"/>
      <c r="AB105" s="57"/>
      <c r="AC105" s="161" t="s">
        <v>215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565.20000000000005</v>
      </c>
      <c r="BN105" s="64">
        <f>IFERROR(Y105*I105/H105,"0")</f>
        <v>565.20000000000005</v>
      </c>
      <c r="BO105" s="64">
        <f>IFERROR(1/J105*(X105/H105),"0")</f>
        <v>0.90909090909090917</v>
      </c>
      <c r="BP105" s="64">
        <f>IFERROR(1/J105*(Y105/H105),"0")</f>
        <v>0.90909090909090917</v>
      </c>
    </row>
    <row r="106" spans="1:68" x14ac:dyDescent="0.2">
      <c r="A106" s="810"/>
      <c r="B106" s="796"/>
      <c r="C106" s="796"/>
      <c r="D106" s="796"/>
      <c r="E106" s="796"/>
      <c r="F106" s="796"/>
      <c r="G106" s="796"/>
      <c r="H106" s="796"/>
      <c r="I106" s="796"/>
      <c r="J106" s="796"/>
      <c r="K106" s="796"/>
      <c r="L106" s="796"/>
      <c r="M106" s="796"/>
      <c r="N106" s="796"/>
      <c r="O106" s="811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147.77777777777777</v>
      </c>
      <c r="Y106" s="781">
        <f>IFERROR(Y103/H103,"0")+IFERROR(Y104/H104,"0")+IFERROR(Y105/H105,"0")</f>
        <v>148</v>
      </c>
      <c r="Z106" s="781">
        <f>IFERROR(IF(Z103="",0,Z103),"0")+IFERROR(IF(Z104="",0,Z104),"0")+IFERROR(IF(Z105="",0,Z105),"0")</f>
        <v>1.6138400000000002</v>
      </c>
      <c r="AA106" s="782"/>
      <c r="AB106" s="782"/>
      <c r="AC106" s="782"/>
    </row>
    <row r="107" spans="1:68" x14ac:dyDescent="0.2">
      <c r="A107" s="796"/>
      <c r="B107" s="796"/>
      <c r="C107" s="796"/>
      <c r="D107" s="796"/>
      <c r="E107" s="796"/>
      <c r="F107" s="796"/>
      <c r="G107" s="796"/>
      <c r="H107" s="796"/>
      <c r="I107" s="796"/>
      <c r="J107" s="796"/>
      <c r="K107" s="796"/>
      <c r="L107" s="796"/>
      <c r="M107" s="796"/>
      <c r="N107" s="796"/>
      <c r="O107" s="811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840</v>
      </c>
      <c r="Y107" s="781">
        <f>IFERROR(SUM(Y103:Y105),"0")</f>
        <v>842.40000000000009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6"/>
      <c r="C108" s="796"/>
      <c r="D108" s="796"/>
      <c r="E108" s="796"/>
      <c r="F108" s="796"/>
      <c r="G108" s="796"/>
      <c r="H108" s="796"/>
      <c r="I108" s="796"/>
      <c r="J108" s="796"/>
      <c r="K108" s="796"/>
      <c r="L108" s="796"/>
      <c r="M108" s="796"/>
      <c r="N108" s="796"/>
      <c r="O108" s="796"/>
      <c r="P108" s="796"/>
      <c r="Q108" s="796"/>
      <c r="R108" s="796"/>
      <c r="S108" s="796"/>
      <c r="T108" s="796"/>
      <c r="U108" s="796"/>
      <c r="V108" s="796"/>
      <c r="W108" s="796"/>
      <c r="X108" s="796"/>
      <c r="Y108" s="796"/>
      <c r="Z108" s="796"/>
      <c r="AA108" s="773"/>
      <c r="AB108" s="773"/>
      <c r="AC108" s="773"/>
    </row>
    <row r="109" spans="1:68" ht="27" customHeight="1" x14ac:dyDescent="0.25">
      <c r="A109" s="54" t="s">
        <v>216</v>
      </c>
      <c r="B109" s="54" t="s">
        <v>217</v>
      </c>
      <c r="C109" s="31">
        <v>4301051437</v>
      </c>
      <c r="D109" s="783">
        <v>4607091386967</v>
      </c>
      <c r="E109" s="784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6"/>
      <c r="R109" s="786"/>
      <c r="S109" s="786"/>
      <c r="T109" s="787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218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216</v>
      </c>
      <c r="B110" s="54" t="s">
        <v>219</v>
      </c>
      <c r="C110" s="31">
        <v>4301051546</v>
      </c>
      <c r="D110" s="783">
        <v>4607091386967</v>
      </c>
      <c r="E110" s="784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6"/>
      <c r="R110" s="786"/>
      <c r="S110" s="786"/>
      <c r="T110" s="787"/>
      <c r="U110" s="34"/>
      <c r="V110" s="34"/>
      <c r="W110" s="35" t="s">
        <v>69</v>
      </c>
      <c r="X110" s="779">
        <v>350</v>
      </c>
      <c r="Y110" s="780">
        <f t="shared" si="26"/>
        <v>352.8</v>
      </c>
      <c r="Z110" s="36">
        <f>IFERROR(IF(Y110=0,"",ROUNDUP(Y110/H110,0)*0.01898),"")</f>
        <v>0.79715999999999998</v>
      </c>
      <c r="AA110" s="56"/>
      <c r="AB110" s="57"/>
      <c r="AC110" s="165" t="s">
        <v>218</v>
      </c>
      <c r="AG110" s="64"/>
      <c r="AJ110" s="68"/>
      <c r="AK110" s="68">
        <v>0</v>
      </c>
      <c r="BB110" s="166" t="s">
        <v>1</v>
      </c>
      <c r="BM110" s="64">
        <f t="shared" si="27"/>
        <v>371.625</v>
      </c>
      <c r="BN110" s="64">
        <f t="shared" si="28"/>
        <v>374.59800000000001</v>
      </c>
      <c r="BO110" s="64">
        <f t="shared" si="29"/>
        <v>0.65104166666666663</v>
      </c>
      <c r="BP110" s="64">
        <f t="shared" si="30"/>
        <v>0.65625</v>
      </c>
    </row>
    <row r="111" spans="1:68" ht="27" customHeight="1" x14ac:dyDescent="0.25">
      <c r="A111" s="54" t="s">
        <v>220</v>
      </c>
      <c r="B111" s="54" t="s">
        <v>221</v>
      </c>
      <c r="C111" s="31">
        <v>4301051436</v>
      </c>
      <c r="D111" s="783">
        <v>4607091385731</v>
      </c>
      <c r="E111" s="784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1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6"/>
      <c r="R111" s="786"/>
      <c r="S111" s="786"/>
      <c r="T111" s="787"/>
      <c r="U111" s="34"/>
      <c r="V111" s="34"/>
      <c r="W111" s="35" t="s">
        <v>69</v>
      </c>
      <c r="X111" s="779">
        <v>585</v>
      </c>
      <c r="Y111" s="780">
        <f t="shared" si="26"/>
        <v>585.90000000000009</v>
      </c>
      <c r="Z111" s="36">
        <f>IFERROR(IF(Y111=0,"",ROUNDUP(Y111/H111,0)*0.00651),"")</f>
        <v>1.4126700000000001</v>
      </c>
      <c r="AA111" s="56"/>
      <c r="AB111" s="57"/>
      <c r="AC111" s="167" t="s">
        <v>218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639.6</v>
      </c>
      <c r="BN111" s="64">
        <f t="shared" si="28"/>
        <v>640.58400000000006</v>
      </c>
      <c r="BO111" s="64">
        <f t="shared" si="29"/>
        <v>1.1904761904761905</v>
      </c>
      <c r="BP111" s="64">
        <f t="shared" si="30"/>
        <v>1.1923076923076925</v>
      </c>
    </row>
    <row r="112" spans="1:68" ht="16.5" customHeight="1" x14ac:dyDescent="0.25">
      <c r="A112" s="54" t="s">
        <v>222</v>
      </c>
      <c r="B112" s="54" t="s">
        <v>223</v>
      </c>
      <c r="C112" s="31">
        <v>4301051438</v>
      </c>
      <c r="D112" s="783">
        <v>4680115880894</v>
      </c>
      <c r="E112" s="784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6"/>
      <c r="R112" s="786"/>
      <c r="S112" s="786"/>
      <c r="T112" s="787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225</v>
      </c>
      <c r="B113" s="54" t="s">
        <v>226</v>
      </c>
      <c r="C113" s="31">
        <v>4301051687</v>
      </c>
      <c r="D113" s="783">
        <v>4680115880214</v>
      </c>
      <c r="E113" s="784"/>
      <c r="F113" s="778">
        <v>0.45</v>
      </c>
      <c r="G113" s="32">
        <v>4</v>
      </c>
      <c r="H113" s="778">
        <v>1.8</v>
      </c>
      <c r="I113" s="778">
        <v>2.032</v>
      </c>
      <c r="J113" s="32">
        <v>182</v>
      </c>
      <c r="K113" s="32" t="s">
        <v>76</v>
      </c>
      <c r="L113" s="32"/>
      <c r="M113" s="33" t="s">
        <v>114</v>
      </c>
      <c r="N113" s="33"/>
      <c r="O113" s="32">
        <v>45</v>
      </c>
      <c r="P113" s="909" t="s">
        <v>227</v>
      </c>
      <c r="Q113" s="786"/>
      <c r="R113" s="786"/>
      <c r="S113" s="786"/>
      <c r="T113" s="787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225</v>
      </c>
      <c r="B114" s="54" t="s">
        <v>228</v>
      </c>
      <c r="C114" s="31">
        <v>4301051439</v>
      </c>
      <c r="D114" s="783">
        <v>4680115880214</v>
      </c>
      <c r="E114" s="784"/>
      <c r="F114" s="778">
        <v>0.45</v>
      </c>
      <c r="G114" s="32">
        <v>6</v>
      </c>
      <c r="H114" s="778">
        <v>2.7</v>
      </c>
      <c r="I114" s="778">
        <v>2.988</v>
      </c>
      <c r="J114" s="32">
        <v>132</v>
      </c>
      <c r="K114" s="32" t="s">
        <v>124</v>
      </c>
      <c r="L114" s="32"/>
      <c r="M114" s="33" t="s">
        <v>114</v>
      </c>
      <c r="N114" s="33"/>
      <c r="O114" s="32">
        <v>45</v>
      </c>
      <c r="P114" s="11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6"/>
      <c r="R114" s="786"/>
      <c r="S114" s="786"/>
      <c r="T114" s="787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224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0"/>
      <c r="B115" s="796"/>
      <c r="C115" s="796"/>
      <c r="D115" s="796"/>
      <c r="E115" s="796"/>
      <c r="F115" s="796"/>
      <c r="G115" s="796"/>
      <c r="H115" s="796"/>
      <c r="I115" s="796"/>
      <c r="J115" s="796"/>
      <c r="K115" s="796"/>
      <c r="L115" s="796"/>
      <c r="M115" s="796"/>
      <c r="N115" s="796"/>
      <c r="O115" s="811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258.33333333333331</v>
      </c>
      <c r="Y115" s="781">
        <f>IFERROR(Y109/H109,"0")+IFERROR(Y110/H110,"0")+IFERROR(Y111/H111,"0")+IFERROR(Y112/H112,"0")+IFERROR(Y113/H113,"0")+IFERROR(Y114/H114,"0")</f>
        <v>259</v>
      </c>
      <c r="Z115" s="781">
        <f>IFERROR(IF(Z109="",0,Z109),"0")+IFERROR(IF(Z110="",0,Z110),"0")+IFERROR(IF(Z111="",0,Z111),"0")+IFERROR(IF(Z112="",0,Z112),"0")+IFERROR(IF(Z113="",0,Z113),"0")+IFERROR(IF(Z114="",0,Z114),"0")</f>
        <v>2.2098300000000002</v>
      </c>
      <c r="AA115" s="782"/>
      <c r="AB115" s="782"/>
      <c r="AC115" s="782"/>
    </row>
    <row r="116" spans="1:68" x14ac:dyDescent="0.2">
      <c r="A116" s="796"/>
      <c r="B116" s="796"/>
      <c r="C116" s="796"/>
      <c r="D116" s="796"/>
      <c r="E116" s="796"/>
      <c r="F116" s="796"/>
      <c r="G116" s="796"/>
      <c r="H116" s="796"/>
      <c r="I116" s="796"/>
      <c r="J116" s="796"/>
      <c r="K116" s="796"/>
      <c r="L116" s="796"/>
      <c r="M116" s="796"/>
      <c r="N116" s="796"/>
      <c r="O116" s="811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935</v>
      </c>
      <c r="Y116" s="781">
        <f>IFERROR(SUM(Y109:Y114),"0")</f>
        <v>938.7</v>
      </c>
      <c r="Z116" s="37"/>
      <c r="AA116" s="782"/>
      <c r="AB116" s="782"/>
      <c r="AC116" s="782"/>
    </row>
    <row r="117" spans="1:68" ht="16.5" customHeight="1" x14ac:dyDescent="0.25">
      <c r="A117" s="795" t="s">
        <v>229</v>
      </c>
      <c r="B117" s="796"/>
      <c r="C117" s="796"/>
      <c r="D117" s="796"/>
      <c r="E117" s="796"/>
      <c r="F117" s="796"/>
      <c r="G117" s="796"/>
      <c r="H117" s="796"/>
      <c r="I117" s="796"/>
      <c r="J117" s="796"/>
      <c r="K117" s="796"/>
      <c r="L117" s="796"/>
      <c r="M117" s="796"/>
      <c r="N117" s="796"/>
      <c r="O117" s="796"/>
      <c r="P117" s="796"/>
      <c r="Q117" s="796"/>
      <c r="R117" s="796"/>
      <c r="S117" s="796"/>
      <c r="T117" s="796"/>
      <c r="U117" s="796"/>
      <c r="V117" s="796"/>
      <c r="W117" s="796"/>
      <c r="X117" s="796"/>
      <c r="Y117" s="796"/>
      <c r="Z117" s="796"/>
      <c r="AA117" s="774"/>
      <c r="AB117" s="774"/>
      <c r="AC117" s="774"/>
    </row>
    <row r="118" spans="1:68" ht="14.25" customHeight="1" x14ac:dyDescent="0.25">
      <c r="A118" s="799" t="s">
        <v>110</v>
      </c>
      <c r="B118" s="796"/>
      <c r="C118" s="796"/>
      <c r="D118" s="796"/>
      <c r="E118" s="796"/>
      <c r="F118" s="796"/>
      <c r="G118" s="796"/>
      <c r="H118" s="796"/>
      <c r="I118" s="796"/>
      <c r="J118" s="796"/>
      <c r="K118" s="796"/>
      <c r="L118" s="796"/>
      <c r="M118" s="796"/>
      <c r="N118" s="796"/>
      <c r="O118" s="796"/>
      <c r="P118" s="796"/>
      <c r="Q118" s="796"/>
      <c r="R118" s="796"/>
      <c r="S118" s="796"/>
      <c r="T118" s="796"/>
      <c r="U118" s="796"/>
      <c r="V118" s="796"/>
      <c r="W118" s="796"/>
      <c r="X118" s="796"/>
      <c r="Y118" s="796"/>
      <c r="Z118" s="796"/>
      <c r="AA118" s="773"/>
      <c r="AB118" s="773"/>
      <c r="AC118" s="773"/>
    </row>
    <row r="119" spans="1:68" ht="16.5" customHeight="1" x14ac:dyDescent="0.25">
      <c r="A119" s="54" t="s">
        <v>230</v>
      </c>
      <c r="B119" s="54" t="s">
        <v>231</v>
      </c>
      <c r="C119" s="31">
        <v>4301011703</v>
      </c>
      <c r="D119" s="783">
        <v>4680115882133</v>
      </c>
      <c r="E119" s="784"/>
      <c r="F119" s="778">
        <v>1.4</v>
      </c>
      <c r="G119" s="32">
        <v>8</v>
      </c>
      <c r="H119" s="778">
        <v>11.2</v>
      </c>
      <c r="I119" s="778">
        <v>11.635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786"/>
      <c r="R119" s="786"/>
      <c r="S119" s="786"/>
      <c r="T119" s="787"/>
      <c r="U119" s="34"/>
      <c r="V119" s="34"/>
      <c r="W119" s="35" t="s">
        <v>69</v>
      </c>
      <c r="X119" s="779">
        <v>70</v>
      </c>
      <c r="Y119" s="780">
        <f>IFERROR(IF(X119="",0,CEILING((X119/$H119),1)*$H119),"")</f>
        <v>78.399999999999991</v>
      </c>
      <c r="Z119" s="36">
        <f>IFERROR(IF(Y119=0,"",ROUNDUP(Y119/H119,0)*0.01898),"")</f>
        <v>0.13286000000000001</v>
      </c>
      <c r="AA119" s="56"/>
      <c r="AB119" s="57"/>
      <c r="AC119" s="175" t="s">
        <v>232</v>
      </c>
      <c r="AG119" s="64"/>
      <c r="AJ119" s="68"/>
      <c r="AK119" s="68">
        <v>0</v>
      </c>
      <c r="BB119" s="176" t="s">
        <v>1</v>
      </c>
      <c r="BM119" s="64">
        <f>IFERROR(X119*I119/H119,"0")</f>
        <v>72.71875</v>
      </c>
      <c r="BN119" s="64">
        <f>IFERROR(Y119*I119/H119,"0")</f>
        <v>81.444999999999993</v>
      </c>
      <c r="BO119" s="64">
        <f>IFERROR(1/J119*(X119/H119),"0")</f>
        <v>9.765625E-2</v>
      </c>
      <c r="BP119" s="64">
        <f>IFERROR(1/J119*(Y119/H119),"0")</f>
        <v>0.109375</v>
      </c>
    </row>
    <row r="120" spans="1:68" ht="16.5" customHeight="1" x14ac:dyDescent="0.25">
      <c r="A120" s="54" t="s">
        <v>230</v>
      </c>
      <c r="B120" s="54" t="s">
        <v>233</v>
      </c>
      <c r="C120" s="31">
        <v>4301011514</v>
      </c>
      <c r="D120" s="783">
        <v>4680115882133</v>
      </c>
      <c r="E120" s="784"/>
      <c r="F120" s="778">
        <v>1.35</v>
      </c>
      <c r="G120" s="32">
        <v>8</v>
      </c>
      <c r="H120" s="778">
        <v>10.8</v>
      </c>
      <c r="I120" s="778">
        <v>11.234999999999999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6"/>
      <c r="R120" s="786"/>
      <c r="S120" s="786"/>
      <c r="T120" s="787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232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234</v>
      </c>
      <c r="B121" s="54" t="s">
        <v>235</v>
      </c>
      <c r="C121" s="31">
        <v>4301011417</v>
      </c>
      <c r="D121" s="783">
        <v>4680115880269</v>
      </c>
      <c r="E121" s="784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11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6"/>
      <c r="R121" s="786"/>
      <c r="S121" s="786"/>
      <c r="T121" s="787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237</v>
      </c>
      <c r="C122" s="31">
        <v>4301011415</v>
      </c>
      <c r="D122" s="783">
        <v>4680115880429</v>
      </c>
      <c r="E122" s="784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6"/>
      <c r="R122" s="786"/>
      <c r="S122" s="786"/>
      <c r="T122" s="787"/>
      <c r="U122" s="34"/>
      <c r="V122" s="34"/>
      <c r="W122" s="35" t="s">
        <v>69</v>
      </c>
      <c r="X122" s="779">
        <v>765</v>
      </c>
      <c r="Y122" s="780">
        <f>IFERROR(IF(X122="",0,CEILING((X122/$H122),1)*$H122),"")</f>
        <v>765</v>
      </c>
      <c r="Z122" s="36">
        <f>IFERROR(IF(Y122=0,"",ROUNDUP(Y122/H122,0)*0.00902),"")</f>
        <v>1.5334000000000001</v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>IFERROR(X122*I122/H122,"0")</f>
        <v>800.7</v>
      </c>
      <c r="BN122" s="64">
        <f>IFERROR(Y122*I122/H122,"0")</f>
        <v>800.7</v>
      </c>
      <c r="BO122" s="64">
        <f>IFERROR(1/J122*(X122/H122),"0")</f>
        <v>1.2878787878787878</v>
      </c>
      <c r="BP122" s="64">
        <f>IFERROR(1/J122*(Y122/H122),"0")</f>
        <v>1.2878787878787878</v>
      </c>
    </row>
    <row r="123" spans="1:68" ht="16.5" customHeight="1" x14ac:dyDescent="0.25">
      <c r="A123" s="54" t="s">
        <v>238</v>
      </c>
      <c r="B123" s="54" t="s">
        <v>239</v>
      </c>
      <c r="C123" s="31">
        <v>4301011462</v>
      </c>
      <c r="D123" s="783">
        <v>4680115881457</v>
      </c>
      <c r="E123" s="784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6"/>
      <c r="R123" s="786"/>
      <c r="S123" s="786"/>
      <c r="T123" s="787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0"/>
      <c r="B124" s="796"/>
      <c r="C124" s="796"/>
      <c r="D124" s="796"/>
      <c r="E124" s="796"/>
      <c r="F124" s="796"/>
      <c r="G124" s="796"/>
      <c r="H124" s="796"/>
      <c r="I124" s="796"/>
      <c r="J124" s="796"/>
      <c r="K124" s="796"/>
      <c r="L124" s="796"/>
      <c r="M124" s="796"/>
      <c r="N124" s="796"/>
      <c r="O124" s="811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176.25</v>
      </c>
      <c r="Y124" s="781">
        <f>IFERROR(Y119/H119,"0")+IFERROR(Y120/H120,"0")+IFERROR(Y121/H121,"0")+IFERROR(Y122/H122,"0")+IFERROR(Y123/H123,"0")</f>
        <v>177</v>
      </c>
      <c r="Z124" s="781">
        <f>IFERROR(IF(Z119="",0,Z119),"0")+IFERROR(IF(Z120="",0,Z120),"0")+IFERROR(IF(Z121="",0,Z121),"0")+IFERROR(IF(Z122="",0,Z122),"0")+IFERROR(IF(Z123="",0,Z123),"0")</f>
        <v>1.6662600000000001</v>
      </c>
      <c r="AA124" s="782"/>
      <c r="AB124" s="782"/>
      <c r="AC124" s="782"/>
    </row>
    <row r="125" spans="1:68" x14ac:dyDescent="0.2">
      <c r="A125" s="796"/>
      <c r="B125" s="796"/>
      <c r="C125" s="796"/>
      <c r="D125" s="796"/>
      <c r="E125" s="796"/>
      <c r="F125" s="796"/>
      <c r="G125" s="796"/>
      <c r="H125" s="796"/>
      <c r="I125" s="796"/>
      <c r="J125" s="796"/>
      <c r="K125" s="796"/>
      <c r="L125" s="796"/>
      <c r="M125" s="796"/>
      <c r="N125" s="796"/>
      <c r="O125" s="811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835</v>
      </c>
      <c r="Y125" s="781">
        <f>IFERROR(SUM(Y119:Y123),"0")</f>
        <v>843.4</v>
      </c>
      <c r="Z125" s="37"/>
      <c r="AA125" s="782"/>
      <c r="AB125" s="782"/>
      <c r="AC125" s="782"/>
    </row>
    <row r="126" spans="1:68" ht="14.25" customHeight="1" x14ac:dyDescent="0.25">
      <c r="A126" s="799" t="s">
        <v>158</v>
      </c>
      <c r="B126" s="796"/>
      <c r="C126" s="796"/>
      <c r="D126" s="796"/>
      <c r="E126" s="796"/>
      <c r="F126" s="796"/>
      <c r="G126" s="796"/>
      <c r="H126" s="796"/>
      <c r="I126" s="796"/>
      <c r="J126" s="796"/>
      <c r="K126" s="796"/>
      <c r="L126" s="796"/>
      <c r="M126" s="796"/>
      <c r="N126" s="796"/>
      <c r="O126" s="796"/>
      <c r="P126" s="796"/>
      <c r="Q126" s="796"/>
      <c r="R126" s="796"/>
      <c r="S126" s="796"/>
      <c r="T126" s="796"/>
      <c r="U126" s="796"/>
      <c r="V126" s="796"/>
      <c r="W126" s="796"/>
      <c r="X126" s="796"/>
      <c r="Y126" s="796"/>
      <c r="Z126" s="796"/>
      <c r="AA126" s="773"/>
      <c r="AB126" s="773"/>
      <c r="AC126" s="773"/>
    </row>
    <row r="127" spans="1:68" ht="16.5" customHeight="1" x14ac:dyDescent="0.25">
      <c r="A127" s="54" t="s">
        <v>240</v>
      </c>
      <c r="B127" s="54" t="s">
        <v>241</v>
      </c>
      <c r="C127" s="31">
        <v>4301020345</v>
      </c>
      <c r="D127" s="783">
        <v>4680115881488</v>
      </c>
      <c r="E127" s="784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6"/>
      <c r="R127" s="786"/>
      <c r="S127" s="786"/>
      <c r="T127" s="787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243</v>
      </c>
      <c r="B128" s="54" t="s">
        <v>244</v>
      </c>
      <c r="C128" s="31">
        <v>4301020346</v>
      </c>
      <c r="D128" s="783">
        <v>4680115882775</v>
      </c>
      <c r="E128" s="784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6"/>
      <c r="R128" s="786"/>
      <c r="S128" s="786"/>
      <c r="T128" s="787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242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245</v>
      </c>
      <c r="B129" s="54" t="s">
        <v>246</v>
      </c>
      <c r="C129" s="31">
        <v>4301020344</v>
      </c>
      <c r="D129" s="783">
        <v>4680115880658</v>
      </c>
      <c r="E129" s="784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6"/>
      <c r="R129" s="786"/>
      <c r="S129" s="786"/>
      <c r="T129" s="787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242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0"/>
      <c r="B130" s="796"/>
      <c r="C130" s="796"/>
      <c r="D130" s="796"/>
      <c r="E130" s="796"/>
      <c r="F130" s="796"/>
      <c r="G130" s="796"/>
      <c r="H130" s="796"/>
      <c r="I130" s="796"/>
      <c r="J130" s="796"/>
      <c r="K130" s="796"/>
      <c r="L130" s="796"/>
      <c r="M130" s="796"/>
      <c r="N130" s="796"/>
      <c r="O130" s="811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6"/>
      <c r="B131" s="796"/>
      <c r="C131" s="796"/>
      <c r="D131" s="796"/>
      <c r="E131" s="796"/>
      <c r="F131" s="796"/>
      <c r="G131" s="796"/>
      <c r="H131" s="796"/>
      <c r="I131" s="796"/>
      <c r="J131" s="796"/>
      <c r="K131" s="796"/>
      <c r="L131" s="796"/>
      <c r="M131" s="796"/>
      <c r="N131" s="796"/>
      <c r="O131" s="811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6"/>
      <c r="C132" s="796"/>
      <c r="D132" s="796"/>
      <c r="E132" s="796"/>
      <c r="F132" s="796"/>
      <c r="G132" s="796"/>
      <c r="H132" s="796"/>
      <c r="I132" s="796"/>
      <c r="J132" s="796"/>
      <c r="K132" s="796"/>
      <c r="L132" s="796"/>
      <c r="M132" s="796"/>
      <c r="N132" s="796"/>
      <c r="O132" s="796"/>
      <c r="P132" s="796"/>
      <c r="Q132" s="796"/>
      <c r="R132" s="796"/>
      <c r="S132" s="796"/>
      <c r="T132" s="796"/>
      <c r="U132" s="796"/>
      <c r="V132" s="796"/>
      <c r="W132" s="796"/>
      <c r="X132" s="796"/>
      <c r="Y132" s="796"/>
      <c r="Z132" s="796"/>
      <c r="AA132" s="773"/>
      <c r="AB132" s="773"/>
      <c r="AC132" s="773"/>
    </row>
    <row r="133" spans="1:68" ht="27" customHeight="1" x14ac:dyDescent="0.25">
      <c r="A133" s="54" t="s">
        <v>247</v>
      </c>
      <c r="B133" s="54" t="s">
        <v>248</v>
      </c>
      <c r="C133" s="31">
        <v>4301051625</v>
      </c>
      <c r="D133" s="783">
        <v>4607091385168</v>
      </c>
      <c r="E133" s="784"/>
      <c r="F133" s="778">
        <v>1.4</v>
      </c>
      <c r="G133" s="32">
        <v>6</v>
      </c>
      <c r="H133" s="778">
        <v>8.4</v>
      </c>
      <c r="I133" s="778">
        <v>8.9130000000000003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786"/>
      <c r="R133" s="786"/>
      <c r="S133" s="786"/>
      <c r="T133" s="787"/>
      <c r="U133" s="34"/>
      <c r="V133" s="34"/>
      <c r="W133" s="35" t="s">
        <v>69</v>
      </c>
      <c r="X133" s="779">
        <v>600</v>
      </c>
      <c r="Y133" s="780">
        <f t="shared" ref="Y133:Y139" si="31">IFERROR(IF(X133="",0,CEILING((X133/$H133),1)*$H133),"")</f>
        <v>604.80000000000007</v>
      </c>
      <c r="Z133" s="36">
        <f>IFERROR(IF(Y133=0,"",ROUNDUP(Y133/H133,0)*0.01898),"")</f>
        <v>1.36656</v>
      </c>
      <c r="AA133" s="56"/>
      <c r="AB133" s="57"/>
      <c r="AC133" s="191" t="s">
        <v>249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636.64285714285711</v>
      </c>
      <c r="BN133" s="64">
        <f t="shared" ref="BN133:BN139" si="33">IFERROR(Y133*I133/H133,"0")</f>
        <v>641.7360000000001</v>
      </c>
      <c r="BO133" s="64">
        <f t="shared" ref="BO133:BO139" si="34">IFERROR(1/J133*(X133/H133),"0")</f>
        <v>1.1160714285714286</v>
      </c>
      <c r="BP133" s="64">
        <f t="shared" ref="BP133:BP139" si="35">IFERROR(1/J133*(Y133/H133),"0")</f>
        <v>1.125</v>
      </c>
    </row>
    <row r="134" spans="1:68" ht="37.5" customHeight="1" x14ac:dyDescent="0.25">
      <c r="A134" s="54" t="s">
        <v>247</v>
      </c>
      <c r="B134" s="54" t="s">
        <v>250</v>
      </c>
      <c r="C134" s="31">
        <v>4301051360</v>
      </c>
      <c r="D134" s="783">
        <v>4607091385168</v>
      </c>
      <c r="E134" s="784"/>
      <c r="F134" s="778">
        <v>1.35</v>
      </c>
      <c r="G134" s="32">
        <v>6</v>
      </c>
      <c r="H134" s="778">
        <v>8.1</v>
      </c>
      <c r="I134" s="778">
        <v>8.6129999999999995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6"/>
      <c r="R134" s="786"/>
      <c r="S134" s="786"/>
      <c r="T134" s="787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251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252</v>
      </c>
      <c r="B135" s="54" t="s">
        <v>253</v>
      </c>
      <c r="C135" s="31">
        <v>4301051742</v>
      </c>
      <c r="D135" s="783">
        <v>4680115884540</v>
      </c>
      <c r="E135" s="784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6"/>
      <c r="R135" s="786"/>
      <c r="S135" s="786"/>
      <c r="T135" s="787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254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255</v>
      </c>
      <c r="B136" s="54" t="s">
        <v>256</v>
      </c>
      <c r="C136" s="31">
        <v>4301051362</v>
      </c>
      <c r="D136" s="783">
        <v>4607091383256</v>
      </c>
      <c r="E136" s="784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6"/>
      <c r="R136" s="786"/>
      <c r="S136" s="786"/>
      <c r="T136" s="787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257</v>
      </c>
      <c r="B137" s="54" t="s">
        <v>258</v>
      </c>
      <c r="C137" s="31">
        <v>4301051358</v>
      </c>
      <c r="D137" s="783">
        <v>4607091385748</v>
      </c>
      <c r="E137" s="784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95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6"/>
      <c r="R137" s="786"/>
      <c r="S137" s="786"/>
      <c r="T137" s="787"/>
      <c r="U137" s="34"/>
      <c r="V137" s="34"/>
      <c r="W137" s="35" t="s">
        <v>69</v>
      </c>
      <c r="X137" s="779">
        <v>675</v>
      </c>
      <c r="Y137" s="780">
        <f t="shared" si="31"/>
        <v>675</v>
      </c>
      <c r="Z137" s="36">
        <f>IFERROR(IF(Y137=0,"",ROUNDUP(Y137/H137,0)*0.00651),"")</f>
        <v>1.6274999999999999</v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737.99999999999989</v>
      </c>
      <c r="BN137" s="64">
        <f t="shared" si="33"/>
        <v>737.99999999999989</v>
      </c>
      <c r="BO137" s="64">
        <f t="shared" si="34"/>
        <v>1.3736263736263736</v>
      </c>
      <c r="BP137" s="64">
        <f t="shared" si="35"/>
        <v>1.3736263736263736</v>
      </c>
    </row>
    <row r="138" spans="1:68" ht="27" customHeight="1" x14ac:dyDescent="0.25">
      <c r="A138" s="54" t="s">
        <v>259</v>
      </c>
      <c r="B138" s="54" t="s">
        <v>260</v>
      </c>
      <c r="C138" s="31">
        <v>4301051740</v>
      </c>
      <c r="D138" s="783">
        <v>4680115884533</v>
      </c>
      <c r="E138" s="784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6"/>
      <c r="R138" s="786"/>
      <c r="S138" s="786"/>
      <c r="T138" s="787"/>
      <c r="U138" s="34"/>
      <c r="V138" s="34"/>
      <c r="W138" s="35" t="s">
        <v>69</v>
      </c>
      <c r="X138" s="779">
        <v>75</v>
      </c>
      <c r="Y138" s="780">
        <f t="shared" si="31"/>
        <v>75.600000000000009</v>
      </c>
      <c r="Z138" s="36">
        <f>IFERROR(IF(Y138=0,"",ROUNDUP(Y138/H138,0)*0.00651),"")</f>
        <v>0.27342</v>
      </c>
      <c r="AA138" s="56"/>
      <c r="AB138" s="57"/>
      <c r="AC138" s="201" t="s">
        <v>254</v>
      </c>
      <c r="AG138" s="64"/>
      <c r="AJ138" s="68"/>
      <c r="AK138" s="68">
        <v>0</v>
      </c>
      <c r="BB138" s="202" t="s">
        <v>1</v>
      </c>
      <c r="BM138" s="64">
        <f t="shared" si="32"/>
        <v>82.5</v>
      </c>
      <c r="BN138" s="64">
        <f t="shared" si="33"/>
        <v>83.160000000000011</v>
      </c>
      <c r="BO138" s="64">
        <f t="shared" si="34"/>
        <v>0.22893772893772893</v>
      </c>
      <c r="BP138" s="64">
        <f t="shared" si="35"/>
        <v>0.23076923076923084</v>
      </c>
    </row>
    <row r="139" spans="1:68" ht="37.5" customHeight="1" x14ac:dyDescent="0.25">
      <c r="A139" s="54" t="s">
        <v>261</v>
      </c>
      <c r="B139" s="54" t="s">
        <v>262</v>
      </c>
      <c r="C139" s="31">
        <v>4301051480</v>
      </c>
      <c r="D139" s="783">
        <v>4680115882645</v>
      </c>
      <c r="E139" s="784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6"/>
      <c r="R139" s="786"/>
      <c r="S139" s="786"/>
      <c r="T139" s="787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0"/>
      <c r="B140" s="796"/>
      <c r="C140" s="796"/>
      <c r="D140" s="796"/>
      <c r="E140" s="796"/>
      <c r="F140" s="796"/>
      <c r="G140" s="796"/>
      <c r="H140" s="796"/>
      <c r="I140" s="796"/>
      <c r="J140" s="796"/>
      <c r="K140" s="796"/>
      <c r="L140" s="796"/>
      <c r="M140" s="796"/>
      <c r="N140" s="796"/>
      <c r="O140" s="811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363.09523809523807</v>
      </c>
      <c r="Y140" s="781">
        <f>IFERROR(Y133/H133,"0")+IFERROR(Y134/H134,"0")+IFERROR(Y135/H135,"0")+IFERROR(Y136/H136,"0")+IFERROR(Y137/H137,"0")+IFERROR(Y138/H138,"0")+IFERROR(Y139/H139,"0")</f>
        <v>364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3.2674799999999999</v>
      </c>
      <c r="AA140" s="782"/>
      <c r="AB140" s="782"/>
      <c r="AC140" s="782"/>
    </row>
    <row r="141" spans="1:68" x14ac:dyDescent="0.2">
      <c r="A141" s="796"/>
      <c r="B141" s="796"/>
      <c r="C141" s="796"/>
      <c r="D141" s="796"/>
      <c r="E141" s="796"/>
      <c r="F141" s="796"/>
      <c r="G141" s="796"/>
      <c r="H141" s="796"/>
      <c r="I141" s="796"/>
      <c r="J141" s="796"/>
      <c r="K141" s="796"/>
      <c r="L141" s="796"/>
      <c r="M141" s="796"/>
      <c r="N141" s="796"/>
      <c r="O141" s="811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1350</v>
      </c>
      <c r="Y141" s="781">
        <f>IFERROR(SUM(Y133:Y139),"0")</f>
        <v>1355.4</v>
      </c>
      <c r="Z141" s="37"/>
      <c r="AA141" s="782"/>
      <c r="AB141" s="782"/>
      <c r="AC141" s="782"/>
    </row>
    <row r="142" spans="1:68" ht="14.25" customHeight="1" x14ac:dyDescent="0.25">
      <c r="A142" s="799" t="s">
        <v>199</v>
      </c>
      <c r="B142" s="796"/>
      <c r="C142" s="796"/>
      <c r="D142" s="796"/>
      <c r="E142" s="796"/>
      <c r="F142" s="796"/>
      <c r="G142" s="796"/>
      <c r="H142" s="796"/>
      <c r="I142" s="796"/>
      <c r="J142" s="796"/>
      <c r="K142" s="796"/>
      <c r="L142" s="796"/>
      <c r="M142" s="796"/>
      <c r="N142" s="796"/>
      <c r="O142" s="796"/>
      <c r="P142" s="796"/>
      <c r="Q142" s="796"/>
      <c r="R142" s="796"/>
      <c r="S142" s="796"/>
      <c r="T142" s="796"/>
      <c r="U142" s="796"/>
      <c r="V142" s="796"/>
      <c r="W142" s="796"/>
      <c r="X142" s="796"/>
      <c r="Y142" s="796"/>
      <c r="Z142" s="796"/>
      <c r="AA142" s="773"/>
      <c r="AB142" s="773"/>
      <c r="AC142" s="773"/>
    </row>
    <row r="143" spans="1:68" ht="37.5" customHeight="1" x14ac:dyDescent="0.25">
      <c r="A143" s="54" t="s">
        <v>264</v>
      </c>
      <c r="B143" s="54" t="s">
        <v>265</v>
      </c>
      <c r="C143" s="31">
        <v>4301060356</v>
      </c>
      <c r="D143" s="783">
        <v>4680115882652</v>
      </c>
      <c r="E143" s="784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6"/>
      <c r="R143" s="786"/>
      <c r="S143" s="786"/>
      <c r="T143" s="787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266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267</v>
      </c>
      <c r="B144" s="54" t="s">
        <v>268</v>
      </c>
      <c r="C144" s="31">
        <v>4301060317</v>
      </c>
      <c r="D144" s="783">
        <v>4680115880238</v>
      </c>
      <c r="E144" s="784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6"/>
      <c r="R144" s="786"/>
      <c r="S144" s="786"/>
      <c r="T144" s="787"/>
      <c r="U144" s="34"/>
      <c r="V144" s="34"/>
      <c r="W144" s="35" t="s">
        <v>69</v>
      </c>
      <c r="X144" s="779">
        <v>9.9</v>
      </c>
      <c r="Y144" s="780">
        <f>IFERROR(IF(X144="",0,CEILING((X144/$H144),1)*$H144),"")</f>
        <v>9.9</v>
      </c>
      <c r="Z144" s="36">
        <f>IFERROR(IF(Y144=0,"",ROUNDUP(Y144/H144,0)*0.00651),"")</f>
        <v>3.2550000000000003E-2</v>
      </c>
      <c r="AA144" s="56"/>
      <c r="AB144" s="57"/>
      <c r="AC144" s="207" t="s">
        <v>269</v>
      </c>
      <c r="AG144" s="64"/>
      <c r="AJ144" s="68"/>
      <c r="AK144" s="68">
        <v>0</v>
      </c>
      <c r="BB144" s="208" t="s">
        <v>1</v>
      </c>
      <c r="BM144" s="64">
        <f>IFERROR(X144*I144/H144,"0")</f>
        <v>11.190000000000001</v>
      </c>
      <c r="BN144" s="64">
        <f>IFERROR(Y144*I144/H144,"0")</f>
        <v>11.190000000000001</v>
      </c>
      <c r="BO144" s="64">
        <f>IFERROR(1/J144*(X144/H144),"0")</f>
        <v>2.7472527472527476E-2</v>
      </c>
      <c r="BP144" s="64">
        <f>IFERROR(1/J144*(Y144/H144),"0")</f>
        <v>2.7472527472527476E-2</v>
      </c>
    </row>
    <row r="145" spans="1:68" x14ac:dyDescent="0.2">
      <c r="A145" s="810"/>
      <c r="B145" s="796"/>
      <c r="C145" s="796"/>
      <c r="D145" s="796"/>
      <c r="E145" s="796"/>
      <c r="F145" s="796"/>
      <c r="G145" s="796"/>
      <c r="H145" s="796"/>
      <c r="I145" s="796"/>
      <c r="J145" s="796"/>
      <c r="K145" s="796"/>
      <c r="L145" s="796"/>
      <c r="M145" s="796"/>
      <c r="N145" s="796"/>
      <c r="O145" s="811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5</v>
      </c>
      <c r="Y145" s="781">
        <f>IFERROR(Y143/H143,"0")+IFERROR(Y144/H144,"0")</f>
        <v>5</v>
      </c>
      <c r="Z145" s="781">
        <f>IFERROR(IF(Z143="",0,Z143),"0")+IFERROR(IF(Z144="",0,Z144),"0")</f>
        <v>3.2550000000000003E-2</v>
      </c>
      <c r="AA145" s="782"/>
      <c r="AB145" s="782"/>
      <c r="AC145" s="782"/>
    </row>
    <row r="146" spans="1:68" x14ac:dyDescent="0.2">
      <c r="A146" s="796"/>
      <c r="B146" s="796"/>
      <c r="C146" s="796"/>
      <c r="D146" s="796"/>
      <c r="E146" s="796"/>
      <c r="F146" s="796"/>
      <c r="G146" s="796"/>
      <c r="H146" s="796"/>
      <c r="I146" s="796"/>
      <c r="J146" s="796"/>
      <c r="K146" s="796"/>
      <c r="L146" s="796"/>
      <c r="M146" s="796"/>
      <c r="N146" s="796"/>
      <c r="O146" s="811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9.9</v>
      </c>
      <c r="Y146" s="781">
        <f>IFERROR(SUM(Y143:Y144),"0")</f>
        <v>9.9</v>
      </c>
      <c r="Z146" s="37"/>
      <c r="AA146" s="782"/>
      <c r="AB146" s="782"/>
      <c r="AC146" s="782"/>
    </row>
    <row r="147" spans="1:68" ht="16.5" customHeight="1" x14ac:dyDescent="0.25">
      <c r="A147" s="795" t="s">
        <v>270</v>
      </c>
      <c r="B147" s="796"/>
      <c r="C147" s="796"/>
      <c r="D147" s="796"/>
      <c r="E147" s="796"/>
      <c r="F147" s="796"/>
      <c r="G147" s="796"/>
      <c r="H147" s="796"/>
      <c r="I147" s="796"/>
      <c r="J147" s="796"/>
      <c r="K147" s="796"/>
      <c r="L147" s="796"/>
      <c r="M147" s="796"/>
      <c r="N147" s="796"/>
      <c r="O147" s="796"/>
      <c r="P147" s="796"/>
      <c r="Q147" s="796"/>
      <c r="R147" s="796"/>
      <c r="S147" s="796"/>
      <c r="T147" s="796"/>
      <c r="U147" s="796"/>
      <c r="V147" s="796"/>
      <c r="W147" s="796"/>
      <c r="X147" s="796"/>
      <c r="Y147" s="796"/>
      <c r="Z147" s="796"/>
      <c r="AA147" s="774"/>
      <c r="AB147" s="774"/>
      <c r="AC147" s="774"/>
    </row>
    <row r="148" spans="1:68" ht="14.25" customHeight="1" x14ac:dyDescent="0.25">
      <c r="A148" s="799" t="s">
        <v>110</v>
      </c>
      <c r="B148" s="796"/>
      <c r="C148" s="796"/>
      <c r="D148" s="796"/>
      <c r="E148" s="796"/>
      <c r="F148" s="796"/>
      <c r="G148" s="796"/>
      <c r="H148" s="796"/>
      <c r="I148" s="796"/>
      <c r="J148" s="796"/>
      <c r="K148" s="796"/>
      <c r="L148" s="796"/>
      <c r="M148" s="796"/>
      <c r="N148" s="796"/>
      <c r="O148" s="796"/>
      <c r="P148" s="796"/>
      <c r="Q148" s="796"/>
      <c r="R148" s="796"/>
      <c r="S148" s="796"/>
      <c r="T148" s="796"/>
      <c r="U148" s="796"/>
      <c r="V148" s="796"/>
      <c r="W148" s="796"/>
      <c r="X148" s="796"/>
      <c r="Y148" s="796"/>
      <c r="Z148" s="796"/>
      <c r="AA148" s="773"/>
      <c r="AB148" s="773"/>
      <c r="AC148" s="773"/>
    </row>
    <row r="149" spans="1:68" ht="16.5" customHeight="1" x14ac:dyDescent="0.25">
      <c r="A149" s="54" t="s">
        <v>271</v>
      </c>
      <c r="B149" s="54" t="s">
        <v>272</v>
      </c>
      <c r="C149" s="31">
        <v>4301011988</v>
      </c>
      <c r="D149" s="783">
        <v>4680115885561</v>
      </c>
      <c r="E149" s="784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273</v>
      </c>
      <c r="N149" s="33"/>
      <c r="O149" s="32">
        <v>90</v>
      </c>
      <c r="P149" s="1212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6"/>
      <c r="R149" s="786"/>
      <c r="S149" s="786"/>
      <c r="T149" s="787"/>
      <c r="U149" s="34"/>
      <c r="V149" s="34"/>
      <c r="W149" s="35" t="s">
        <v>69</v>
      </c>
      <c r="X149" s="779">
        <v>30</v>
      </c>
      <c r="Y149" s="780">
        <f>IFERROR(IF(X149="",0,CEILING((X149/$H149),1)*$H149),"")</f>
        <v>32.400000000000006</v>
      </c>
      <c r="Z149" s="36">
        <f>IFERROR(IF(Y149=0,"",ROUNDUP(Y149/H149,0)*0.01196),"")</f>
        <v>7.1760000000000004E-2</v>
      </c>
      <c r="AA149" s="56"/>
      <c r="AB149" s="57"/>
      <c r="AC149" s="209" t="s">
        <v>274</v>
      </c>
      <c r="AG149" s="64"/>
      <c r="AJ149" s="68"/>
      <c r="AK149" s="68">
        <v>0</v>
      </c>
      <c r="BB149" s="210" t="s">
        <v>1</v>
      </c>
      <c r="BM149" s="64">
        <f>IFERROR(X149*I149/H149,"0")</f>
        <v>40.222222222222221</v>
      </c>
      <c r="BN149" s="64">
        <f>IFERROR(Y149*I149/H149,"0")</f>
        <v>43.440000000000005</v>
      </c>
      <c r="BO149" s="64">
        <f>IFERROR(1/J149*(X149/H149),"0")</f>
        <v>5.3418803418803423E-2</v>
      </c>
      <c r="BP149" s="64">
        <f>IFERROR(1/J149*(Y149/H149),"0")</f>
        <v>5.7692307692307702E-2</v>
      </c>
    </row>
    <row r="150" spans="1:68" ht="27" customHeight="1" x14ac:dyDescent="0.25">
      <c r="A150" s="54" t="s">
        <v>275</v>
      </c>
      <c r="B150" s="54" t="s">
        <v>276</v>
      </c>
      <c r="C150" s="31">
        <v>4301011564</v>
      </c>
      <c r="D150" s="783">
        <v>4680115882577</v>
      </c>
      <c r="E150" s="784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6"/>
      <c r="R150" s="786"/>
      <c r="S150" s="786"/>
      <c r="T150" s="787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275</v>
      </c>
      <c r="B151" s="54" t="s">
        <v>278</v>
      </c>
      <c r="C151" s="31">
        <v>4301011562</v>
      </c>
      <c r="D151" s="783">
        <v>4680115882577</v>
      </c>
      <c r="E151" s="784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6"/>
      <c r="R151" s="786"/>
      <c r="S151" s="786"/>
      <c r="T151" s="787"/>
      <c r="U151" s="34"/>
      <c r="V151" s="34"/>
      <c r="W151" s="35" t="s">
        <v>69</v>
      </c>
      <c r="X151" s="779">
        <v>72</v>
      </c>
      <c r="Y151" s="780">
        <f>IFERROR(IF(X151="",0,CEILING((X151/$H151),1)*$H151),"")</f>
        <v>73.600000000000009</v>
      </c>
      <c r="Z151" s="36">
        <f>IFERROR(IF(Y151=0,"",ROUNDUP(Y151/H151,0)*0.00651),"")</f>
        <v>0.14973</v>
      </c>
      <c r="AA151" s="56"/>
      <c r="AB151" s="57"/>
      <c r="AC151" s="213" t="s">
        <v>277</v>
      </c>
      <c r="AG151" s="64"/>
      <c r="AJ151" s="68"/>
      <c r="AK151" s="68">
        <v>0</v>
      </c>
      <c r="BB151" s="214" t="s">
        <v>1</v>
      </c>
      <c r="BM151" s="64">
        <f>IFERROR(X151*I151/H151,"0")</f>
        <v>76.05</v>
      </c>
      <c r="BN151" s="64">
        <f>IFERROR(Y151*I151/H151,"0")</f>
        <v>77.740000000000009</v>
      </c>
      <c r="BO151" s="64">
        <f>IFERROR(1/J151*(X151/H151),"0")</f>
        <v>0.12362637362637363</v>
      </c>
      <c r="BP151" s="64">
        <f>IFERROR(1/J151*(Y151/H151),"0")</f>
        <v>0.1263736263736264</v>
      </c>
    </row>
    <row r="152" spans="1:68" x14ac:dyDescent="0.2">
      <c r="A152" s="810"/>
      <c r="B152" s="796"/>
      <c r="C152" s="796"/>
      <c r="D152" s="796"/>
      <c r="E152" s="796"/>
      <c r="F152" s="796"/>
      <c r="G152" s="796"/>
      <c r="H152" s="796"/>
      <c r="I152" s="796"/>
      <c r="J152" s="796"/>
      <c r="K152" s="796"/>
      <c r="L152" s="796"/>
      <c r="M152" s="796"/>
      <c r="N152" s="796"/>
      <c r="O152" s="811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28.055555555555557</v>
      </c>
      <c r="Y152" s="781">
        <f>IFERROR(Y149/H149,"0")+IFERROR(Y150/H150,"0")+IFERROR(Y151/H151,"0")</f>
        <v>29</v>
      </c>
      <c r="Z152" s="781">
        <f>IFERROR(IF(Z149="",0,Z149),"0")+IFERROR(IF(Z150="",0,Z150),"0")+IFERROR(IF(Z151="",0,Z151),"0")</f>
        <v>0.22149000000000002</v>
      </c>
      <c r="AA152" s="782"/>
      <c r="AB152" s="782"/>
      <c r="AC152" s="782"/>
    </row>
    <row r="153" spans="1:68" x14ac:dyDescent="0.2">
      <c r="A153" s="796"/>
      <c r="B153" s="796"/>
      <c r="C153" s="796"/>
      <c r="D153" s="796"/>
      <c r="E153" s="796"/>
      <c r="F153" s="796"/>
      <c r="G153" s="796"/>
      <c r="H153" s="796"/>
      <c r="I153" s="796"/>
      <c r="J153" s="796"/>
      <c r="K153" s="796"/>
      <c r="L153" s="796"/>
      <c r="M153" s="796"/>
      <c r="N153" s="796"/>
      <c r="O153" s="811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102</v>
      </c>
      <c r="Y153" s="781">
        <f>IFERROR(SUM(Y149:Y151),"0")</f>
        <v>106.00000000000001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6"/>
      <c r="C154" s="796"/>
      <c r="D154" s="796"/>
      <c r="E154" s="796"/>
      <c r="F154" s="796"/>
      <c r="G154" s="796"/>
      <c r="H154" s="796"/>
      <c r="I154" s="796"/>
      <c r="J154" s="796"/>
      <c r="K154" s="796"/>
      <c r="L154" s="796"/>
      <c r="M154" s="796"/>
      <c r="N154" s="796"/>
      <c r="O154" s="796"/>
      <c r="P154" s="796"/>
      <c r="Q154" s="796"/>
      <c r="R154" s="796"/>
      <c r="S154" s="796"/>
      <c r="T154" s="796"/>
      <c r="U154" s="796"/>
      <c r="V154" s="796"/>
      <c r="W154" s="796"/>
      <c r="X154" s="796"/>
      <c r="Y154" s="796"/>
      <c r="Z154" s="796"/>
      <c r="AA154" s="773"/>
      <c r="AB154" s="773"/>
      <c r="AC154" s="773"/>
    </row>
    <row r="155" spans="1:68" ht="27" customHeight="1" x14ac:dyDescent="0.25">
      <c r="A155" s="54" t="s">
        <v>279</v>
      </c>
      <c r="B155" s="54" t="s">
        <v>280</v>
      </c>
      <c r="C155" s="31">
        <v>4301031234</v>
      </c>
      <c r="D155" s="783">
        <v>4680115883444</v>
      </c>
      <c r="E155" s="784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6"/>
      <c r="R155" s="786"/>
      <c r="S155" s="786"/>
      <c r="T155" s="787"/>
      <c r="U155" s="34"/>
      <c r="V155" s="34"/>
      <c r="W155" s="35" t="s">
        <v>69</v>
      </c>
      <c r="X155" s="779">
        <v>56</v>
      </c>
      <c r="Y155" s="780">
        <f>IFERROR(IF(X155="",0,CEILING((X155/$H155),1)*$H155),"")</f>
        <v>56</v>
      </c>
      <c r="Z155" s="36">
        <f>IFERROR(IF(Y155=0,"",ROUNDUP(Y155/H155,0)*0.00651),"")</f>
        <v>0.13020000000000001</v>
      </c>
      <c r="AA155" s="56"/>
      <c r="AB155" s="57"/>
      <c r="AC155" s="215" t="s">
        <v>281</v>
      </c>
      <c r="AG155" s="64"/>
      <c r="AJ155" s="68"/>
      <c r="AK155" s="68">
        <v>0</v>
      </c>
      <c r="BB155" s="216" t="s">
        <v>1</v>
      </c>
      <c r="BM155" s="64">
        <f>IFERROR(X155*I155/H155,"0")</f>
        <v>61.36</v>
      </c>
      <c r="BN155" s="64">
        <f>IFERROR(Y155*I155/H155,"0")</f>
        <v>61.36</v>
      </c>
      <c r="BO155" s="64">
        <f>IFERROR(1/J155*(X155/H155),"0")</f>
        <v>0.1098901098901099</v>
      </c>
      <c r="BP155" s="64">
        <f>IFERROR(1/J155*(Y155/H155),"0")</f>
        <v>0.1098901098901099</v>
      </c>
    </row>
    <row r="156" spans="1:68" ht="27" customHeight="1" x14ac:dyDescent="0.25">
      <c r="A156" s="54" t="s">
        <v>279</v>
      </c>
      <c r="B156" s="54" t="s">
        <v>282</v>
      </c>
      <c r="C156" s="31">
        <v>4301031235</v>
      </c>
      <c r="D156" s="783">
        <v>4680115883444</v>
      </c>
      <c r="E156" s="784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6"/>
      <c r="R156" s="786"/>
      <c r="S156" s="786"/>
      <c r="T156" s="787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0"/>
      <c r="B157" s="796"/>
      <c r="C157" s="796"/>
      <c r="D157" s="796"/>
      <c r="E157" s="796"/>
      <c r="F157" s="796"/>
      <c r="G157" s="796"/>
      <c r="H157" s="796"/>
      <c r="I157" s="796"/>
      <c r="J157" s="796"/>
      <c r="K157" s="796"/>
      <c r="L157" s="796"/>
      <c r="M157" s="796"/>
      <c r="N157" s="796"/>
      <c r="O157" s="811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20</v>
      </c>
      <c r="Y157" s="781">
        <f>IFERROR(Y155/H155,"0")+IFERROR(Y156/H156,"0")</f>
        <v>20</v>
      </c>
      <c r="Z157" s="781">
        <f>IFERROR(IF(Z155="",0,Z155),"0")+IFERROR(IF(Z156="",0,Z156),"0")</f>
        <v>0.13020000000000001</v>
      </c>
      <c r="AA157" s="782"/>
      <c r="AB157" s="782"/>
      <c r="AC157" s="782"/>
    </row>
    <row r="158" spans="1:68" x14ac:dyDescent="0.2">
      <c r="A158" s="796"/>
      <c r="B158" s="796"/>
      <c r="C158" s="796"/>
      <c r="D158" s="796"/>
      <c r="E158" s="796"/>
      <c r="F158" s="796"/>
      <c r="G158" s="796"/>
      <c r="H158" s="796"/>
      <c r="I158" s="796"/>
      <c r="J158" s="796"/>
      <c r="K158" s="796"/>
      <c r="L158" s="796"/>
      <c r="M158" s="796"/>
      <c r="N158" s="796"/>
      <c r="O158" s="811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56</v>
      </c>
      <c r="Y158" s="781">
        <f>IFERROR(SUM(Y155:Y156),"0")</f>
        <v>56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6"/>
      <c r="C159" s="796"/>
      <c r="D159" s="796"/>
      <c r="E159" s="796"/>
      <c r="F159" s="796"/>
      <c r="G159" s="796"/>
      <c r="H159" s="796"/>
      <c r="I159" s="796"/>
      <c r="J159" s="796"/>
      <c r="K159" s="796"/>
      <c r="L159" s="796"/>
      <c r="M159" s="796"/>
      <c r="N159" s="796"/>
      <c r="O159" s="796"/>
      <c r="P159" s="796"/>
      <c r="Q159" s="796"/>
      <c r="R159" s="796"/>
      <c r="S159" s="796"/>
      <c r="T159" s="796"/>
      <c r="U159" s="796"/>
      <c r="V159" s="796"/>
      <c r="W159" s="796"/>
      <c r="X159" s="796"/>
      <c r="Y159" s="796"/>
      <c r="Z159" s="796"/>
      <c r="AA159" s="773"/>
      <c r="AB159" s="773"/>
      <c r="AC159" s="773"/>
    </row>
    <row r="160" spans="1:68" ht="16.5" customHeight="1" x14ac:dyDescent="0.25">
      <c r="A160" s="54" t="s">
        <v>283</v>
      </c>
      <c r="B160" s="54" t="s">
        <v>284</v>
      </c>
      <c r="C160" s="31">
        <v>4301051817</v>
      </c>
      <c r="D160" s="783">
        <v>4680115885585</v>
      </c>
      <c r="E160" s="784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273</v>
      </c>
      <c r="N160" s="33"/>
      <c r="O160" s="32">
        <v>45</v>
      </c>
      <c r="P160" s="847" t="s">
        <v>285</v>
      </c>
      <c r="Q160" s="786"/>
      <c r="R160" s="786"/>
      <c r="S160" s="786"/>
      <c r="T160" s="787"/>
      <c r="U160" s="34"/>
      <c r="V160" s="34"/>
      <c r="W160" s="35" t="s">
        <v>69</v>
      </c>
      <c r="X160" s="779">
        <v>10</v>
      </c>
      <c r="Y160" s="780">
        <f>IFERROR(IF(X160="",0,CEILING((X160/$H160),1)*$H160),"")</f>
        <v>12</v>
      </c>
      <c r="Z160" s="36">
        <f>IFERROR(IF(Y160=0,"",ROUNDUP(Y160/H160,0)*0.00937),"")</f>
        <v>2.811E-2</v>
      </c>
      <c r="AA160" s="56"/>
      <c r="AB160" s="57"/>
      <c r="AC160" s="219" t="s">
        <v>274</v>
      </c>
      <c r="AG160" s="64"/>
      <c r="AJ160" s="68"/>
      <c r="AK160" s="68">
        <v>0</v>
      </c>
      <c r="BB160" s="220" t="s">
        <v>1</v>
      </c>
      <c r="BM160" s="64">
        <f>IFERROR(X160*I160/H160,"0")</f>
        <v>14.225000000000001</v>
      </c>
      <c r="BN160" s="64">
        <f>IFERROR(Y160*I160/H160,"0")</f>
        <v>17.07</v>
      </c>
      <c r="BO160" s="64">
        <f>IFERROR(1/J160*(X160/H160),"0")</f>
        <v>2.0833333333333332E-2</v>
      </c>
      <c r="BP160" s="64">
        <f>IFERROR(1/J160*(Y160/H160),"0")</f>
        <v>2.5000000000000001E-2</v>
      </c>
    </row>
    <row r="161" spans="1:68" ht="16.5" customHeight="1" x14ac:dyDescent="0.25">
      <c r="A161" s="54" t="s">
        <v>286</v>
      </c>
      <c r="B161" s="54" t="s">
        <v>287</v>
      </c>
      <c r="C161" s="31">
        <v>4301051477</v>
      </c>
      <c r="D161" s="783">
        <v>4680115882584</v>
      </c>
      <c r="E161" s="784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05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6"/>
      <c r="R161" s="786"/>
      <c r="S161" s="786"/>
      <c r="T161" s="787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277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286</v>
      </c>
      <c r="B162" s="54" t="s">
        <v>288</v>
      </c>
      <c r="C162" s="31">
        <v>4301051476</v>
      </c>
      <c r="D162" s="783">
        <v>4680115882584</v>
      </c>
      <c r="E162" s="784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6"/>
      <c r="R162" s="786"/>
      <c r="S162" s="786"/>
      <c r="T162" s="787"/>
      <c r="U162" s="34"/>
      <c r="V162" s="34"/>
      <c r="W162" s="35" t="s">
        <v>69</v>
      </c>
      <c r="X162" s="779">
        <v>82.5</v>
      </c>
      <c r="Y162" s="780">
        <f>IFERROR(IF(X162="",0,CEILING((X162/$H162),1)*$H162),"")</f>
        <v>84.48</v>
      </c>
      <c r="Z162" s="36">
        <f>IFERROR(IF(Y162=0,"",ROUNDUP(Y162/H162,0)*0.00651),"")</f>
        <v>0.20832000000000001</v>
      </c>
      <c r="AA162" s="56"/>
      <c r="AB162" s="57"/>
      <c r="AC162" s="223" t="s">
        <v>277</v>
      </c>
      <c r="AG162" s="64"/>
      <c r="AJ162" s="68"/>
      <c r="AK162" s="68">
        <v>0</v>
      </c>
      <c r="BB162" s="224" t="s">
        <v>1</v>
      </c>
      <c r="BM162" s="64">
        <f>IFERROR(X162*I162/H162,"0")</f>
        <v>90.875</v>
      </c>
      <c r="BN162" s="64">
        <f>IFERROR(Y162*I162/H162,"0")</f>
        <v>93.055999999999997</v>
      </c>
      <c r="BO162" s="64">
        <f>IFERROR(1/J162*(X162/H162),"0")</f>
        <v>0.1717032967032967</v>
      </c>
      <c r="BP162" s="64">
        <f>IFERROR(1/J162*(Y162/H162),"0")</f>
        <v>0.17582417582417584</v>
      </c>
    </row>
    <row r="163" spans="1:68" x14ac:dyDescent="0.2">
      <c r="A163" s="810"/>
      <c r="B163" s="796"/>
      <c r="C163" s="796"/>
      <c r="D163" s="796"/>
      <c r="E163" s="796"/>
      <c r="F163" s="796"/>
      <c r="G163" s="796"/>
      <c r="H163" s="796"/>
      <c r="I163" s="796"/>
      <c r="J163" s="796"/>
      <c r="K163" s="796"/>
      <c r="L163" s="796"/>
      <c r="M163" s="796"/>
      <c r="N163" s="796"/>
      <c r="O163" s="811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33.75</v>
      </c>
      <c r="Y163" s="781">
        <f>IFERROR(Y160/H160,"0")+IFERROR(Y161/H161,"0")+IFERROR(Y162/H162,"0")</f>
        <v>35</v>
      </c>
      <c r="Z163" s="781">
        <f>IFERROR(IF(Z160="",0,Z160),"0")+IFERROR(IF(Z161="",0,Z161),"0")+IFERROR(IF(Z162="",0,Z162),"0")</f>
        <v>0.23643</v>
      </c>
      <c r="AA163" s="782"/>
      <c r="AB163" s="782"/>
      <c r="AC163" s="782"/>
    </row>
    <row r="164" spans="1:68" x14ac:dyDescent="0.2">
      <c r="A164" s="796"/>
      <c r="B164" s="796"/>
      <c r="C164" s="796"/>
      <c r="D164" s="796"/>
      <c r="E164" s="796"/>
      <c r="F164" s="796"/>
      <c r="G164" s="796"/>
      <c r="H164" s="796"/>
      <c r="I164" s="796"/>
      <c r="J164" s="796"/>
      <c r="K164" s="796"/>
      <c r="L164" s="796"/>
      <c r="M164" s="796"/>
      <c r="N164" s="796"/>
      <c r="O164" s="811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92.5</v>
      </c>
      <c r="Y164" s="781">
        <f>IFERROR(SUM(Y160:Y162),"0")</f>
        <v>96.48</v>
      </c>
      <c r="Z164" s="37"/>
      <c r="AA164" s="782"/>
      <c r="AB164" s="782"/>
      <c r="AC164" s="782"/>
    </row>
    <row r="165" spans="1:68" ht="16.5" customHeight="1" x14ac:dyDescent="0.25">
      <c r="A165" s="795" t="s">
        <v>108</v>
      </c>
      <c r="B165" s="796"/>
      <c r="C165" s="796"/>
      <c r="D165" s="796"/>
      <c r="E165" s="796"/>
      <c r="F165" s="796"/>
      <c r="G165" s="796"/>
      <c r="H165" s="796"/>
      <c r="I165" s="796"/>
      <c r="J165" s="796"/>
      <c r="K165" s="796"/>
      <c r="L165" s="796"/>
      <c r="M165" s="796"/>
      <c r="N165" s="796"/>
      <c r="O165" s="796"/>
      <c r="P165" s="796"/>
      <c r="Q165" s="796"/>
      <c r="R165" s="796"/>
      <c r="S165" s="796"/>
      <c r="T165" s="796"/>
      <c r="U165" s="796"/>
      <c r="V165" s="796"/>
      <c r="W165" s="796"/>
      <c r="X165" s="796"/>
      <c r="Y165" s="796"/>
      <c r="Z165" s="796"/>
      <c r="AA165" s="774"/>
      <c r="AB165" s="774"/>
      <c r="AC165" s="774"/>
    </row>
    <row r="166" spans="1:68" ht="14.25" customHeight="1" x14ac:dyDescent="0.25">
      <c r="A166" s="799" t="s">
        <v>110</v>
      </c>
      <c r="B166" s="796"/>
      <c r="C166" s="796"/>
      <c r="D166" s="796"/>
      <c r="E166" s="796"/>
      <c r="F166" s="796"/>
      <c r="G166" s="796"/>
      <c r="H166" s="796"/>
      <c r="I166" s="796"/>
      <c r="J166" s="796"/>
      <c r="K166" s="796"/>
      <c r="L166" s="796"/>
      <c r="M166" s="796"/>
      <c r="N166" s="796"/>
      <c r="O166" s="796"/>
      <c r="P166" s="796"/>
      <c r="Q166" s="796"/>
      <c r="R166" s="796"/>
      <c r="S166" s="796"/>
      <c r="T166" s="796"/>
      <c r="U166" s="796"/>
      <c r="V166" s="796"/>
      <c r="W166" s="796"/>
      <c r="X166" s="796"/>
      <c r="Y166" s="796"/>
      <c r="Z166" s="796"/>
      <c r="AA166" s="773"/>
      <c r="AB166" s="773"/>
      <c r="AC166" s="773"/>
    </row>
    <row r="167" spans="1:68" ht="27" customHeight="1" x14ac:dyDescent="0.25">
      <c r="A167" s="54" t="s">
        <v>289</v>
      </c>
      <c r="B167" s="54" t="s">
        <v>290</v>
      </c>
      <c r="C167" s="31">
        <v>4301011705</v>
      </c>
      <c r="D167" s="783">
        <v>4607091384604</v>
      </c>
      <c r="E167" s="784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6"/>
      <c r="R167" s="786"/>
      <c r="S167" s="786"/>
      <c r="T167" s="787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0"/>
      <c r="B168" s="796"/>
      <c r="C168" s="796"/>
      <c r="D168" s="796"/>
      <c r="E168" s="796"/>
      <c r="F168" s="796"/>
      <c r="G168" s="796"/>
      <c r="H168" s="796"/>
      <c r="I168" s="796"/>
      <c r="J168" s="796"/>
      <c r="K168" s="796"/>
      <c r="L168" s="796"/>
      <c r="M168" s="796"/>
      <c r="N168" s="796"/>
      <c r="O168" s="811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6"/>
      <c r="B169" s="796"/>
      <c r="C169" s="796"/>
      <c r="D169" s="796"/>
      <c r="E169" s="796"/>
      <c r="F169" s="796"/>
      <c r="G169" s="796"/>
      <c r="H169" s="796"/>
      <c r="I169" s="796"/>
      <c r="J169" s="796"/>
      <c r="K169" s="796"/>
      <c r="L169" s="796"/>
      <c r="M169" s="796"/>
      <c r="N169" s="796"/>
      <c r="O169" s="811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6"/>
      <c r="C170" s="796"/>
      <c r="D170" s="796"/>
      <c r="E170" s="796"/>
      <c r="F170" s="796"/>
      <c r="G170" s="796"/>
      <c r="H170" s="796"/>
      <c r="I170" s="796"/>
      <c r="J170" s="796"/>
      <c r="K170" s="796"/>
      <c r="L170" s="796"/>
      <c r="M170" s="796"/>
      <c r="N170" s="796"/>
      <c r="O170" s="796"/>
      <c r="P170" s="796"/>
      <c r="Q170" s="796"/>
      <c r="R170" s="796"/>
      <c r="S170" s="796"/>
      <c r="T170" s="796"/>
      <c r="U170" s="796"/>
      <c r="V170" s="796"/>
      <c r="W170" s="796"/>
      <c r="X170" s="796"/>
      <c r="Y170" s="796"/>
      <c r="Z170" s="796"/>
      <c r="AA170" s="773"/>
      <c r="AB170" s="773"/>
      <c r="AC170" s="773"/>
    </row>
    <row r="171" spans="1:68" ht="16.5" customHeight="1" x14ac:dyDescent="0.25">
      <c r="A171" s="54" t="s">
        <v>292</v>
      </c>
      <c r="B171" s="54" t="s">
        <v>293</v>
      </c>
      <c r="C171" s="31">
        <v>4301030895</v>
      </c>
      <c r="D171" s="783">
        <v>4607091387667</v>
      </c>
      <c r="E171" s="784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6"/>
      <c r="R171" s="786"/>
      <c r="S171" s="786"/>
      <c r="T171" s="787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294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295</v>
      </c>
      <c r="B172" s="54" t="s">
        <v>296</v>
      </c>
      <c r="C172" s="31">
        <v>4301030961</v>
      </c>
      <c r="D172" s="783">
        <v>4607091387636</v>
      </c>
      <c r="E172" s="784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6"/>
      <c r="R172" s="786"/>
      <c r="S172" s="786"/>
      <c r="T172" s="787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297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298</v>
      </c>
      <c r="B173" s="54" t="s">
        <v>299</v>
      </c>
      <c r="C173" s="31">
        <v>4301030963</v>
      </c>
      <c r="D173" s="783">
        <v>4607091382426</v>
      </c>
      <c r="E173" s="784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6"/>
      <c r="R173" s="786"/>
      <c r="S173" s="786"/>
      <c r="T173" s="787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300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301</v>
      </c>
      <c r="B174" s="54" t="s">
        <v>302</v>
      </c>
      <c r="C174" s="31">
        <v>4301030962</v>
      </c>
      <c r="D174" s="783">
        <v>4607091386547</v>
      </c>
      <c r="E174" s="784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6"/>
      <c r="R174" s="786"/>
      <c r="S174" s="786"/>
      <c r="T174" s="787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303</v>
      </c>
      <c r="B175" s="54" t="s">
        <v>304</v>
      </c>
      <c r="C175" s="31">
        <v>4301030964</v>
      </c>
      <c r="D175" s="783">
        <v>4607091382464</v>
      </c>
      <c r="E175" s="784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6"/>
      <c r="R175" s="786"/>
      <c r="S175" s="786"/>
      <c r="T175" s="787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0"/>
      <c r="B176" s="796"/>
      <c r="C176" s="796"/>
      <c r="D176" s="796"/>
      <c r="E176" s="796"/>
      <c r="F176" s="796"/>
      <c r="G176" s="796"/>
      <c r="H176" s="796"/>
      <c r="I176" s="796"/>
      <c r="J176" s="796"/>
      <c r="K176" s="796"/>
      <c r="L176" s="796"/>
      <c r="M176" s="796"/>
      <c r="N176" s="796"/>
      <c r="O176" s="811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6"/>
      <c r="B177" s="796"/>
      <c r="C177" s="796"/>
      <c r="D177" s="796"/>
      <c r="E177" s="796"/>
      <c r="F177" s="796"/>
      <c r="G177" s="796"/>
      <c r="H177" s="796"/>
      <c r="I177" s="796"/>
      <c r="J177" s="796"/>
      <c r="K177" s="796"/>
      <c r="L177" s="796"/>
      <c r="M177" s="796"/>
      <c r="N177" s="796"/>
      <c r="O177" s="811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6"/>
      <c r="C178" s="796"/>
      <c r="D178" s="796"/>
      <c r="E178" s="796"/>
      <c r="F178" s="796"/>
      <c r="G178" s="796"/>
      <c r="H178" s="796"/>
      <c r="I178" s="796"/>
      <c r="J178" s="796"/>
      <c r="K178" s="796"/>
      <c r="L178" s="796"/>
      <c r="M178" s="796"/>
      <c r="N178" s="796"/>
      <c r="O178" s="796"/>
      <c r="P178" s="796"/>
      <c r="Q178" s="796"/>
      <c r="R178" s="796"/>
      <c r="S178" s="796"/>
      <c r="T178" s="796"/>
      <c r="U178" s="796"/>
      <c r="V178" s="796"/>
      <c r="W178" s="796"/>
      <c r="X178" s="796"/>
      <c r="Y178" s="796"/>
      <c r="Z178" s="796"/>
      <c r="AA178" s="773"/>
      <c r="AB178" s="773"/>
      <c r="AC178" s="773"/>
    </row>
    <row r="179" spans="1:68" ht="16.5" customHeight="1" x14ac:dyDescent="0.25">
      <c r="A179" s="54" t="s">
        <v>305</v>
      </c>
      <c r="B179" s="54" t="s">
        <v>306</v>
      </c>
      <c r="C179" s="31">
        <v>4301051653</v>
      </c>
      <c r="D179" s="783">
        <v>4607091386264</v>
      </c>
      <c r="E179" s="784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6"/>
      <c r="R179" s="786"/>
      <c r="S179" s="786"/>
      <c r="T179" s="787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307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308</v>
      </c>
      <c r="B180" s="54" t="s">
        <v>309</v>
      </c>
      <c r="C180" s="31">
        <v>4301051313</v>
      </c>
      <c r="D180" s="783">
        <v>4607091385427</v>
      </c>
      <c r="E180" s="784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6"/>
      <c r="R180" s="786"/>
      <c r="S180" s="786"/>
      <c r="T180" s="787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310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0"/>
      <c r="B181" s="796"/>
      <c r="C181" s="796"/>
      <c r="D181" s="796"/>
      <c r="E181" s="796"/>
      <c r="F181" s="796"/>
      <c r="G181" s="796"/>
      <c r="H181" s="796"/>
      <c r="I181" s="796"/>
      <c r="J181" s="796"/>
      <c r="K181" s="796"/>
      <c r="L181" s="796"/>
      <c r="M181" s="796"/>
      <c r="N181" s="796"/>
      <c r="O181" s="811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6"/>
      <c r="B182" s="796"/>
      <c r="C182" s="796"/>
      <c r="D182" s="796"/>
      <c r="E182" s="796"/>
      <c r="F182" s="796"/>
      <c r="G182" s="796"/>
      <c r="H182" s="796"/>
      <c r="I182" s="796"/>
      <c r="J182" s="796"/>
      <c r="K182" s="796"/>
      <c r="L182" s="796"/>
      <c r="M182" s="796"/>
      <c r="N182" s="796"/>
      <c r="O182" s="811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311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5" t="s">
        <v>312</v>
      </c>
      <c r="B184" s="796"/>
      <c r="C184" s="796"/>
      <c r="D184" s="796"/>
      <c r="E184" s="796"/>
      <c r="F184" s="796"/>
      <c r="G184" s="796"/>
      <c r="H184" s="796"/>
      <c r="I184" s="796"/>
      <c r="J184" s="796"/>
      <c r="K184" s="796"/>
      <c r="L184" s="796"/>
      <c r="M184" s="796"/>
      <c r="N184" s="796"/>
      <c r="O184" s="796"/>
      <c r="P184" s="796"/>
      <c r="Q184" s="796"/>
      <c r="R184" s="796"/>
      <c r="S184" s="796"/>
      <c r="T184" s="796"/>
      <c r="U184" s="796"/>
      <c r="V184" s="796"/>
      <c r="W184" s="796"/>
      <c r="X184" s="796"/>
      <c r="Y184" s="796"/>
      <c r="Z184" s="796"/>
      <c r="AA184" s="774"/>
      <c r="AB184" s="774"/>
      <c r="AC184" s="774"/>
    </row>
    <row r="185" spans="1:68" ht="14.25" customHeight="1" x14ac:dyDescent="0.25">
      <c r="A185" s="799" t="s">
        <v>158</v>
      </c>
      <c r="B185" s="796"/>
      <c r="C185" s="796"/>
      <c r="D185" s="796"/>
      <c r="E185" s="796"/>
      <c r="F185" s="796"/>
      <c r="G185" s="796"/>
      <c r="H185" s="796"/>
      <c r="I185" s="796"/>
      <c r="J185" s="796"/>
      <c r="K185" s="796"/>
      <c r="L185" s="796"/>
      <c r="M185" s="796"/>
      <c r="N185" s="796"/>
      <c r="O185" s="796"/>
      <c r="P185" s="796"/>
      <c r="Q185" s="796"/>
      <c r="R185" s="796"/>
      <c r="S185" s="796"/>
      <c r="T185" s="796"/>
      <c r="U185" s="796"/>
      <c r="V185" s="796"/>
      <c r="W185" s="796"/>
      <c r="X185" s="796"/>
      <c r="Y185" s="796"/>
      <c r="Z185" s="796"/>
      <c r="AA185" s="773"/>
      <c r="AB185" s="773"/>
      <c r="AC185" s="773"/>
    </row>
    <row r="186" spans="1:68" ht="27" customHeight="1" x14ac:dyDescent="0.25">
      <c r="A186" s="54" t="s">
        <v>313</v>
      </c>
      <c r="B186" s="54" t="s">
        <v>314</v>
      </c>
      <c r="C186" s="31">
        <v>4301020323</v>
      </c>
      <c r="D186" s="783">
        <v>4680115886223</v>
      </c>
      <c r="E186" s="784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6"/>
      <c r="R186" s="786"/>
      <c r="S186" s="786"/>
      <c r="T186" s="787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0"/>
      <c r="B187" s="796"/>
      <c r="C187" s="796"/>
      <c r="D187" s="796"/>
      <c r="E187" s="796"/>
      <c r="F187" s="796"/>
      <c r="G187" s="796"/>
      <c r="H187" s="796"/>
      <c r="I187" s="796"/>
      <c r="J187" s="796"/>
      <c r="K187" s="796"/>
      <c r="L187" s="796"/>
      <c r="M187" s="796"/>
      <c r="N187" s="796"/>
      <c r="O187" s="811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6"/>
      <c r="B188" s="796"/>
      <c r="C188" s="796"/>
      <c r="D188" s="796"/>
      <c r="E188" s="796"/>
      <c r="F188" s="796"/>
      <c r="G188" s="796"/>
      <c r="H188" s="796"/>
      <c r="I188" s="796"/>
      <c r="J188" s="796"/>
      <c r="K188" s="796"/>
      <c r="L188" s="796"/>
      <c r="M188" s="796"/>
      <c r="N188" s="796"/>
      <c r="O188" s="811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6"/>
      <c r="C189" s="796"/>
      <c r="D189" s="796"/>
      <c r="E189" s="796"/>
      <c r="F189" s="796"/>
      <c r="G189" s="796"/>
      <c r="H189" s="796"/>
      <c r="I189" s="796"/>
      <c r="J189" s="796"/>
      <c r="K189" s="796"/>
      <c r="L189" s="796"/>
      <c r="M189" s="796"/>
      <c r="N189" s="796"/>
      <c r="O189" s="796"/>
      <c r="P189" s="796"/>
      <c r="Q189" s="796"/>
      <c r="R189" s="796"/>
      <c r="S189" s="796"/>
      <c r="T189" s="796"/>
      <c r="U189" s="796"/>
      <c r="V189" s="796"/>
      <c r="W189" s="796"/>
      <c r="X189" s="796"/>
      <c r="Y189" s="796"/>
      <c r="Z189" s="796"/>
      <c r="AA189" s="773"/>
      <c r="AB189" s="773"/>
      <c r="AC189" s="773"/>
    </row>
    <row r="190" spans="1:68" ht="27" customHeight="1" x14ac:dyDescent="0.25">
      <c r="A190" s="54" t="s">
        <v>316</v>
      </c>
      <c r="B190" s="54" t="s">
        <v>317</v>
      </c>
      <c r="C190" s="31">
        <v>4301031191</v>
      </c>
      <c r="D190" s="783">
        <v>4680115880993</v>
      </c>
      <c r="E190" s="784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6"/>
      <c r="R190" s="786"/>
      <c r="S190" s="786"/>
      <c r="T190" s="787"/>
      <c r="U190" s="34"/>
      <c r="V190" s="34"/>
      <c r="W190" s="35" t="s">
        <v>69</v>
      </c>
      <c r="X190" s="779">
        <v>80</v>
      </c>
      <c r="Y190" s="780">
        <f t="shared" ref="Y190:Y197" si="36">IFERROR(IF(X190="",0,CEILING((X190/$H190),1)*$H190),"")</f>
        <v>84</v>
      </c>
      <c r="Z190" s="36">
        <f>IFERROR(IF(Y190=0,"",ROUNDUP(Y190/H190,0)*0.00902),"")</f>
        <v>0.1804</v>
      </c>
      <c r="AA190" s="56"/>
      <c r="AB190" s="57"/>
      <c r="AC190" s="243" t="s">
        <v>318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85.142857142857125</v>
      </c>
      <c r="BN190" s="64">
        <f t="shared" ref="BN190:BN197" si="38">IFERROR(Y190*I190/H190,"0")</f>
        <v>89.399999999999991</v>
      </c>
      <c r="BO190" s="64">
        <f t="shared" ref="BO190:BO197" si="39">IFERROR(1/J190*(X190/H190),"0")</f>
        <v>0.14430014430014429</v>
      </c>
      <c r="BP190" s="64">
        <f t="shared" ref="BP190:BP197" si="40">IFERROR(1/J190*(Y190/H190),"0")</f>
        <v>0.15151515151515152</v>
      </c>
    </row>
    <row r="191" spans="1:68" ht="27" customHeight="1" x14ac:dyDescent="0.25">
      <c r="A191" s="54" t="s">
        <v>319</v>
      </c>
      <c r="B191" s="54" t="s">
        <v>320</v>
      </c>
      <c r="C191" s="31">
        <v>4301031204</v>
      </c>
      <c r="D191" s="783">
        <v>4680115881761</v>
      </c>
      <c r="E191" s="784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6"/>
      <c r="R191" s="786"/>
      <c r="S191" s="786"/>
      <c r="T191" s="787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321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322</v>
      </c>
      <c r="B192" s="54" t="s">
        <v>323</v>
      </c>
      <c r="C192" s="31">
        <v>4301031201</v>
      </c>
      <c r="D192" s="783">
        <v>4680115881563</v>
      </c>
      <c r="E192" s="784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6"/>
      <c r="R192" s="786"/>
      <c r="S192" s="786"/>
      <c r="T192" s="787"/>
      <c r="U192" s="34"/>
      <c r="V192" s="34"/>
      <c r="W192" s="35" t="s">
        <v>69</v>
      </c>
      <c r="X192" s="779">
        <v>100</v>
      </c>
      <c r="Y192" s="780">
        <f t="shared" si="36"/>
        <v>100.80000000000001</v>
      </c>
      <c r="Z192" s="36">
        <f>IFERROR(IF(Y192=0,"",ROUNDUP(Y192/H192,0)*0.00902),"")</f>
        <v>0.21648000000000001</v>
      </c>
      <c r="AA192" s="56"/>
      <c r="AB192" s="57"/>
      <c r="AC192" s="247" t="s">
        <v>324</v>
      </c>
      <c r="AG192" s="64"/>
      <c r="AJ192" s="68"/>
      <c r="AK192" s="68">
        <v>0</v>
      </c>
      <c r="BB192" s="248" t="s">
        <v>1</v>
      </c>
      <c r="BM192" s="64">
        <f t="shared" si="37"/>
        <v>105</v>
      </c>
      <c r="BN192" s="64">
        <f t="shared" si="38"/>
        <v>105.84000000000002</v>
      </c>
      <c r="BO192" s="64">
        <f t="shared" si="39"/>
        <v>0.18037518037518038</v>
      </c>
      <c r="BP192" s="64">
        <f t="shared" si="40"/>
        <v>0.18181818181818182</v>
      </c>
    </row>
    <row r="193" spans="1:68" ht="27" customHeight="1" x14ac:dyDescent="0.25">
      <c r="A193" s="54" t="s">
        <v>325</v>
      </c>
      <c r="B193" s="54" t="s">
        <v>326</v>
      </c>
      <c r="C193" s="31">
        <v>4301031199</v>
      </c>
      <c r="D193" s="783">
        <v>4680115880986</v>
      </c>
      <c r="E193" s="784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6"/>
      <c r="R193" s="786"/>
      <c r="S193" s="786"/>
      <c r="T193" s="787"/>
      <c r="U193" s="34"/>
      <c r="V193" s="34"/>
      <c r="W193" s="35" t="s">
        <v>69</v>
      </c>
      <c r="X193" s="779">
        <v>157.5</v>
      </c>
      <c r="Y193" s="780">
        <f t="shared" si="36"/>
        <v>157.5</v>
      </c>
      <c r="Z193" s="36">
        <f>IFERROR(IF(Y193=0,"",ROUNDUP(Y193/H193,0)*0.00502),"")</f>
        <v>0.3765</v>
      </c>
      <c r="AA193" s="56"/>
      <c r="AB193" s="57"/>
      <c r="AC193" s="249" t="s">
        <v>318</v>
      </c>
      <c r="AG193" s="64"/>
      <c r="AJ193" s="68"/>
      <c r="AK193" s="68">
        <v>0</v>
      </c>
      <c r="BB193" s="250" t="s">
        <v>1</v>
      </c>
      <c r="BM193" s="64">
        <f t="shared" si="37"/>
        <v>167.25</v>
      </c>
      <c r="BN193" s="64">
        <f t="shared" si="38"/>
        <v>167.25</v>
      </c>
      <c r="BO193" s="64">
        <f t="shared" si="39"/>
        <v>0.32051282051282054</v>
      </c>
      <c r="BP193" s="64">
        <f t="shared" si="40"/>
        <v>0.32051282051282054</v>
      </c>
    </row>
    <row r="194" spans="1:68" ht="27" customHeight="1" x14ac:dyDescent="0.25">
      <c r="A194" s="54" t="s">
        <v>327</v>
      </c>
      <c r="B194" s="54" t="s">
        <v>328</v>
      </c>
      <c r="C194" s="31">
        <v>4301031205</v>
      </c>
      <c r="D194" s="783">
        <v>4680115881785</v>
      </c>
      <c r="E194" s="784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6"/>
      <c r="R194" s="786"/>
      <c r="S194" s="786"/>
      <c r="T194" s="787"/>
      <c r="U194" s="34"/>
      <c r="V194" s="34"/>
      <c r="W194" s="35" t="s">
        <v>69</v>
      </c>
      <c r="X194" s="779">
        <v>175</v>
      </c>
      <c r="Y194" s="780">
        <f t="shared" si="36"/>
        <v>176.4</v>
      </c>
      <c r="Z194" s="36">
        <f>IFERROR(IF(Y194=0,"",ROUNDUP(Y194/H194,0)*0.00502),"")</f>
        <v>0.42168</v>
      </c>
      <c r="AA194" s="56"/>
      <c r="AB194" s="57"/>
      <c r="AC194" s="251" t="s">
        <v>321</v>
      </c>
      <c r="AG194" s="64"/>
      <c r="AJ194" s="68"/>
      <c r="AK194" s="68">
        <v>0</v>
      </c>
      <c r="BB194" s="252" t="s">
        <v>1</v>
      </c>
      <c r="BM194" s="64">
        <f t="shared" si="37"/>
        <v>185.83333333333331</v>
      </c>
      <c r="BN194" s="64">
        <f t="shared" si="38"/>
        <v>187.32</v>
      </c>
      <c r="BO194" s="64">
        <f t="shared" si="39"/>
        <v>0.35612535612535612</v>
      </c>
      <c r="BP194" s="64">
        <f t="shared" si="40"/>
        <v>0.35897435897435903</v>
      </c>
    </row>
    <row r="195" spans="1:68" ht="27" customHeight="1" x14ac:dyDescent="0.25">
      <c r="A195" s="54" t="s">
        <v>329</v>
      </c>
      <c r="B195" s="54" t="s">
        <v>330</v>
      </c>
      <c r="C195" s="31">
        <v>4301031202</v>
      </c>
      <c r="D195" s="783">
        <v>4680115881679</v>
      </c>
      <c r="E195" s="784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6"/>
      <c r="R195" s="786"/>
      <c r="S195" s="786"/>
      <c r="T195" s="787"/>
      <c r="U195" s="34"/>
      <c r="V195" s="34"/>
      <c r="W195" s="35" t="s">
        <v>69</v>
      </c>
      <c r="X195" s="779">
        <v>245</v>
      </c>
      <c r="Y195" s="780">
        <f t="shared" si="36"/>
        <v>245.70000000000002</v>
      </c>
      <c r="Z195" s="36">
        <f>IFERROR(IF(Y195=0,"",ROUNDUP(Y195/H195,0)*0.00502),"")</f>
        <v>0.58733999999999997</v>
      </c>
      <c r="AA195" s="56"/>
      <c r="AB195" s="57"/>
      <c r="AC195" s="253" t="s">
        <v>324</v>
      </c>
      <c r="AG195" s="64"/>
      <c r="AJ195" s="68"/>
      <c r="AK195" s="68">
        <v>0</v>
      </c>
      <c r="BB195" s="254" t="s">
        <v>1</v>
      </c>
      <c r="BM195" s="64">
        <f t="shared" si="37"/>
        <v>256.66666666666663</v>
      </c>
      <c r="BN195" s="64">
        <f t="shared" si="38"/>
        <v>257.40000000000003</v>
      </c>
      <c r="BO195" s="64">
        <f t="shared" si="39"/>
        <v>0.4985754985754986</v>
      </c>
      <c r="BP195" s="64">
        <f t="shared" si="40"/>
        <v>0.5</v>
      </c>
    </row>
    <row r="196" spans="1:68" ht="27" customHeight="1" x14ac:dyDescent="0.25">
      <c r="A196" s="54" t="s">
        <v>331</v>
      </c>
      <c r="B196" s="54" t="s">
        <v>332</v>
      </c>
      <c r="C196" s="31">
        <v>4301031158</v>
      </c>
      <c r="D196" s="783">
        <v>4680115880191</v>
      </c>
      <c r="E196" s="784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6"/>
      <c r="R196" s="786"/>
      <c r="S196" s="786"/>
      <c r="T196" s="787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333</v>
      </c>
      <c r="B197" s="54" t="s">
        <v>334</v>
      </c>
      <c r="C197" s="31">
        <v>4301031245</v>
      </c>
      <c r="D197" s="783">
        <v>4680115883963</v>
      </c>
      <c r="E197" s="784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6"/>
      <c r="R197" s="786"/>
      <c r="S197" s="786"/>
      <c r="T197" s="787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0"/>
      <c r="B198" s="796"/>
      <c r="C198" s="796"/>
      <c r="D198" s="796"/>
      <c r="E198" s="796"/>
      <c r="F198" s="796"/>
      <c r="G198" s="796"/>
      <c r="H198" s="796"/>
      <c r="I198" s="796"/>
      <c r="J198" s="796"/>
      <c r="K198" s="796"/>
      <c r="L198" s="796"/>
      <c r="M198" s="796"/>
      <c r="N198" s="796"/>
      <c r="O198" s="811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317.85714285714289</v>
      </c>
      <c r="Y198" s="781">
        <f>IFERROR(Y190/H190,"0")+IFERROR(Y191/H191,"0")+IFERROR(Y192/H192,"0")+IFERROR(Y193/H193,"0")+IFERROR(Y194/H194,"0")+IFERROR(Y195/H195,"0")+IFERROR(Y196/H196,"0")+IFERROR(Y197/H197,"0")</f>
        <v>320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1.7824</v>
      </c>
      <c r="AA198" s="782"/>
      <c r="AB198" s="782"/>
      <c r="AC198" s="782"/>
    </row>
    <row r="199" spans="1:68" x14ac:dyDescent="0.2">
      <c r="A199" s="796"/>
      <c r="B199" s="796"/>
      <c r="C199" s="796"/>
      <c r="D199" s="796"/>
      <c r="E199" s="796"/>
      <c r="F199" s="796"/>
      <c r="G199" s="796"/>
      <c r="H199" s="796"/>
      <c r="I199" s="796"/>
      <c r="J199" s="796"/>
      <c r="K199" s="796"/>
      <c r="L199" s="796"/>
      <c r="M199" s="796"/>
      <c r="N199" s="796"/>
      <c r="O199" s="811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757.5</v>
      </c>
      <c r="Y199" s="781">
        <f>IFERROR(SUM(Y190:Y197),"0")</f>
        <v>764.40000000000009</v>
      </c>
      <c r="Z199" s="37"/>
      <c r="AA199" s="782"/>
      <c r="AB199" s="782"/>
      <c r="AC199" s="782"/>
    </row>
    <row r="200" spans="1:68" ht="16.5" customHeight="1" x14ac:dyDescent="0.25">
      <c r="A200" s="795" t="s">
        <v>336</v>
      </c>
      <c r="B200" s="796"/>
      <c r="C200" s="796"/>
      <c r="D200" s="796"/>
      <c r="E200" s="796"/>
      <c r="F200" s="796"/>
      <c r="G200" s="796"/>
      <c r="H200" s="796"/>
      <c r="I200" s="796"/>
      <c r="J200" s="796"/>
      <c r="K200" s="796"/>
      <c r="L200" s="796"/>
      <c r="M200" s="796"/>
      <c r="N200" s="796"/>
      <c r="O200" s="796"/>
      <c r="P200" s="796"/>
      <c r="Q200" s="796"/>
      <c r="R200" s="796"/>
      <c r="S200" s="796"/>
      <c r="T200" s="796"/>
      <c r="U200" s="796"/>
      <c r="V200" s="796"/>
      <c r="W200" s="796"/>
      <c r="X200" s="796"/>
      <c r="Y200" s="796"/>
      <c r="Z200" s="796"/>
      <c r="AA200" s="774"/>
      <c r="AB200" s="774"/>
      <c r="AC200" s="774"/>
    </row>
    <row r="201" spans="1:68" ht="14.25" customHeight="1" x14ac:dyDescent="0.25">
      <c r="A201" s="799" t="s">
        <v>110</v>
      </c>
      <c r="B201" s="796"/>
      <c r="C201" s="796"/>
      <c r="D201" s="796"/>
      <c r="E201" s="796"/>
      <c r="F201" s="796"/>
      <c r="G201" s="796"/>
      <c r="H201" s="796"/>
      <c r="I201" s="796"/>
      <c r="J201" s="796"/>
      <c r="K201" s="796"/>
      <c r="L201" s="796"/>
      <c r="M201" s="796"/>
      <c r="N201" s="796"/>
      <c r="O201" s="796"/>
      <c r="P201" s="796"/>
      <c r="Q201" s="796"/>
      <c r="R201" s="796"/>
      <c r="S201" s="796"/>
      <c r="T201" s="796"/>
      <c r="U201" s="796"/>
      <c r="V201" s="796"/>
      <c r="W201" s="796"/>
      <c r="X201" s="796"/>
      <c r="Y201" s="796"/>
      <c r="Z201" s="796"/>
      <c r="AA201" s="773"/>
      <c r="AB201" s="773"/>
      <c r="AC201" s="773"/>
    </row>
    <row r="202" spans="1:68" ht="16.5" customHeight="1" x14ac:dyDescent="0.25">
      <c r="A202" s="54" t="s">
        <v>337</v>
      </c>
      <c r="B202" s="54" t="s">
        <v>338</v>
      </c>
      <c r="C202" s="31">
        <v>4301011450</v>
      </c>
      <c r="D202" s="783">
        <v>4680115881402</v>
      </c>
      <c r="E202" s="784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6"/>
      <c r="R202" s="786"/>
      <c r="S202" s="786"/>
      <c r="T202" s="787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340</v>
      </c>
      <c r="B203" s="54" t="s">
        <v>341</v>
      </c>
      <c r="C203" s="31">
        <v>4301011768</v>
      </c>
      <c r="D203" s="783">
        <v>4680115881396</v>
      </c>
      <c r="E203" s="784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6"/>
      <c r="R203" s="786"/>
      <c r="S203" s="786"/>
      <c r="T203" s="787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0"/>
      <c r="B204" s="796"/>
      <c r="C204" s="796"/>
      <c r="D204" s="796"/>
      <c r="E204" s="796"/>
      <c r="F204" s="796"/>
      <c r="G204" s="796"/>
      <c r="H204" s="796"/>
      <c r="I204" s="796"/>
      <c r="J204" s="796"/>
      <c r="K204" s="796"/>
      <c r="L204" s="796"/>
      <c r="M204" s="796"/>
      <c r="N204" s="796"/>
      <c r="O204" s="811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6"/>
      <c r="B205" s="796"/>
      <c r="C205" s="796"/>
      <c r="D205" s="796"/>
      <c r="E205" s="796"/>
      <c r="F205" s="796"/>
      <c r="G205" s="796"/>
      <c r="H205" s="796"/>
      <c r="I205" s="796"/>
      <c r="J205" s="796"/>
      <c r="K205" s="796"/>
      <c r="L205" s="796"/>
      <c r="M205" s="796"/>
      <c r="N205" s="796"/>
      <c r="O205" s="811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158</v>
      </c>
      <c r="B206" s="796"/>
      <c r="C206" s="796"/>
      <c r="D206" s="796"/>
      <c r="E206" s="796"/>
      <c r="F206" s="796"/>
      <c r="G206" s="796"/>
      <c r="H206" s="796"/>
      <c r="I206" s="796"/>
      <c r="J206" s="796"/>
      <c r="K206" s="796"/>
      <c r="L206" s="796"/>
      <c r="M206" s="796"/>
      <c r="N206" s="796"/>
      <c r="O206" s="796"/>
      <c r="P206" s="796"/>
      <c r="Q206" s="796"/>
      <c r="R206" s="796"/>
      <c r="S206" s="796"/>
      <c r="T206" s="796"/>
      <c r="U206" s="796"/>
      <c r="V206" s="796"/>
      <c r="W206" s="796"/>
      <c r="X206" s="796"/>
      <c r="Y206" s="796"/>
      <c r="Z206" s="796"/>
      <c r="AA206" s="773"/>
      <c r="AB206" s="773"/>
      <c r="AC206" s="773"/>
    </row>
    <row r="207" spans="1:68" ht="16.5" customHeight="1" x14ac:dyDescent="0.25">
      <c r="A207" s="54" t="s">
        <v>342</v>
      </c>
      <c r="B207" s="54" t="s">
        <v>343</v>
      </c>
      <c r="C207" s="31">
        <v>4301020262</v>
      </c>
      <c r="D207" s="783">
        <v>4680115882935</v>
      </c>
      <c r="E207" s="784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6"/>
      <c r="R207" s="786"/>
      <c r="S207" s="786"/>
      <c r="T207" s="787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344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345</v>
      </c>
      <c r="B208" s="54" t="s">
        <v>346</v>
      </c>
      <c r="C208" s="31">
        <v>4301020220</v>
      </c>
      <c r="D208" s="783">
        <v>4680115880764</v>
      </c>
      <c r="E208" s="784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6"/>
      <c r="R208" s="786"/>
      <c r="S208" s="786"/>
      <c r="T208" s="787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344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0"/>
      <c r="B209" s="796"/>
      <c r="C209" s="796"/>
      <c r="D209" s="796"/>
      <c r="E209" s="796"/>
      <c r="F209" s="796"/>
      <c r="G209" s="796"/>
      <c r="H209" s="796"/>
      <c r="I209" s="796"/>
      <c r="J209" s="796"/>
      <c r="K209" s="796"/>
      <c r="L209" s="796"/>
      <c r="M209" s="796"/>
      <c r="N209" s="796"/>
      <c r="O209" s="811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6"/>
      <c r="B210" s="796"/>
      <c r="C210" s="796"/>
      <c r="D210" s="796"/>
      <c r="E210" s="796"/>
      <c r="F210" s="796"/>
      <c r="G210" s="796"/>
      <c r="H210" s="796"/>
      <c r="I210" s="796"/>
      <c r="J210" s="796"/>
      <c r="K210" s="796"/>
      <c r="L210" s="796"/>
      <c r="M210" s="796"/>
      <c r="N210" s="796"/>
      <c r="O210" s="811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6"/>
      <c r="C211" s="796"/>
      <c r="D211" s="796"/>
      <c r="E211" s="796"/>
      <c r="F211" s="796"/>
      <c r="G211" s="796"/>
      <c r="H211" s="796"/>
      <c r="I211" s="796"/>
      <c r="J211" s="796"/>
      <c r="K211" s="796"/>
      <c r="L211" s="796"/>
      <c r="M211" s="796"/>
      <c r="N211" s="796"/>
      <c r="O211" s="796"/>
      <c r="P211" s="796"/>
      <c r="Q211" s="796"/>
      <c r="R211" s="796"/>
      <c r="S211" s="796"/>
      <c r="T211" s="796"/>
      <c r="U211" s="796"/>
      <c r="V211" s="796"/>
      <c r="W211" s="796"/>
      <c r="X211" s="796"/>
      <c r="Y211" s="796"/>
      <c r="Z211" s="796"/>
      <c r="AA211" s="773"/>
      <c r="AB211" s="773"/>
      <c r="AC211" s="773"/>
    </row>
    <row r="212" spans="1:68" ht="27" customHeight="1" x14ac:dyDescent="0.25">
      <c r="A212" s="54" t="s">
        <v>347</v>
      </c>
      <c r="B212" s="54" t="s">
        <v>348</v>
      </c>
      <c r="C212" s="31">
        <v>4301031224</v>
      </c>
      <c r="D212" s="783">
        <v>4680115882683</v>
      </c>
      <c r="E212" s="784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6"/>
      <c r="R212" s="786"/>
      <c r="S212" s="786"/>
      <c r="T212" s="787"/>
      <c r="U212" s="34"/>
      <c r="V212" s="34"/>
      <c r="W212" s="35" t="s">
        <v>69</v>
      </c>
      <c r="X212" s="779">
        <v>220</v>
      </c>
      <c r="Y212" s="780">
        <f t="shared" ref="Y212:Y219" si="41">IFERROR(IF(X212="",0,CEILING((X212/$H212),1)*$H212),"")</f>
        <v>221.4</v>
      </c>
      <c r="Z212" s="36">
        <f>IFERROR(IF(Y212=0,"",ROUNDUP(Y212/H212,0)*0.00902),"")</f>
        <v>0.36982000000000004</v>
      </c>
      <c r="AA212" s="56"/>
      <c r="AB212" s="57"/>
      <c r="AC212" s="267" t="s">
        <v>349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228.55555555555554</v>
      </c>
      <c r="BN212" s="64">
        <f t="shared" ref="BN212:BN219" si="43">IFERROR(Y212*I212/H212,"0")</f>
        <v>230.01</v>
      </c>
      <c r="BO212" s="64">
        <f t="shared" ref="BO212:BO219" si="44">IFERROR(1/J212*(X212/H212),"0")</f>
        <v>0.30864197530864196</v>
      </c>
      <c r="BP212" s="64">
        <f t="shared" ref="BP212:BP219" si="45">IFERROR(1/J212*(Y212/H212),"0")</f>
        <v>0.31060606060606061</v>
      </c>
    </row>
    <row r="213" spans="1:68" ht="27" customHeight="1" x14ac:dyDescent="0.25">
      <c r="A213" s="54" t="s">
        <v>350</v>
      </c>
      <c r="B213" s="54" t="s">
        <v>351</v>
      </c>
      <c r="C213" s="31">
        <v>4301031230</v>
      </c>
      <c r="D213" s="783">
        <v>4680115882690</v>
      </c>
      <c r="E213" s="784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6"/>
      <c r="R213" s="786"/>
      <c r="S213" s="786"/>
      <c r="T213" s="787"/>
      <c r="U213" s="34"/>
      <c r="V213" s="34"/>
      <c r="W213" s="35" t="s">
        <v>69</v>
      </c>
      <c r="X213" s="779">
        <v>100</v>
      </c>
      <c r="Y213" s="780">
        <f t="shared" si="41"/>
        <v>102.60000000000001</v>
      </c>
      <c r="Z213" s="36">
        <f>IFERROR(IF(Y213=0,"",ROUNDUP(Y213/H213,0)*0.00902),"")</f>
        <v>0.17138</v>
      </c>
      <c r="AA213" s="56"/>
      <c r="AB213" s="57"/>
      <c r="AC213" s="269" t="s">
        <v>352</v>
      </c>
      <c r="AG213" s="64"/>
      <c r="AJ213" s="68"/>
      <c r="AK213" s="68">
        <v>0</v>
      </c>
      <c r="BB213" s="270" t="s">
        <v>1</v>
      </c>
      <c r="BM213" s="64">
        <f t="shared" si="42"/>
        <v>103.88888888888889</v>
      </c>
      <c r="BN213" s="64">
        <f t="shared" si="43"/>
        <v>106.59000000000002</v>
      </c>
      <c r="BO213" s="64">
        <f t="shared" si="44"/>
        <v>0.14029180695847362</v>
      </c>
      <c r="BP213" s="64">
        <f t="shared" si="45"/>
        <v>0.14393939393939395</v>
      </c>
    </row>
    <row r="214" spans="1:68" ht="27" customHeight="1" x14ac:dyDescent="0.25">
      <c r="A214" s="54" t="s">
        <v>353</v>
      </c>
      <c r="B214" s="54" t="s">
        <v>354</v>
      </c>
      <c r="C214" s="31">
        <v>4301031220</v>
      </c>
      <c r="D214" s="783">
        <v>4680115882669</v>
      </c>
      <c r="E214" s="784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6"/>
      <c r="R214" s="786"/>
      <c r="S214" s="786"/>
      <c r="T214" s="787"/>
      <c r="U214" s="34"/>
      <c r="V214" s="34"/>
      <c r="W214" s="35" t="s">
        <v>69</v>
      </c>
      <c r="X214" s="779">
        <v>250</v>
      </c>
      <c r="Y214" s="780">
        <f t="shared" si="41"/>
        <v>253.8</v>
      </c>
      <c r="Z214" s="36">
        <f>IFERROR(IF(Y214=0,"",ROUNDUP(Y214/H214,0)*0.00902),"")</f>
        <v>0.42393999999999998</v>
      </c>
      <c r="AA214" s="56"/>
      <c r="AB214" s="57"/>
      <c r="AC214" s="271" t="s">
        <v>355</v>
      </c>
      <c r="AG214" s="64"/>
      <c r="AJ214" s="68"/>
      <c r="AK214" s="68">
        <v>0</v>
      </c>
      <c r="BB214" s="272" t="s">
        <v>1</v>
      </c>
      <c r="BM214" s="64">
        <f t="shared" si="42"/>
        <v>259.72222222222223</v>
      </c>
      <c r="BN214" s="64">
        <f t="shared" si="43"/>
        <v>263.67</v>
      </c>
      <c r="BO214" s="64">
        <f t="shared" si="44"/>
        <v>0.35072951739618402</v>
      </c>
      <c r="BP214" s="64">
        <f t="shared" si="45"/>
        <v>0.35606060606060608</v>
      </c>
    </row>
    <row r="215" spans="1:68" ht="27" customHeight="1" x14ac:dyDescent="0.25">
      <c r="A215" s="54" t="s">
        <v>356</v>
      </c>
      <c r="B215" s="54" t="s">
        <v>357</v>
      </c>
      <c r="C215" s="31">
        <v>4301031221</v>
      </c>
      <c r="D215" s="783">
        <v>4680115882676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6"/>
      <c r="R215" s="786"/>
      <c r="S215" s="786"/>
      <c r="T215" s="787"/>
      <c r="U215" s="34"/>
      <c r="V215" s="34"/>
      <c r="W215" s="35" t="s">
        <v>69</v>
      </c>
      <c r="X215" s="779">
        <v>110</v>
      </c>
      <c r="Y215" s="780">
        <f t="shared" si="41"/>
        <v>113.4</v>
      </c>
      <c r="Z215" s="36">
        <f>IFERROR(IF(Y215=0,"",ROUNDUP(Y215/H215,0)*0.00902),"")</f>
        <v>0.18942000000000001</v>
      </c>
      <c r="AA215" s="56"/>
      <c r="AB215" s="57"/>
      <c r="AC215" s="273" t="s">
        <v>358</v>
      </c>
      <c r="AG215" s="64"/>
      <c r="AJ215" s="68"/>
      <c r="AK215" s="68">
        <v>0</v>
      </c>
      <c r="BB215" s="274" t="s">
        <v>1</v>
      </c>
      <c r="BM215" s="64">
        <f t="shared" si="42"/>
        <v>114.27777777777777</v>
      </c>
      <c r="BN215" s="64">
        <f t="shared" si="43"/>
        <v>117.81</v>
      </c>
      <c r="BO215" s="64">
        <f t="shared" si="44"/>
        <v>0.15432098765432098</v>
      </c>
      <c r="BP215" s="64">
        <f t="shared" si="45"/>
        <v>0.15909090909090909</v>
      </c>
    </row>
    <row r="216" spans="1:68" ht="27" customHeight="1" x14ac:dyDescent="0.25">
      <c r="A216" s="54" t="s">
        <v>359</v>
      </c>
      <c r="B216" s="54" t="s">
        <v>360</v>
      </c>
      <c r="C216" s="31">
        <v>4301031223</v>
      </c>
      <c r="D216" s="783">
        <v>4680115884014</v>
      </c>
      <c r="E216" s="784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6"/>
      <c r="R216" s="786"/>
      <c r="S216" s="786"/>
      <c r="T216" s="787"/>
      <c r="U216" s="34"/>
      <c r="V216" s="34"/>
      <c r="W216" s="35" t="s">
        <v>69</v>
      </c>
      <c r="X216" s="779">
        <v>84</v>
      </c>
      <c r="Y216" s="780">
        <f t="shared" si="41"/>
        <v>84.600000000000009</v>
      </c>
      <c r="Z216" s="36">
        <f>IFERROR(IF(Y216=0,"",ROUNDUP(Y216/H216,0)*0.00502),"")</f>
        <v>0.23594000000000001</v>
      </c>
      <c r="AA216" s="56"/>
      <c r="AB216" s="57"/>
      <c r="AC216" s="275" t="s">
        <v>349</v>
      </c>
      <c r="AG216" s="64"/>
      <c r="AJ216" s="68"/>
      <c r="AK216" s="68">
        <v>0</v>
      </c>
      <c r="BB216" s="276" t="s">
        <v>1</v>
      </c>
      <c r="BM216" s="64">
        <f t="shared" si="42"/>
        <v>90.066666666666663</v>
      </c>
      <c r="BN216" s="64">
        <f t="shared" si="43"/>
        <v>90.710000000000008</v>
      </c>
      <c r="BO216" s="64">
        <f t="shared" si="44"/>
        <v>0.19943019943019943</v>
      </c>
      <c r="BP216" s="64">
        <f t="shared" si="45"/>
        <v>0.20085470085470092</v>
      </c>
    </row>
    <row r="217" spans="1:68" ht="27" customHeight="1" x14ac:dyDescent="0.25">
      <c r="A217" s="54" t="s">
        <v>361</v>
      </c>
      <c r="B217" s="54" t="s">
        <v>362</v>
      </c>
      <c r="C217" s="31">
        <v>4301031222</v>
      </c>
      <c r="D217" s="783">
        <v>4680115884007</v>
      </c>
      <c r="E217" s="784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6"/>
      <c r="R217" s="786"/>
      <c r="S217" s="786"/>
      <c r="T217" s="787"/>
      <c r="U217" s="34"/>
      <c r="V217" s="34"/>
      <c r="W217" s="35" t="s">
        <v>69</v>
      </c>
      <c r="X217" s="779">
        <v>60</v>
      </c>
      <c r="Y217" s="780">
        <f t="shared" si="41"/>
        <v>61.2</v>
      </c>
      <c r="Z217" s="36">
        <f>IFERROR(IF(Y217=0,"",ROUNDUP(Y217/H217,0)*0.00502),"")</f>
        <v>0.17068</v>
      </c>
      <c r="AA217" s="56"/>
      <c r="AB217" s="57"/>
      <c r="AC217" s="277" t="s">
        <v>352</v>
      </c>
      <c r="AG217" s="64"/>
      <c r="AJ217" s="68"/>
      <c r="AK217" s="68">
        <v>0</v>
      </c>
      <c r="BB217" s="278" t="s">
        <v>1</v>
      </c>
      <c r="BM217" s="64">
        <f t="shared" si="42"/>
        <v>63.333333333333329</v>
      </c>
      <c r="BN217" s="64">
        <f t="shared" si="43"/>
        <v>64.599999999999994</v>
      </c>
      <c r="BO217" s="64">
        <f t="shared" si="44"/>
        <v>0.14245014245014248</v>
      </c>
      <c r="BP217" s="64">
        <f t="shared" si="45"/>
        <v>0.14529914529914531</v>
      </c>
    </row>
    <row r="218" spans="1:68" ht="27" customHeight="1" x14ac:dyDescent="0.25">
      <c r="A218" s="54" t="s">
        <v>363</v>
      </c>
      <c r="B218" s="54" t="s">
        <v>364</v>
      </c>
      <c r="C218" s="31">
        <v>4301031229</v>
      </c>
      <c r="D218" s="783">
        <v>4680115884038</v>
      </c>
      <c r="E218" s="784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6"/>
      <c r="R218" s="786"/>
      <c r="S218" s="786"/>
      <c r="T218" s="787"/>
      <c r="U218" s="34"/>
      <c r="V218" s="34"/>
      <c r="W218" s="35" t="s">
        <v>69</v>
      </c>
      <c r="X218" s="779">
        <v>48</v>
      </c>
      <c r="Y218" s="780">
        <f t="shared" si="41"/>
        <v>48.6</v>
      </c>
      <c r="Z218" s="36">
        <f>IFERROR(IF(Y218=0,"",ROUNDUP(Y218/H218,0)*0.00502),"")</f>
        <v>0.13553999999999999</v>
      </c>
      <c r="AA218" s="56"/>
      <c r="AB218" s="57"/>
      <c r="AC218" s="279" t="s">
        <v>355</v>
      </c>
      <c r="AG218" s="64"/>
      <c r="AJ218" s="68"/>
      <c r="AK218" s="68">
        <v>0</v>
      </c>
      <c r="BB218" s="280" t="s">
        <v>1</v>
      </c>
      <c r="BM218" s="64">
        <f t="shared" si="42"/>
        <v>50.666666666666657</v>
      </c>
      <c r="BN218" s="64">
        <f t="shared" si="43"/>
        <v>51.3</v>
      </c>
      <c r="BO218" s="64">
        <f t="shared" si="44"/>
        <v>0.11396011396011396</v>
      </c>
      <c r="BP218" s="64">
        <f t="shared" si="45"/>
        <v>0.11538461538461539</v>
      </c>
    </row>
    <row r="219" spans="1:68" ht="27" customHeight="1" x14ac:dyDescent="0.25">
      <c r="A219" s="54" t="s">
        <v>365</v>
      </c>
      <c r="B219" s="54" t="s">
        <v>366</v>
      </c>
      <c r="C219" s="31">
        <v>4301031225</v>
      </c>
      <c r="D219" s="783">
        <v>4680115884021</v>
      </c>
      <c r="E219" s="784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6"/>
      <c r="R219" s="786"/>
      <c r="S219" s="786"/>
      <c r="T219" s="787"/>
      <c r="U219" s="34"/>
      <c r="V219" s="34"/>
      <c r="W219" s="35" t="s">
        <v>69</v>
      </c>
      <c r="X219" s="779">
        <v>48</v>
      </c>
      <c r="Y219" s="780">
        <f t="shared" si="41"/>
        <v>48.6</v>
      </c>
      <c r="Z219" s="36">
        <f>IFERROR(IF(Y219=0,"",ROUNDUP(Y219/H219,0)*0.00502),"")</f>
        <v>0.13553999999999999</v>
      </c>
      <c r="AA219" s="56"/>
      <c r="AB219" s="57"/>
      <c r="AC219" s="281" t="s">
        <v>358</v>
      </c>
      <c r="AG219" s="64"/>
      <c r="AJ219" s="68"/>
      <c r="AK219" s="68">
        <v>0</v>
      </c>
      <c r="BB219" s="282" t="s">
        <v>1</v>
      </c>
      <c r="BM219" s="64">
        <f t="shared" si="42"/>
        <v>50.666666666666657</v>
      </c>
      <c r="BN219" s="64">
        <f t="shared" si="43"/>
        <v>51.3</v>
      </c>
      <c r="BO219" s="64">
        <f t="shared" si="44"/>
        <v>0.11396011396011396</v>
      </c>
      <c r="BP219" s="64">
        <f t="shared" si="45"/>
        <v>0.11538461538461539</v>
      </c>
    </row>
    <row r="220" spans="1:68" x14ac:dyDescent="0.2">
      <c r="A220" s="810"/>
      <c r="B220" s="796"/>
      <c r="C220" s="796"/>
      <c r="D220" s="796"/>
      <c r="E220" s="796"/>
      <c r="F220" s="796"/>
      <c r="G220" s="796"/>
      <c r="H220" s="796"/>
      <c r="I220" s="796"/>
      <c r="J220" s="796"/>
      <c r="K220" s="796"/>
      <c r="L220" s="796"/>
      <c r="M220" s="796"/>
      <c r="N220" s="796"/>
      <c r="O220" s="811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259.25925925925924</v>
      </c>
      <c r="Y220" s="781">
        <f>IFERROR(Y212/H212,"0")+IFERROR(Y213/H213,"0")+IFERROR(Y214/H214,"0")+IFERROR(Y215/H215,"0")+IFERROR(Y216/H216,"0")+IFERROR(Y217/H217,"0")+IFERROR(Y218/H218,"0")+IFERROR(Y219/H219,"0")</f>
        <v>263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1.83226</v>
      </c>
      <c r="AA220" s="782"/>
      <c r="AB220" s="782"/>
      <c r="AC220" s="782"/>
    </row>
    <row r="221" spans="1:68" x14ac:dyDescent="0.2">
      <c r="A221" s="796"/>
      <c r="B221" s="796"/>
      <c r="C221" s="796"/>
      <c r="D221" s="796"/>
      <c r="E221" s="796"/>
      <c r="F221" s="796"/>
      <c r="G221" s="796"/>
      <c r="H221" s="796"/>
      <c r="I221" s="796"/>
      <c r="J221" s="796"/>
      <c r="K221" s="796"/>
      <c r="L221" s="796"/>
      <c r="M221" s="796"/>
      <c r="N221" s="796"/>
      <c r="O221" s="811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920</v>
      </c>
      <c r="Y221" s="781">
        <f>IFERROR(SUM(Y212:Y219),"0")</f>
        <v>934.2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6"/>
      <c r="C222" s="796"/>
      <c r="D222" s="796"/>
      <c r="E222" s="796"/>
      <c r="F222" s="796"/>
      <c r="G222" s="796"/>
      <c r="H222" s="796"/>
      <c r="I222" s="796"/>
      <c r="J222" s="796"/>
      <c r="K222" s="796"/>
      <c r="L222" s="796"/>
      <c r="M222" s="796"/>
      <c r="N222" s="796"/>
      <c r="O222" s="796"/>
      <c r="P222" s="796"/>
      <c r="Q222" s="796"/>
      <c r="R222" s="796"/>
      <c r="S222" s="796"/>
      <c r="T222" s="796"/>
      <c r="U222" s="796"/>
      <c r="V222" s="796"/>
      <c r="W222" s="796"/>
      <c r="X222" s="796"/>
      <c r="Y222" s="796"/>
      <c r="Z222" s="796"/>
      <c r="AA222" s="773"/>
      <c r="AB222" s="773"/>
      <c r="AC222" s="773"/>
    </row>
    <row r="223" spans="1:68" ht="37.5" customHeight="1" x14ac:dyDescent="0.25">
      <c r="A223" s="54" t="s">
        <v>367</v>
      </c>
      <c r="B223" s="54" t="s">
        <v>368</v>
      </c>
      <c r="C223" s="31">
        <v>4301051408</v>
      </c>
      <c r="D223" s="783">
        <v>4680115881594</v>
      </c>
      <c r="E223" s="784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6"/>
      <c r="R223" s="786"/>
      <c r="S223" s="786"/>
      <c r="T223" s="787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369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4301051754</v>
      </c>
      <c r="D224" s="783">
        <v>4680115880962</v>
      </c>
      <c r="E224" s="784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6"/>
      <c r="R224" s="786"/>
      <c r="S224" s="786"/>
      <c r="T224" s="787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372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373</v>
      </c>
      <c r="B225" s="54" t="s">
        <v>374</v>
      </c>
      <c r="C225" s="31">
        <v>4301051411</v>
      </c>
      <c r="D225" s="783">
        <v>4680115881617</v>
      </c>
      <c r="E225" s="784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6"/>
      <c r="R225" s="786"/>
      <c r="S225" s="786"/>
      <c r="T225" s="787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375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376</v>
      </c>
      <c r="B226" s="54" t="s">
        <v>377</v>
      </c>
      <c r="C226" s="31">
        <v>4301051632</v>
      </c>
      <c r="D226" s="783">
        <v>4680115880573</v>
      </c>
      <c r="E226" s="784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6"/>
      <c r="R226" s="786"/>
      <c r="S226" s="786"/>
      <c r="T226" s="787"/>
      <c r="U226" s="34"/>
      <c r="V226" s="34"/>
      <c r="W226" s="35" t="s">
        <v>69</v>
      </c>
      <c r="X226" s="779">
        <v>200</v>
      </c>
      <c r="Y226" s="780">
        <f t="shared" si="46"/>
        <v>200.1</v>
      </c>
      <c r="Z226" s="36">
        <f>IFERROR(IF(Y226=0,"",ROUNDUP(Y226/H226,0)*0.01898),"")</f>
        <v>0.43653999999999998</v>
      </c>
      <c r="AA226" s="56"/>
      <c r="AB226" s="57"/>
      <c r="AC226" s="289" t="s">
        <v>378</v>
      </c>
      <c r="AG226" s="64"/>
      <c r="AJ226" s="68"/>
      <c r="AK226" s="68">
        <v>0</v>
      </c>
      <c r="BB226" s="290" t="s">
        <v>1</v>
      </c>
      <c r="BM226" s="64">
        <f t="shared" si="47"/>
        <v>211.93103448275863</v>
      </c>
      <c r="BN226" s="64">
        <f t="shared" si="48"/>
        <v>212.03699999999998</v>
      </c>
      <c r="BO226" s="64">
        <f t="shared" si="49"/>
        <v>0.35919540229885061</v>
      </c>
      <c r="BP226" s="64">
        <f t="shared" si="50"/>
        <v>0.359375</v>
      </c>
    </row>
    <row r="227" spans="1:68" ht="37.5" customHeight="1" x14ac:dyDescent="0.25">
      <c r="A227" s="54" t="s">
        <v>379</v>
      </c>
      <c r="B227" s="54" t="s">
        <v>380</v>
      </c>
      <c r="C227" s="31">
        <v>4301051407</v>
      </c>
      <c r="D227" s="783">
        <v>4680115882195</v>
      </c>
      <c r="E227" s="784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6"/>
      <c r="R227" s="786"/>
      <c r="S227" s="786"/>
      <c r="T227" s="787"/>
      <c r="U227" s="34"/>
      <c r="V227" s="34"/>
      <c r="W227" s="35" t="s">
        <v>69</v>
      </c>
      <c r="X227" s="779">
        <v>400</v>
      </c>
      <c r="Y227" s="780">
        <f t="shared" si="46"/>
        <v>400.8</v>
      </c>
      <c r="Z227" s="36">
        <f t="shared" ref="Z227:Z233" si="51">IFERROR(IF(Y227=0,"",ROUNDUP(Y227/H227,0)*0.00651),"")</f>
        <v>1.08717</v>
      </c>
      <c r="AA227" s="56"/>
      <c r="AB227" s="57"/>
      <c r="AC227" s="291" t="s">
        <v>369</v>
      </c>
      <c r="AG227" s="64"/>
      <c r="AJ227" s="68"/>
      <c r="AK227" s="68">
        <v>0</v>
      </c>
      <c r="BB227" s="292" t="s">
        <v>1</v>
      </c>
      <c r="BM227" s="64">
        <f t="shared" si="47"/>
        <v>445</v>
      </c>
      <c r="BN227" s="64">
        <f t="shared" si="48"/>
        <v>445.89</v>
      </c>
      <c r="BO227" s="64">
        <f t="shared" si="49"/>
        <v>0.91575091575091594</v>
      </c>
      <c r="BP227" s="64">
        <f t="shared" si="50"/>
        <v>0.91758241758241765</v>
      </c>
    </row>
    <row r="228" spans="1:68" ht="37.5" customHeight="1" x14ac:dyDescent="0.25">
      <c r="A228" s="54" t="s">
        <v>381</v>
      </c>
      <c r="B228" s="54" t="s">
        <v>382</v>
      </c>
      <c r="C228" s="31">
        <v>4301051752</v>
      </c>
      <c r="D228" s="783">
        <v>4680115882607</v>
      </c>
      <c r="E228" s="784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154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6"/>
      <c r="R228" s="786"/>
      <c r="S228" s="786"/>
      <c r="T228" s="787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383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384</v>
      </c>
      <c r="B229" s="54" t="s">
        <v>385</v>
      </c>
      <c r="C229" s="31">
        <v>4301051630</v>
      </c>
      <c r="D229" s="783">
        <v>4680115880092</v>
      </c>
      <c r="E229" s="784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6"/>
      <c r="R229" s="786"/>
      <c r="S229" s="786"/>
      <c r="T229" s="787"/>
      <c r="U229" s="34"/>
      <c r="V229" s="34"/>
      <c r="W229" s="35" t="s">
        <v>69</v>
      </c>
      <c r="X229" s="779">
        <v>440</v>
      </c>
      <c r="Y229" s="780">
        <f t="shared" si="46"/>
        <v>441.59999999999997</v>
      </c>
      <c r="Z229" s="36">
        <f t="shared" si="51"/>
        <v>1.19784</v>
      </c>
      <c r="AA229" s="56"/>
      <c r="AB229" s="57"/>
      <c r="AC229" s="295" t="s">
        <v>386</v>
      </c>
      <c r="AG229" s="64"/>
      <c r="AJ229" s="68"/>
      <c r="AK229" s="68">
        <v>0</v>
      </c>
      <c r="BB229" s="296" t="s">
        <v>1</v>
      </c>
      <c r="BM229" s="64">
        <f t="shared" si="47"/>
        <v>486.20000000000005</v>
      </c>
      <c r="BN229" s="64">
        <f t="shared" si="48"/>
        <v>487.96800000000002</v>
      </c>
      <c r="BO229" s="64">
        <f t="shared" si="49"/>
        <v>1.0073260073260075</v>
      </c>
      <c r="BP229" s="64">
        <f t="shared" si="50"/>
        <v>1.0109890109890112</v>
      </c>
    </row>
    <row r="230" spans="1:68" ht="27" customHeight="1" x14ac:dyDescent="0.25">
      <c r="A230" s="54" t="s">
        <v>387</v>
      </c>
      <c r="B230" s="54" t="s">
        <v>388</v>
      </c>
      <c r="C230" s="31">
        <v>4301051631</v>
      </c>
      <c r="D230" s="783">
        <v>4680115880221</v>
      </c>
      <c r="E230" s="784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8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6"/>
      <c r="R230" s="786"/>
      <c r="S230" s="786"/>
      <c r="T230" s="787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389</v>
      </c>
      <c r="B231" s="54" t="s">
        <v>390</v>
      </c>
      <c r="C231" s="31">
        <v>4301051749</v>
      </c>
      <c r="D231" s="783">
        <v>4680115882942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6"/>
      <c r="R231" s="786"/>
      <c r="S231" s="786"/>
      <c r="T231" s="787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391</v>
      </c>
      <c r="B232" s="54" t="s">
        <v>392</v>
      </c>
      <c r="C232" s="31">
        <v>4301051753</v>
      </c>
      <c r="D232" s="783">
        <v>4680115880504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6"/>
      <c r="R232" s="786"/>
      <c r="S232" s="786"/>
      <c r="T232" s="787"/>
      <c r="U232" s="34"/>
      <c r="V232" s="34"/>
      <c r="W232" s="35" t="s">
        <v>69</v>
      </c>
      <c r="X232" s="779">
        <v>160</v>
      </c>
      <c r="Y232" s="780">
        <f t="shared" si="46"/>
        <v>160.79999999999998</v>
      </c>
      <c r="Z232" s="36">
        <f t="shared" si="51"/>
        <v>0.43617</v>
      </c>
      <c r="AA232" s="56"/>
      <c r="AB232" s="57"/>
      <c r="AC232" s="301" t="s">
        <v>372</v>
      </c>
      <c r="AG232" s="64"/>
      <c r="AJ232" s="68"/>
      <c r="AK232" s="68">
        <v>0</v>
      </c>
      <c r="BB232" s="302" t="s">
        <v>1</v>
      </c>
      <c r="BM232" s="64">
        <f t="shared" si="47"/>
        <v>176.80000000000004</v>
      </c>
      <c r="BN232" s="64">
        <f t="shared" si="48"/>
        <v>177.684</v>
      </c>
      <c r="BO232" s="64">
        <f t="shared" si="49"/>
        <v>0.36630036630036633</v>
      </c>
      <c r="BP232" s="64">
        <f t="shared" si="50"/>
        <v>0.36813186813186816</v>
      </c>
    </row>
    <row r="233" spans="1:68" ht="27" customHeight="1" x14ac:dyDescent="0.25">
      <c r="A233" s="54" t="s">
        <v>393</v>
      </c>
      <c r="B233" s="54" t="s">
        <v>394</v>
      </c>
      <c r="C233" s="31">
        <v>4301051410</v>
      </c>
      <c r="D233" s="783">
        <v>4680115882164</v>
      </c>
      <c r="E233" s="784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6"/>
      <c r="R233" s="786"/>
      <c r="S233" s="786"/>
      <c r="T233" s="787"/>
      <c r="U233" s="34"/>
      <c r="V233" s="34"/>
      <c r="W233" s="35" t="s">
        <v>69</v>
      </c>
      <c r="X233" s="779">
        <v>320</v>
      </c>
      <c r="Y233" s="780">
        <f t="shared" si="46"/>
        <v>321.59999999999997</v>
      </c>
      <c r="Z233" s="36">
        <f t="shared" si="51"/>
        <v>0.87234</v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si="47"/>
        <v>354.4</v>
      </c>
      <c r="BN233" s="64">
        <f t="shared" si="48"/>
        <v>356.17199999999997</v>
      </c>
      <c r="BO233" s="64">
        <f t="shared" si="49"/>
        <v>0.73260073260073266</v>
      </c>
      <c r="BP233" s="64">
        <f t="shared" si="50"/>
        <v>0.73626373626373631</v>
      </c>
    </row>
    <row r="234" spans="1:68" x14ac:dyDescent="0.2">
      <c r="A234" s="810"/>
      <c r="B234" s="796"/>
      <c r="C234" s="796"/>
      <c r="D234" s="796"/>
      <c r="E234" s="796"/>
      <c r="F234" s="796"/>
      <c r="G234" s="796"/>
      <c r="H234" s="796"/>
      <c r="I234" s="796"/>
      <c r="J234" s="796"/>
      <c r="K234" s="796"/>
      <c r="L234" s="796"/>
      <c r="M234" s="796"/>
      <c r="N234" s="796"/>
      <c r="O234" s="811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572.98850574712651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575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4.0300599999999998</v>
      </c>
      <c r="AA234" s="782"/>
      <c r="AB234" s="782"/>
      <c r="AC234" s="782"/>
    </row>
    <row r="235" spans="1:68" x14ac:dyDescent="0.2">
      <c r="A235" s="796"/>
      <c r="B235" s="796"/>
      <c r="C235" s="796"/>
      <c r="D235" s="796"/>
      <c r="E235" s="796"/>
      <c r="F235" s="796"/>
      <c r="G235" s="796"/>
      <c r="H235" s="796"/>
      <c r="I235" s="796"/>
      <c r="J235" s="796"/>
      <c r="K235" s="796"/>
      <c r="L235" s="796"/>
      <c r="M235" s="796"/>
      <c r="N235" s="796"/>
      <c r="O235" s="811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1520</v>
      </c>
      <c r="Y235" s="781">
        <f>IFERROR(SUM(Y223:Y233),"0")</f>
        <v>1524.8999999999999</v>
      </c>
      <c r="Z235" s="37"/>
      <c r="AA235" s="782"/>
      <c r="AB235" s="782"/>
      <c r="AC235" s="782"/>
    </row>
    <row r="236" spans="1:68" ht="14.25" customHeight="1" x14ac:dyDescent="0.25">
      <c r="A236" s="799" t="s">
        <v>199</v>
      </c>
      <c r="B236" s="796"/>
      <c r="C236" s="796"/>
      <c r="D236" s="796"/>
      <c r="E236" s="796"/>
      <c r="F236" s="796"/>
      <c r="G236" s="796"/>
      <c r="H236" s="796"/>
      <c r="I236" s="796"/>
      <c r="J236" s="796"/>
      <c r="K236" s="796"/>
      <c r="L236" s="796"/>
      <c r="M236" s="796"/>
      <c r="N236" s="796"/>
      <c r="O236" s="796"/>
      <c r="P236" s="796"/>
      <c r="Q236" s="796"/>
      <c r="R236" s="796"/>
      <c r="S236" s="796"/>
      <c r="T236" s="796"/>
      <c r="U236" s="796"/>
      <c r="V236" s="796"/>
      <c r="W236" s="796"/>
      <c r="X236" s="796"/>
      <c r="Y236" s="796"/>
      <c r="Z236" s="796"/>
      <c r="AA236" s="773"/>
      <c r="AB236" s="773"/>
      <c r="AC236" s="773"/>
    </row>
    <row r="237" spans="1:68" ht="16.5" customHeight="1" x14ac:dyDescent="0.25">
      <c r="A237" s="54" t="s">
        <v>396</v>
      </c>
      <c r="B237" s="54" t="s">
        <v>397</v>
      </c>
      <c r="C237" s="31">
        <v>4301060404</v>
      </c>
      <c r="D237" s="783">
        <v>4680115882874</v>
      </c>
      <c r="E237" s="784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68</v>
      </c>
      <c r="N237" s="33"/>
      <c r="O237" s="32">
        <v>40</v>
      </c>
      <c r="P237" s="8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786"/>
      <c r="R237" s="786"/>
      <c r="S237" s="786"/>
      <c r="T237" s="787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398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396</v>
      </c>
      <c r="B238" s="54" t="s">
        <v>399</v>
      </c>
      <c r="C238" s="31">
        <v>4301060360</v>
      </c>
      <c r="D238" s="783">
        <v>4680115882874</v>
      </c>
      <c r="E238" s="784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10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86"/>
      <c r="R238" s="786"/>
      <c r="S238" s="786"/>
      <c r="T238" s="787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400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396</v>
      </c>
      <c r="B239" s="54" t="s">
        <v>401</v>
      </c>
      <c r="C239" s="31">
        <v>4301060460</v>
      </c>
      <c r="D239" s="783">
        <v>4680115882874</v>
      </c>
      <c r="E239" s="784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154</v>
      </c>
      <c r="N239" s="33"/>
      <c r="O239" s="32">
        <v>30</v>
      </c>
      <c r="P239" s="968" t="s">
        <v>402</v>
      </c>
      <c r="Q239" s="786"/>
      <c r="R239" s="786"/>
      <c r="S239" s="786"/>
      <c r="T239" s="787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403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404</v>
      </c>
      <c r="B240" s="54" t="s">
        <v>405</v>
      </c>
      <c r="C240" s="31">
        <v>4301060359</v>
      </c>
      <c r="D240" s="783">
        <v>4680115884434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6"/>
      <c r="R240" s="786"/>
      <c r="S240" s="786"/>
      <c r="T240" s="787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406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4301060375</v>
      </c>
      <c r="D241" s="783">
        <v>4680115880818</v>
      </c>
      <c r="E241" s="784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6"/>
      <c r="R241" s="786"/>
      <c r="S241" s="786"/>
      <c r="T241" s="787"/>
      <c r="U241" s="34"/>
      <c r="V241" s="34"/>
      <c r="W241" s="35" t="s">
        <v>69</v>
      </c>
      <c r="X241" s="779">
        <v>60</v>
      </c>
      <c r="Y241" s="780">
        <f t="shared" si="52"/>
        <v>60</v>
      </c>
      <c r="Z241" s="36">
        <f>IFERROR(IF(Y241=0,"",ROUNDUP(Y241/H241,0)*0.00651),"")</f>
        <v>0.16275000000000001</v>
      </c>
      <c r="AA241" s="56"/>
      <c r="AB241" s="57"/>
      <c r="AC241" s="313" t="s">
        <v>409</v>
      </c>
      <c r="AG241" s="64"/>
      <c r="AJ241" s="68"/>
      <c r="AK241" s="68">
        <v>0</v>
      </c>
      <c r="BB241" s="314" t="s">
        <v>1</v>
      </c>
      <c r="BM241" s="64">
        <f t="shared" si="53"/>
        <v>66.300000000000011</v>
      </c>
      <c r="BN241" s="64">
        <f t="shared" si="54"/>
        <v>66.300000000000011</v>
      </c>
      <c r="BO241" s="64">
        <f t="shared" si="55"/>
        <v>0.13736263736263737</v>
      </c>
      <c r="BP241" s="64">
        <f t="shared" si="56"/>
        <v>0.13736263736263737</v>
      </c>
    </row>
    <row r="242" spans="1:68" ht="37.5" customHeight="1" x14ac:dyDescent="0.25">
      <c r="A242" s="54" t="s">
        <v>410</v>
      </c>
      <c r="B242" s="54" t="s">
        <v>411</v>
      </c>
      <c r="C242" s="31">
        <v>4301060389</v>
      </c>
      <c r="D242" s="783">
        <v>4680115880801</v>
      </c>
      <c r="E242" s="784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6"/>
      <c r="R242" s="786"/>
      <c r="S242" s="786"/>
      <c r="T242" s="787"/>
      <c r="U242" s="34"/>
      <c r="V242" s="34"/>
      <c r="W242" s="35" t="s">
        <v>69</v>
      </c>
      <c r="X242" s="779">
        <v>88</v>
      </c>
      <c r="Y242" s="780">
        <f t="shared" si="52"/>
        <v>88.8</v>
      </c>
      <c r="Z242" s="36">
        <f>IFERROR(IF(Y242=0,"",ROUNDUP(Y242/H242,0)*0.00651),"")</f>
        <v>0.24087</v>
      </c>
      <c r="AA242" s="56"/>
      <c r="AB242" s="57"/>
      <c r="AC242" s="315" t="s">
        <v>412</v>
      </c>
      <c r="AG242" s="64"/>
      <c r="AJ242" s="68"/>
      <c r="AK242" s="68">
        <v>0</v>
      </c>
      <c r="BB242" s="316" t="s">
        <v>1</v>
      </c>
      <c r="BM242" s="64">
        <f t="shared" si="53"/>
        <v>97.240000000000009</v>
      </c>
      <c r="BN242" s="64">
        <f t="shared" si="54"/>
        <v>98.124000000000009</v>
      </c>
      <c r="BO242" s="64">
        <f t="shared" si="55"/>
        <v>0.2014652014652015</v>
      </c>
      <c r="BP242" s="64">
        <f t="shared" si="56"/>
        <v>0.20329670329670332</v>
      </c>
    </row>
    <row r="243" spans="1:68" x14ac:dyDescent="0.2">
      <c r="A243" s="810"/>
      <c r="B243" s="796"/>
      <c r="C243" s="796"/>
      <c r="D243" s="796"/>
      <c r="E243" s="796"/>
      <c r="F243" s="796"/>
      <c r="G243" s="796"/>
      <c r="H243" s="796"/>
      <c r="I243" s="796"/>
      <c r="J243" s="796"/>
      <c r="K243" s="796"/>
      <c r="L243" s="796"/>
      <c r="M243" s="796"/>
      <c r="N243" s="796"/>
      <c r="O243" s="811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61.666666666666671</v>
      </c>
      <c r="Y243" s="781">
        <f>IFERROR(Y237/H237,"0")+IFERROR(Y238/H238,"0")+IFERROR(Y239/H239,"0")+IFERROR(Y240/H240,"0")+IFERROR(Y241/H241,"0")+IFERROR(Y242/H242,"0")</f>
        <v>62</v>
      </c>
      <c r="Z243" s="781">
        <f>IFERROR(IF(Z237="",0,Z237),"0")+IFERROR(IF(Z238="",0,Z238),"0")+IFERROR(IF(Z239="",0,Z239),"0")+IFERROR(IF(Z240="",0,Z240),"0")+IFERROR(IF(Z241="",0,Z241),"0")+IFERROR(IF(Z242="",0,Z242),"0")</f>
        <v>0.40361999999999998</v>
      </c>
      <c r="AA243" s="782"/>
      <c r="AB243" s="782"/>
      <c r="AC243" s="782"/>
    </row>
    <row r="244" spans="1:68" x14ac:dyDescent="0.2">
      <c r="A244" s="796"/>
      <c r="B244" s="796"/>
      <c r="C244" s="796"/>
      <c r="D244" s="796"/>
      <c r="E244" s="796"/>
      <c r="F244" s="796"/>
      <c r="G244" s="796"/>
      <c r="H244" s="796"/>
      <c r="I244" s="796"/>
      <c r="J244" s="796"/>
      <c r="K244" s="796"/>
      <c r="L244" s="796"/>
      <c r="M244" s="796"/>
      <c r="N244" s="796"/>
      <c r="O244" s="811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148</v>
      </c>
      <c r="Y244" s="781">
        <f>IFERROR(SUM(Y237:Y242),"0")</f>
        <v>148.80000000000001</v>
      </c>
      <c r="Z244" s="37"/>
      <c r="AA244" s="782"/>
      <c r="AB244" s="782"/>
      <c r="AC244" s="782"/>
    </row>
    <row r="245" spans="1:68" ht="16.5" customHeight="1" x14ac:dyDescent="0.25">
      <c r="A245" s="795" t="s">
        <v>413</v>
      </c>
      <c r="B245" s="796"/>
      <c r="C245" s="796"/>
      <c r="D245" s="796"/>
      <c r="E245" s="796"/>
      <c r="F245" s="796"/>
      <c r="G245" s="796"/>
      <c r="H245" s="796"/>
      <c r="I245" s="796"/>
      <c r="J245" s="796"/>
      <c r="K245" s="796"/>
      <c r="L245" s="796"/>
      <c r="M245" s="796"/>
      <c r="N245" s="796"/>
      <c r="O245" s="796"/>
      <c r="P245" s="796"/>
      <c r="Q245" s="796"/>
      <c r="R245" s="796"/>
      <c r="S245" s="796"/>
      <c r="T245" s="796"/>
      <c r="U245" s="796"/>
      <c r="V245" s="796"/>
      <c r="W245" s="796"/>
      <c r="X245" s="796"/>
      <c r="Y245" s="796"/>
      <c r="Z245" s="796"/>
      <c r="AA245" s="774"/>
      <c r="AB245" s="774"/>
      <c r="AC245" s="774"/>
    </row>
    <row r="246" spans="1:68" ht="14.25" customHeight="1" x14ac:dyDescent="0.25">
      <c r="A246" s="799" t="s">
        <v>110</v>
      </c>
      <c r="B246" s="796"/>
      <c r="C246" s="796"/>
      <c r="D246" s="796"/>
      <c r="E246" s="796"/>
      <c r="F246" s="796"/>
      <c r="G246" s="796"/>
      <c r="H246" s="796"/>
      <c r="I246" s="796"/>
      <c r="J246" s="796"/>
      <c r="K246" s="796"/>
      <c r="L246" s="796"/>
      <c r="M246" s="796"/>
      <c r="N246" s="796"/>
      <c r="O246" s="796"/>
      <c r="P246" s="796"/>
      <c r="Q246" s="796"/>
      <c r="R246" s="796"/>
      <c r="S246" s="796"/>
      <c r="T246" s="796"/>
      <c r="U246" s="796"/>
      <c r="V246" s="796"/>
      <c r="W246" s="796"/>
      <c r="X246" s="796"/>
      <c r="Y246" s="796"/>
      <c r="Z246" s="796"/>
      <c r="AA246" s="773"/>
      <c r="AB246" s="773"/>
      <c r="AC246" s="773"/>
    </row>
    <row r="247" spans="1:68" ht="27" customHeight="1" x14ac:dyDescent="0.25">
      <c r="A247" s="54" t="s">
        <v>414</v>
      </c>
      <c r="B247" s="54" t="s">
        <v>415</v>
      </c>
      <c r="C247" s="31">
        <v>4301011945</v>
      </c>
      <c r="D247" s="783">
        <v>4680115884274</v>
      </c>
      <c r="E247" s="784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416</v>
      </c>
      <c r="N247" s="33"/>
      <c r="O247" s="32">
        <v>55</v>
      </c>
      <c r="P247" s="112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6"/>
      <c r="R247" s="786"/>
      <c r="S247" s="786"/>
      <c r="T247" s="787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417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414</v>
      </c>
      <c r="B248" s="54" t="s">
        <v>418</v>
      </c>
      <c r="C248" s="31">
        <v>4301011717</v>
      </c>
      <c r="D248" s="783">
        <v>4680115884274</v>
      </c>
      <c r="E248" s="784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6"/>
      <c r="R248" s="786"/>
      <c r="S248" s="786"/>
      <c r="T248" s="787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419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4301011719</v>
      </c>
      <c r="D249" s="783">
        <v>4680115884298</v>
      </c>
      <c r="E249" s="784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6"/>
      <c r="R249" s="786"/>
      <c r="S249" s="786"/>
      <c r="T249" s="787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422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423</v>
      </c>
      <c r="B250" s="54" t="s">
        <v>424</v>
      </c>
      <c r="C250" s="31">
        <v>4301011944</v>
      </c>
      <c r="D250" s="783">
        <v>4680115884250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416</v>
      </c>
      <c r="N250" s="33"/>
      <c r="O250" s="32">
        <v>55</v>
      </c>
      <c r="P250" s="91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6"/>
      <c r="R250" s="786"/>
      <c r="S250" s="786"/>
      <c r="T250" s="787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423</v>
      </c>
      <c r="B251" s="54" t="s">
        <v>425</v>
      </c>
      <c r="C251" s="31">
        <v>4301011733</v>
      </c>
      <c r="D251" s="783">
        <v>4680115884250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6"/>
      <c r="R251" s="786"/>
      <c r="S251" s="786"/>
      <c r="T251" s="787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427</v>
      </c>
      <c r="B252" s="54" t="s">
        <v>428</v>
      </c>
      <c r="C252" s="31">
        <v>4301011718</v>
      </c>
      <c r="D252" s="783">
        <v>4680115884281</v>
      </c>
      <c r="E252" s="784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6"/>
      <c r="R252" s="786"/>
      <c r="S252" s="786"/>
      <c r="T252" s="787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419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4301011720</v>
      </c>
      <c r="D253" s="783">
        <v>4680115884199</v>
      </c>
      <c r="E253" s="784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6"/>
      <c r="R253" s="786"/>
      <c r="S253" s="786"/>
      <c r="T253" s="787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4301011716</v>
      </c>
      <c r="D254" s="783">
        <v>4680115884267</v>
      </c>
      <c r="E254" s="784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6"/>
      <c r="R254" s="786"/>
      <c r="S254" s="786"/>
      <c r="T254" s="787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0"/>
      <c r="B255" s="796"/>
      <c r="C255" s="796"/>
      <c r="D255" s="796"/>
      <c r="E255" s="796"/>
      <c r="F255" s="796"/>
      <c r="G255" s="796"/>
      <c r="H255" s="796"/>
      <c r="I255" s="796"/>
      <c r="J255" s="796"/>
      <c r="K255" s="796"/>
      <c r="L255" s="796"/>
      <c r="M255" s="796"/>
      <c r="N255" s="796"/>
      <c r="O255" s="811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6"/>
      <c r="B256" s="796"/>
      <c r="C256" s="796"/>
      <c r="D256" s="796"/>
      <c r="E256" s="796"/>
      <c r="F256" s="796"/>
      <c r="G256" s="796"/>
      <c r="H256" s="796"/>
      <c r="I256" s="796"/>
      <c r="J256" s="796"/>
      <c r="K256" s="796"/>
      <c r="L256" s="796"/>
      <c r="M256" s="796"/>
      <c r="N256" s="796"/>
      <c r="O256" s="811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5" t="s">
        <v>433</v>
      </c>
      <c r="B257" s="796"/>
      <c r="C257" s="796"/>
      <c r="D257" s="796"/>
      <c r="E257" s="796"/>
      <c r="F257" s="796"/>
      <c r="G257" s="796"/>
      <c r="H257" s="796"/>
      <c r="I257" s="796"/>
      <c r="J257" s="796"/>
      <c r="K257" s="796"/>
      <c r="L257" s="796"/>
      <c r="M257" s="796"/>
      <c r="N257" s="796"/>
      <c r="O257" s="796"/>
      <c r="P257" s="796"/>
      <c r="Q257" s="796"/>
      <c r="R257" s="796"/>
      <c r="S257" s="796"/>
      <c r="T257" s="796"/>
      <c r="U257" s="796"/>
      <c r="V257" s="796"/>
      <c r="W257" s="796"/>
      <c r="X257" s="796"/>
      <c r="Y257" s="796"/>
      <c r="Z257" s="796"/>
      <c r="AA257" s="774"/>
      <c r="AB257" s="774"/>
      <c r="AC257" s="774"/>
    </row>
    <row r="258" spans="1:68" ht="14.25" customHeight="1" x14ac:dyDescent="0.25">
      <c r="A258" s="799" t="s">
        <v>110</v>
      </c>
      <c r="B258" s="796"/>
      <c r="C258" s="796"/>
      <c r="D258" s="796"/>
      <c r="E258" s="796"/>
      <c r="F258" s="796"/>
      <c r="G258" s="796"/>
      <c r="H258" s="796"/>
      <c r="I258" s="796"/>
      <c r="J258" s="796"/>
      <c r="K258" s="796"/>
      <c r="L258" s="796"/>
      <c r="M258" s="796"/>
      <c r="N258" s="796"/>
      <c r="O258" s="796"/>
      <c r="P258" s="796"/>
      <c r="Q258" s="796"/>
      <c r="R258" s="796"/>
      <c r="S258" s="796"/>
      <c r="T258" s="796"/>
      <c r="U258" s="796"/>
      <c r="V258" s="796"/>
      <c r="W258" s="796"/>
      <c r="X258" s="796"/>
      <c r="Y258" s="796"/>
      <c r="Z258" s="796"/>
      <c r="AA258" s="773"/>
      <c r="AB258" s="773"/>
      <c r="AC258" s="773"/>
    </row>
    <row r="259" spans="1:68" ht="27" customHeight="1" x14ac:dyDescent="0.25">
      <c r="A259" s="54" t="s">
        <v>434</v>
      </c>
      <c r="B259" s="54" t="s">
        <v>435</v>
      </c>
      <c r="C259" s="31">
        <v>4301011942</v>
      </c>
      <c r="D259" s="783">
        <v>4680115884137</v>
      </c>
      <c r="E259" s="784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416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6"/>
      <c r="R259" s="786"/>
      <c r="S259" s="786"/>
      <c r="T259" s="787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436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434</v>
      </c>
      <c r="B260" s="54" t="s">
        <v>437</v>
      </c>
      <c r="C260" s="31">
        <v>4301011826</v>
      </c>
      <c r="D260" s="783">
        <v>4680115884137</v>
      </c>
      <c r="E260" s="784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6"/>
      <c r="R260" s="786"/>
      <c r="S260" s="786"/>
      <c r="T260" s="787"/>
      <c r="U260" s="34"/>
      <c r="V260" s="34"/>
      <c r="W260" s="35" t="s">
        <v>69</v>
      </c>
      <c r="X260" s="779">
        <v>60</v>
      </c>
      <c r="Y260" s="780">
        <f t="shared" si="62"/>
        <v>69.599999999999994</v>
      </c>
      <c r="Z260" s="36">
        <f>IFERROR(IF(Y260=0,"",ROUNDUP(Y260/H260,0)*0.01898),"")</f>
        <v>0.11388000000000001</v>
      </c>
      <c r="AA260" s="56"/>
      <c r="AB260" s="57"/>
      <c r="AC260" s="335" t="s">
        <v>438</v>
      </c>
      <c r="AG260" s="64"/>
      <c r="AJ260" s="68"/>
      <c r="AK260" s="68">
        <v>0</v>
      </c>
      <c r="BB260" s="336" t="s">
        <v>1</v>
      </c>
      <c r="BM260" s="64">
        <f t="shared" si="63"/>
        <v>62.250000000000007</v>
      </c>
      <c r="BN260" s="64">
        <f t="shared" si="64"/>
        <v>72.209999999999994</v>
      </c>
      <c r="BO260" s="64">
        <f t="shared" si="65"/>
        <v>8.0818965517241381E-2</v>
      </c>
      <c r="BP260" s="64">
        <f t="shared" si="66"/>
        <v>9.375E-2</v>
      </c>
    </row>
    <row r="261" spans="1:68" ht="27" customHeight="1" x14ac:dyDescent="0.25">
      <c r="A261" s="54" t="s">
        <v>439</v>
      </c>
      <c r="B261" s="54" t="s">
        <v>440</v>
      </c>
      <c r="C261" s="31">
        <v>4301011724</v>
      </c>
      <c r="D261" s="783">
        <v>4680115884236</v>
      </c>
      <c r="E261" s="784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6"/>
      <c r="R261" s="786"/>
      <c r="S261" s="786"/>
      <c r="T261" s="787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441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442</v>
      </c>
      <c r="B262" s="54" t="s">
        <v>443</v>
      </c>
      <c r="C262" s="31">
        <v>4301011941</v>
      </c>
      <c r="D262" s="783">
        <v>4680115884175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416</v>
      </c>
      <c r="N262" s="33"/>
      <c r="O262" s="32">
        <v>55</v>
      </c>
      <c r="P262" s="118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6"/>
      <c r="R262" s="786"/>
      <c r="S262" s="786"/>
      <c r="T262" s="787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442</v>
      </c>
      <c r="B263" s="54" t="s">
        <v>444</v>
      </c>
      <c r="C263" s="31">
        <v>4301011721</v>
      </c>
      <c r="D263" s="783">
        <v>4680115884175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6"/>
      <c r="R263" s="786"/>
      <c r="S263" s="786"/>
      <c r="T263" s="787"/>
      <c r="U263" s="34"/>
      <c r="V263" s="34"/>
      <c r="W263" s="35" t="s">
        <v>69</v>
      </c>
      <c r="X263" s="779">
        <v>70</v>
      </c>
      <c r="Y263" s="780">
        <f t="shared" si="62"/>
        <v>81.2</v>
      </c>
      <c r="Z263" s="36">
        <f>IFERROR(IF(Y263=0,"",ROUNDUP(Y263/H263,0)*0.01898),"")</f>
        <v>0.13286000000000001</v>
      </c>
      <c r="AA263" s="56"/>
      <c r="AB263" s="57"/>
      <c r="AC263" s="341" t="s">
        <v>445</v>
      </c>
      <c r="AG263" s="64"/>
      <c r="AJ263" s="68"/>
      <c r="AK263" s="68">
        <v>0</v>
      </c>
      <c r="BB263" s="342" t="s">
        <v>1</v>
      </c>
      <c r="BM263" s="64">
        <f t="shared" si="63"/>
        <v>72.625</v>
      </c>
      <c r="BN263" s="64">
        <f t="shared" si="64"/>
        <v>84.245000000000005</v>
      </c>
      <c r="BO263" s="64">
        <f t="shared" si="65"/>
        <v>9.4288793103448273E-2</v>
      </c>
      <c r="BP263" s="64">
        <f t="shared" si="66"/>
        <v>0.10937500000000001</v>
      </c>
    </row>
    <row r="264" spans="1:68" ht="27" customHeight="1" x14ac:dyDescent="0.25">
      <c r="A264" s="54" t="s">
        <v>446</v>
      </c>
      <c r="B264" s="54" t="s">
        <v>447</v>
      </c>
      <c r="C264" s="31">
        <v>4301011824</v>
      </c>
      <c r="D264" s="783">
        <v>4680115884144</v>
      </c>
      <c r="E264" s="784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6"/>
      <c r="R264" s="786"/>
      <c r="S264" s="786"/>
      <c r="T264" s="787"/>
      <c r="U264" s="34"/>
      <c r="V264" s="34"/>
      <c r="W264" s="35" t="s">
        <v>69</v>
      </c>
      <c r="X264" s="779">
        <v>20</v>
      </c>
      <c r="Y264" s="780">
        <f t="shared" si="62"/>
        <v>20</v>
      </c>
      <c r="Z264" s="36">
        <f>IFERROR(IF(Y264=0,"",ROUNDUP(Y264/H264,0)*0.00902),"")</f>
        <v>4.5100000000000001E-2</v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21.05</v>
      </c>
      <c r="BN264" s="64">
        <f t="shared" si="64"/>
        <v>21.05</v>
      </c>
      <c r="BO264" s="64">
        <f t="shared" si="65"/>
        <v>3.787878787878788E-2</v>
      </c>
      <c r="BP264" s="64">
        <f t="shared" si="66"/>
        <v>3.787878787878788E-2</v>
      </c>
    </row>
    <row r="265" spans="1:68" ht="27" customHeight="1" x14ac:dyDescent="0.25">
      <c r="A265" s="54" t="s">
        <v>448</v>
      </c>
      <c r="B265" s="54" t="s">
        <v>449</v>
      </c>
      <c r="C265" s="31">
        <v>4301011963</v>
      </c>
      <c r="D265" s="783">
        <v>4680115885288</v>
      </c>
      <c r="E265" s="784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6"/>
      <c r="R265" s="786"/>
      <c r="S265" s="786"/>
      <c r="T265" s="787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452</v>
      </c>
      <c r="C266" s="31">
        <v>4301011726</v>
      </c>
      <c r="D266" s="783">
        <v>4680115884182</v>
      </c>
      <c r="E266" s="784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6"/>
      <c r="R266" s="786"/>
      <c r="S266" s="786"/>
      <c r="T266" s="787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441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453</v>
      </c>
      <c r="B267" s="54" t="s">
        <v>454</v>
      </c>
      <c r="C267" s="31">
        <v>4301011722</v>
      </c>
      <c r="D267" s="783">
        <v>4680115884205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6"/>
      <c r="R267" s="786"/>
      <c r="S267" s="786"/>
      <c r="T267" s="787"/>
      <c r="U267" s="34"/>
      <c r="V267" s="34"/>
      <c r="W267" s="35" t="s">
        <v>69</v>
      </c>
      <c r="X267" s="779">
        <v>76</v>
      </c>
      <c r="Y267" s="780">
        <f t="shared" si="62"/>
        <v>76</v>
      </c>
      <c r="Z267" s="36">
        <f>IFERROR(IF(Y267=0,"",ROUNDUP(Y267/H267,0)*0.00902),"")</f>
        <v>0.17138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79.989999999999995</v>
      </c>
      <c r="BN267" s="64">
        <f t="shared" si="64"/>
        <v>79.989999999999995</v>
      </c>
      <c r="BO267" s="64">
        <f t="shared" si="65"/>
        <v>0.14393939393939395</v>
      </c>
      <c r="BP267" s="64">
        <f t="shared" si="66"/>
        <v>0.14393939393939395</v>
      </c>
    </row>
    <row r="268" spans="1:68" x14ac:dyDescent="0.2">
      <c r="A268" s="810"/>
      <c r="B268" s="796"/>
      <c r="C268" s="796"/>
      <c r="D268" s="796"/>
      <c r="E268" s="796"/>
      <c r="F268" s="796"/>
      <c r="G268" s="796"/>
      <c r="H268" s="796"/>
      <c r="I268" s="796"/>
      <c r="J268" s="796"/>
      <c r="K268" s="796"/>
      <c r="L268" s="796"/>
      <c r="M268" s="796"/>
      <c r="N268" s="796"/>
      <c r="O268" s="811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35.206896551724142</v>
      </c>
      <c r="Y268" s="781">
        <f>IFERROR(Y259/H259,"0")+IFERROR(Y260/H260,"0")+IFERROR(Y261/H261,"0")+IFERROR(Y262/H262,"0")+IFERROR(Y263/H263,"0")+IFERROR(Y264/H264,"0")+IFERROR(Y265/H265,"0")+IFERROR(Y266/H266,"0")+IFERROR(Y267/H267,"0")</f>
        <v>37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0.46321999999999997</v>
      </c>
      <c r="AA268" s="782"/>
      <c r="AB268" s="782"/>
      <c r="AC268" s="782"/>
    </row>
    <row r="269" spans="1:68" x14ac:dyDescent="0.2">
      <c r="A269" s="796"/>
      <c r="B269" s="796"/>
      <c r="C269" s="796"/>
      <c r="D269" s="796"/>
      <c r="E269" s="796"/>
      <c r="F269" s="796"/>
      <c r="G269" s="796"/>
      <c r="H269" s="796"/>
      <c r="I269" s="796"/>
      <c r="J269" s="796"/>
      <c r="K269" s="796"/>
      <c r="L269" s="796"/>
      <c r="M269" s="796"/>
      <c r="N269" s="796"/>
      <c r="O269" s="811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226</v>
      </c>
      <c r="Y269" s="781">
        <f>IFERROR(SUM(Y259:Y267),"0")</f>
        <v>246.8</v>
      </c>
      <c r="Z269" s="37"/>
      <c r="AA269" s="782"/>
      <c r="AB269" s="782"/>
      <c r="AC269" s="782"/>
    </row>
    <row r="270" spans="1:68" ht="14.25" customHeight="1" x14ac:dyDescent="0.25">
      <c r="A270" s="799" t="s">
        <v>158</v>
      </c>
      <c r="B270" s="796"/>
      <c r="C270" s="796"/>
      <c r="D270" s="796"/>
      <c r="E270" s="796"/>
      <c r="F270" s="796"/>
      <c r="G270" s="796"/>
      <c r="H270" s="796"/>
      <c r="I270" s="796"/>
      <c r="J270" s="796"/>
      <c r="K270" s="796"/>
      <c r="L270" s="796"/>
      <c r="M270" s="796"/>
      <c r="N270" s="796"/>
      <c r="O270" s="796"/>
      <c r="P270" s="796"/>
      <c r="Q270" s="796"/>
      <c r="R270" s="796"/>
      <c r="S270" s="796"/>
      <c r="T270" s="796"/>
      <c r="U270" s="796"/>
      <c r="V270" s="796"/>
      <c r="W270" s="796"/>
      <c r="X270" s="796"/>
      <c r="Y270" s="796"/>
      <c r="Z270" s="796"/>
      <c r="AA270" s="773"/>
      <c r="AB270" s="773"/>
      <c r="AC270" s="773"/>
    </row>
    <row r="271" spans="1:68" ht="27" customHeight="1" x14ac:dyDescent="0.25">
      <c r="A271" s="54" t="s">
        <v>455</v>
      </c>
      <c r="B271" s="54" t="s">
        <v>456</v>
      </c>
      <c r="C271" s="31">
        <v>4301020340</v>
      </c>
      <c r="D271" s="783">
        <v>4680115885721</v>
      </c>
      <c r="E271" s="784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6"/>
      <c r="R271" s="786"/>
      <c r="S271" s="786"/>
      <c r="T271" s="787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457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0"/>
      <c r="B272" s="796"/>
      <c r="C272" s="796"/>
      <c r="D272" s="796"/>
      <c r="E272" s="796"/>
      <c r="F272" s="796"/>
      <c r="G272" s="796"/>
      <c r="H272" s="796"/>
      <c r="I272" s="796"/>
      <c r="J272" s="796"/>
      <c r="K272" s="796"/>
      <c r="L272" s="796"/>
      <c r="M272" s="796"/>
      <c r="N272" s="796"/>
      <c r="O272" s="811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6"/>
      <c r="B273" s="796"/>
      <c r="C273" s="796"/>
      <c r="D273" s="796"/>
      <c r="E273" s="796"/>
      <c r="F273" s="796"/>
      <c r="G273" s="796"/>
      <c r="H273" s="796"/>
      <c r="I273" s="796"/>
      <c r="J273" s="796"/>
      <c r="K273" s="796"/>
      <c r="L273" s="796"/>
      <c r="M273" s="796"/>
      <c r="N273" s="796"/>
      <c r="O273" s="811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5" t="s">
        <v>458</v>
      </c>
      <c r="B274" s="796"/>
      <c r="C274" s="796"/>
      <c r="D274" s="796"/>
      <c r="E274" s="796"/>
      <c r="F274" s="796"/>
      <c r="G274" s="796"/>
      <c r="H274" s="796"/>
      <c r="I274" s="796"/>
      <c r="J274" s="796"/>
      <c r="K274" s="796"/>
      <c r="L274" s="796"/>
      <c r="M274" s="796"/>
      <c r="N274" s="796"/>
      <c r="O274" s="796"/>
      <c r="P274" s="796"/>
      <c r="Q274" s="796"/>
      <c r="R274" s="796"/>
      <c r="S274" s="796"/>
      <c r="T274" s="796"/>
      <c r="U274" s="796"/>
      <c r="V274" s="796"/>
      <c r="W274" s="796"/>
      <c r="X274" s="796"/>
      <c r="Y274" s="796"/>
      <c r="Z274" s="796"/>
      <c r="AA274" s="774"/>
      <c r="AB274" s="774"/>
      <c r="AC274" s="774"/>
    </row>
    <row r="275" spans="1:68" ht="14.25" customHeight="1" x14ac:dyDescent="0.25">
      <c r="A275" s="799" t="s">
        <v>110</v>
      </c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6"/>
      <c r="P275" s="796"/>
      <c r="Q275" s="796"/>
      <c r="R275" s="796"/>
      <c r="S275" s="796"/>
      <c r="T275" s="796"/>
      <c r="U275" s="796"/>
      <c r="V275" s="796"/>
      <c r="W275" s="796"/>
      <c r="X275" s="796"/>
      <c r="Y275" s="796"/>
      <c r="Z275" s="796"/>
      <c r="AA275" s="773"/>
      <c r="AB275" s="773"/>
      <c r="AC275" s="773"/>
    </row>
    <row r="276" spans="1:68" ht="27" customHeight="1" x14ac:dyDescent="0.25">
      <c r="A276" s="54" t="s">
        <v>459</v>
      </c>
      <c r="B276" s="54" t="s">
        <v>460</v>
      </c>
      <c r="C276" s="31">
        <v>4301011855</v>
      </c>
      <c r="D276" s="783">
        <v>4680115885837</v>
      </c>
      <c r="E276" s="784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6"/>
      <c r="R276" s="786"/>
      <c r="S276" s="786"/>
      <c r="T276" s="787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461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462</v>
      </c>
      <c r="B277" s="54" t="s">
        <v>463</v>
      </c>
      <c r="C277" s="31">
        <v>4301011910</v>
      </c>
      <c r="D277" s="783">
        <v>4680115885806</v>
      </c>
      <c r="E277" s="784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416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6"/>
      <c r="R277" s="786"/>
      <c r="S277" s="786"/>
      <c r="T277" s="787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464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462</v>
      </c>
      <c r="B278" s="54" t="s">
        <v>465</v>
      </c>
      <c r="C278" s="31">
        <v>4301011850</v>
      </c>
      <c r="D278" s="783">
        <v>4680115885806</v>
      </c>
      <c r="E278" s="784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6"/>
      <c r="R278" s="786"/>
      <c r="S278" s="786"/>
      <c r="T278" s="787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466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467</v>
      </c>
      <c r="B279" s="54" t="s">
        <v>468</v>
      </c>
      <c r="C279" s="31">
        <v>4301011853</v>
      </c>
      <c r="D279" s="783">
        <v>4680115885851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786"/>
      <c r="R279" s="786"/>
      <c r="S279" s="786"/>
      <c r="T279" s="787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470</v>
      </c>
      <c r="B280" s="54" t="s">
        <v>471</v>
      </c>
      <c r="C280" s="31">
        <v>4301011313</v>
      </c>
      <c r="D280" s="783">
        <v>4607091385984</v>
      </c>
      <c r="E280" s="784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6"/>
      <c r="R280" s="786"/>
      <c r="S280" s="786"/>
      <c r="T280" s="787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473</v>
      </c>
      <c r="B281" s="54" t="s">
        <v>474</v>
      </c>
      <c r="C281" s="31">
        <v>4301011852</v>
      </c>
      <c r="D281" s="783">
        <v>4680115885844</v>
      </c>
      <c r="E281" s="784"/>
      <c r="F281" s="778">
        <v>0.4</v>
      </c>
      <c r="G281" s="32">
        <v>10</v>
      </c>
      <c r="H281" s="778">
        <v>4</v>
      </c>
      <c r="I281" s="778">
        <v>4.21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86"/>
      <c r="R281" s="786"/>
      <c r="S281" s="786"/>
      <c r="T281" s="787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477</v>
      </c>
      <c r="C282" s="31">
        <v>4301011319</v>
      </c>
      <c r="D282" s="783">
        <v>4607091387469</v>
      </c>
      <c r="E282" s="784"/>
      <c r="F282" s="778">
        <v>0.5</v>
      </c>
      <c r="G282" s="32">
        <v>10</v>
      </c>
      <c r="H282" s="778">
        <v>5</v>
      </c>
      <c r="I282" s="778">
        <v>5.21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6"/>
      <c r="R282" s="786"/>
      <c r="S282" s="786"/>
      <c r="T282" s="787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479</v>
      </c>
      <c r="B283" s="54" t="s">
        <v>480</v>
      </c>
      <c r="C283" s="31">
        <v>4301011851</v>
      </c>
      <c r="D283" s="783">
        <v>4680115885820</v>
      </c>
      <c r="E283" s="784"/>
      <c r="F283" s="778">
        <v>0.4</v>
      </c>
      <c r="G283" s="32">
        <v>10</v>
      </c>
      <c r="H283" s="778">
        <v>4</v>
      </c>
      <c r="I283" s="778">
        <v>4.21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786"/>
      <c r="R283" s="786"/>
      <c r="S283" s="786"/>
      <c r="T283" s="787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482</v>
      </c>
      <c r="B284" s="54" t="s">
        <v>483</v>
      </c>
      <c r="C284" s="31">
        <v>4301011316</v>
      </c>
      <c r="D284" s="783">
        <v>4607091387438</v>
      </c>
      <c r="E284" s="784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6"/>
      <c r="R284" s="786"/>
      <c r="S284" s="786"/>
      <c r="T284" s="787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0"/>
      <c r="B285" s="796"/>
      <c r="C285" s="796"/>
      <c r="D285" s="796"/>
      <c r="E285" s="796"/>
      <c r="F285" s="796"/>
      <c r="G285" s="796"/>
      <c r="H285" s="796"/>
      <c r="I285" s="796"/>
      <c r="J285" s="796"/>
      <c r="K285" s="796"/>
      <c r="L285" s="796"/>
      <c r="M285" s="796"/>
      <c r="N285" s="796"/>
      <c r="O285" s="811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6"/>
      <c r="B286" s="796"/>
      <c r="C286" s="796"/>
      <c r="D286" s="796"/>
      <c r="E286" s="796"/>
      <c r="F286" s="796"/>
      <c r="G286" s="796"/>
      <c r="H286" s="796"/>
      <c r="I286" s="796"/>
      <c r="J286" s="796"/>
      <c r="K286" s="796"/>
      <c r="L286" s="796"/>
      <c r="M286" s="796"/>
      <c r="N286" s="796"/>
      <c r="O286" s="811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5" t="s">
        <v>485</v>
      </c>
      <c r="B287" s="796"/>
      <c r="C287" s="796"/>
      <c r="D287" s="796"/>
      <c r="E287" s="796"/>
      <c r="F287" s="796"/>
      <c r="G287" s="796"/>
      <c r="H287" s="796"/>
      <c r="I287" s="796"/>
      <c r="J287" s="796"/>
      <c r="K287" s="796"/>
      <c r="L287" s="796"/>
      <c r="M287" s="796"/>
      <c r="N287" s="796"/>
      <c r="O287" s="796"/>
      <c r="P287" s="796"/>
      <c r="Q287" s="796"/>
      <c r="R287" s="796"/>
      <c r="S287" s="796"/>
      <c r="T287" s="796"/>
      <c r="U287" s="796"/>
      <c r="V287" s="796"/>
      <c r="W287" s="796"/>
      <c r="X287" s="796"/>
      <c r="Y287" s="796"/>
      <c r="Z287" s="796"/>
      <c r="AA287" s="774"/>
      <c r="AB287" s="774"/>
      <c r="AC287" s="774"/>
    </row>
    <row r="288" spans="1:68" ht="14.25" customHeight="1" x14ac:dyDescent="0.25">
      <c r="A288" s="799" t="s">
        <v>110</v>
      </c>
      <c r="B288" s="796"/>
      <c r="C288" s="796"/>
      <c r="D288" s="796"/>
      <c r="E288" s="796"/>
      <c r="F288" s="796"/>
      <c r="G288" s="796"/>
      <c r="H288" s="796"/>
      <c r="I288" s="796"/>
      <c r="J288" s="796"/>
      <c r="K288" s="796"/>
      <c r="L288" s="796"/>
      <c r="M288" s="796"/>
      <c r="N288" s="796"/>
      <c r="O288" s="796"/>
      <c r="P288" s="796"/>
      <c r="Q288" s="796"/>
      <c r="R288" s="796"/>
      <c r="S288" s="796"/>
      <c r="T288" s="796"/>
      <c r="U288" s="796"/>
      <c r="V288" s="796"/>
      <c r="W288" s="796"/>
      <c r="X288" s="796"/>
      <c r="Y288" s="796"/>
      <c r="Z288" s="796"/>
      <c r="AA288" s="773"/>
      <c r="AB288" s="773"/>
      <c r="AC288" s="773"/>
    </row>
    <row r="289" spans="1:68" ht="27" customHeight="1" x14ac:dyDescent="0.25">
      <c r="A289" s="54" t="s">
        <v>486</v>
      </c>
      <c r="B289" s="54" t="s">
        <v>487</v>
      </c>
      <c r="C289" s="31">
        <v>4301011876</v>
      </c>
      <c r="D289" s="783">
        <v>4680115885707</v>
      </c>
      <c r="E289" s="784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6"/>
      <c r="R289" s="786"/>
      <c r="S289" s="786"/>
      <c r="T289" s="787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426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0"/>
      <c r="B290" s="796"/>
      <c r="C290" s="796"/>
      <c r="D290" s="796"/>
      <c r="E290" s="796"/>
      <c r="F290" s="796"/>
      <c r="G290" s="796"/>
      <c r="H290" s="796"/>
      <c r="I290" s="796"/>
      <c r="J290" s="796"/>
      <c r="K290" s="796"/>
      <c r="L290" s="796"/>
      <c r="M290" s="796"/>
      <c r="N290" s="796"/>
      <c r="O290" s="811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6"/>
      <c r="B291" s="796"/>
      <c r="C291" s="796"/>
      <c r="D291" s="796"/>
      <c r="E291" s="796"/>
      <c r="F291" s="796"/>
      <c r="G291" s="796"/>
      <c r="H291" s="796"/>
      <c r="I291" s="796"/>
      <c r="J291" s="796"/>
      <c r="K291" s="796"/>
      <c r="L291" s="796"/>
      <c r="M291" s="796"/>
      <c r="N291" s="796"/>
      <c r="O291" s="811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5" t="s">
        <v>488</v>
      </c>
      <c r="B292" s="796"/>
      <c r="C292" s="796"/>
      <c r="D292" s="796"/>
      <c r="E292" s="796"/>
      <c r="F292" s="796"/>
      <c r="G292" s="796"/>
      <c r="H292" s="796"/>
      <c r="I292" s="796"/>
      <c r="J292" s="796"/>
      <c r="K292" s="796"/>
      <c r="L292" s="796"/>
      <c r="M292" s="796"/>
      <c r="N292" s="796"/>
      <c r="O292" s="796"/>
      <c r="P292" s="796"/>
      <c r="Q292" s="796"/>
      <c r="R292" s="796"/>
      <c r="S292" s="796"/>
      <c r="T292" s="796"/>
      <c r="U292" s="796"/>
      <c r="V292" s="796"/>
      <c r="W292" s="796"/>
      <c r="X292" s="796"/>
      <c r="Y292" s="796"/>
      <c r="Z292" s="796"/>
      <c r="AA292" s="774"/>
      <c r="AB292" s="774"/>
      <c r="AC292" s="774"/>
    </row>
    <row r="293" spans="1:68" ht="14.25" customHeight="1" x14ac:dyDescent="0.25">
      <c r="A293" s="799" t="s">
        <v>110</v>
      </c>
      <c r="B293" s="796"/>
      <c r="C293" s="796"/>
      <c r="D293" s="796"/>
      <c r="E293" s="796"/>
      <c r="F293" s="796"/>
      <c r="G293" s="796"/>
      <c r="H293" s="796"/>
      <c r="I293" s="796"/>
      <c r="J293" s="796"/>
      <c r="K293" s="796"/>
      <c r="L293" s="796"/>
      <c r="M293" s="796"/>
      <c r="N293" s="796"/>
      <c r="O293" s="796"/>
      <c r="P293" s="796"/>
      <c r="Q293" s="796"/>
      <c r="R293" s="796"/>
      <c r="S293" s="796"/>
      <c r="T293" s="796"/>
      <c r="U293" s="796"/>
      <c r="V293" s="796"/>
      <c r="W293" s="796"/>
      <c r="X293" s="796"/>
      <c r="Y293" s="796"/>
      <c r="Z293" s="796"/>
      <c r="AA293" s="773"/>
      <c r="AB293" s="773"/>
      <c r="AC293" s="773"/>
    </row>
    <row r="294" spans="1:68" ht="27" customHeight="1" x14ac:dyDescent="0.25">
      <c r="A294" s="54" t="s">
        <v>489</v>
      </c>
      <c r="B294" s="54" t="s">
        <v>490</v>
      </c>
      <c r="C294" s="31">
        <v>4301011223</v>
      </c>
      <c r="D294" s="783">
        <v>4607091383423</v>
      </c>
      <c r="E294" s="784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6"/>
      <c r="R294" s="786"/>
      <c r="S294" s="786"/>
      <c r="T294" s="787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491</v>
      </c>
      <c r="B295" s="54" t="s">
        <v>492</v>
      </c>
      <c r="C295" s="31">
        <v>4301012099</v>
      </c>
      <c r="D295" s="783">
        <v>4680115885691</v>
      </c>
      <c r="E295" s="784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6"/>
      <c r="R295" s="786"/>
      <c r="S295" s="786"/>
      <c r="T295" s="787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493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494</v>
      </c>
      <c r="B296" s="54" t="s">
        <v>495</v>
      </c>
      <c r="C296" s="31">
        <v>4301012098</v>
      </c>
      <c r="D296" s="783">
        <v>4680115885660</v>
      </c>
      <c r="E296" s="784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6"/>
      <c r="R296" s="786"/>
      <c r="S296" s="786"/>
      <c r="T296" s="787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496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0"/>
      <c r="B297" s="796"/>
      <c r="C297" s="796"/>
      <c r="D297" s="796"/>
      <c r="E297" s="796"/>
      <c r="F297" s="796"/>
      <c r="G297" s="796"/>
      <c r="H297" s="796"/>
      <c r="I297" s="796"/>
      <c r="J297" s="796"/>
      <c r="K297" s="796"/>
      <c r="L297" s="796"/>
      <c r="M297" s="796"/>
      <c r="N297" s="796"/>
      <c r="O297" s="811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6"/>
      <c r="B298" s="796"/>
      <c r="C298" s="796"/>
      <c r="D298" s="796"/>
      <c r="E298" s="796"/>
      <c r="F298" s="796"/>
      <c r="G298" s="796"/>
      <c r="H298" s="796"/>
      <c r="I298" s="796"/>
      <c r="J298" s="796"/>
      <c r="K298" s="796"/>
      <c r="L298" s="796"/>
      <c r="M298" s="796"/>
      <c r="N298" s="796"/>
      <c r="O298" s="811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5" t="s">
        <v>497</v>
      </c>
      <c r="B299" s="796"/>
      <c r="C299" s="796"/>
      <c r="D299" s="796"/>
      <c r="E299" s="796"/>
      <c r="F299" s="796"/>
      <c r="G299" s="796"/>
      <c r="H299" s="796"/>
      <c r="I299" s="796"/>
      <c r="J299" s="796"/>
      <c r="K299" s="796"/>
      <c r="L299" s="796"/>
      <c r="M299" s="796"/>
      <c r="N299" s="796"/>
      <c r="O299" s="796"/>
      <c r="P299" s="796"/>
      <c r="Q299" s="796"/>
      <c r="R299" s="796"/>
      <c r="S299" s="796"/>
      <c r="T299" s="796"/>
      <c r="U299" s="796"/>
      <c r="V299" s="796"/>
      <c r="W299" s="796"/>
      <c r="X299" s="796"/>
      <c r="Y299" s="796"/>
      <c r="Z299" s="796"/>
      <c r="AA299" s="774"/>
      <c r="AB299" s="774"/>
      <c r="AC299" s="774"/>
    </row>
    <row r="300" spans="1:68" ht="14.25" customHeight="1" x14ac:dyDescent="0.25">
      <c r="A300" s="799" t="s">
        <v>73</v>
      </c>
      <c r="B300" s="796"/>
      <c r="C300" s="796"/>
      <c r="D300" s="796"/>
      <c r="E300" s="796"/>
      <c r="F300" s="796"/>
      <c r="G300" s="796"/>
      <c r="H300" s="796"/>
      <c r="I300" s="796"/>
      <c r="J300" s="796"/>
      <c r="K300" s="796"/>
      <c r="L300" s="796"/>
      <c r="M300" s="796"/>
      <c r="N300" s="796"/>
      <c r="O300" s="796"/>
      <c r="P300" s="796"/>
      <c r="Q300" s="796"/>
      <c r="R300" s="796"/>
      <c r="S300" s="796"/>
      <c r="T300" s="796"/>
      <c r="U300" s="796"/>
      <c r="V300" s="796"/>
      <c r="W300" s="796"/>
      <c r="X300" s="796"/>
      <c r="Y300" s="796"/>
      <c r="Z300" s="796"/>
      <c r="AA300" s="773"/>
      <c r="AB300" s="773"/>
      <c r="AC300" s="773"/>
    </row>
    <row r="301" spans="1:68" ht="37.5" customHeight="1" x14ac:dyDescent="0.25">
      <c r="A301" s="54" t="s">
        <v>498</v>
      </c>
      <c r="B301" s="54" t="s">
        <v>499</v>
      </c>
      <c r="C301" s="31">
        <v>4301051409</v>
      </c>
      <c r="D301" s="783">
        <v>4680115881556</v>
      </c>
      <c r="E301" s="784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6"/>
      <c r="R301" s="786"/>
      <c r="S301" s="786"/>
      <c r="T301" s="787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500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501</v>
      </c>
      <c r="B302" s="54" t="s">
        <v>502</v>
      </c>
      <c r="C302" s="31">
        <v>4301051506</v>
      </c>
      <c r="D302" s="783">
        <v>4680115881037</v>
      </c>
      <c r="E302" s="784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6"/>
      <c r="R302" s="786"/>
      <c r="S302" s="786"/>
      <c r="T302" s="787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503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504</v>
      </c>
      <c r="B303" s="54" t="s">
        <v>505</v>
      </c>
      <c r="C303" s="31">
        <v>4301051893</v>
      </c>
      <c r="D303" s="783">
        <v>4680115886186</v>
      </c>
      <c r="E303" s="784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6"/>
      <c r="R303" s="786"/>
      <c r="S303" s="786"/>
      <c r="T303" s="787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500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506</v>
      </c>
      <c r="B304" s="54" t="s">
        <v>507</v>
      </c>
      <c r="C304" s="31">
        <v>4301051487</v>
      </c>
      <c r="D304" s="783">
        <v>4680115881228</v>
      </c>
      <c r="E304" s="784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6"/>
      <c r="R304" s="786"/>
      <c r="S304" s="786"/>
      <c r="T304" s="787"/>
      <c r="U304" s="34"/>
      <c r="V304" s="34"/>
      <c r="W304" s="35" t="s">
        <v>69</v>
      </c>
      <c r="X304" s="779">
        <v>200</v>
      </c>
      <c r="Y304" s="780">
        <f t="shared" si="72"/>
        <v>201.6</v>
      </c>
      <c r="Z304" s="36">
        <f>IFERROR(IF(Y304=0,"",ROUNDUP(Y304/H304,0)*0.00651),"")</f>
        <v>0.54683999999999999</v>
      </c>
      <c r="AA304" s="56"/>
      <c r="AB304" s="57"/>
      <c r="AC304" s="385" t="s">
        <v>503</v>
      </c>
      <c r="AG304" s="64"/>
      <c r="AJ304" s="68"/>
      <c r="AK304" s="68">
        <v>0</v>
      </c>
      <c r="BB304" s="386" t="s">
        <v>1</v>
      </c>
      <c r="BM304" s="64">
        <f t="shared" si="73"/>
        <v>221</v>
      </c>
      <c r="BN304" s="64">
        <f t="shared" si="74"/>
        <v>222.768</v>
      </c>
      <c r="BO304" s="64">
        <f t="shared" si="75"/>
        <v>0.45787545787545797</v>
      </c>
      <c r="BP304" s="64">
        <f t="shared" si="76"/>
        <v>0.46153846153846156</v>
      </c>
    </row>
    <row r="305" spans="1:68" ht="37.5" customHeight="1" x14ac:dyDescent="0.25">
      <c r="A305" s="54" t="s">
        <v>508</v>
      </c>
      <c r="B305" s="54" t="s">
        <v>509</v>
      </c>
      <c r="C305" s="31">
        <v>4301051384</v>
      </c>
      <c r="D305" s="783">
        <v>4680115881211</v>
      </c>
      <c r="E305" s="784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6"/>
      <c r="R305" s="786"/>
      <c r="S305" s="786"/>
      <c r="T305" s="787"/>
      <c r="U305" s="34"/>
      <c r="V305" s="34"/>
      <c r="W305" s="35" t="s">
        <v>69</v>
      </c>
      <c r="X305" s="779">
        <v>120</v>
      </c>
      <c r="Y305" s="780">
        <f t="shared" si="72"/>
        <v>120</v>
      </c>
      <c r="Z305" s="36">
        <f>IFERROR(IF(Y305=0,"",ROUNDUP(Y305/H305,0)*0.00651),"")</f>
        <v>0.32550000000000001</v>
      </c>
      <c r="AA305" s="56"/>
      <c r="AB305" s="57"/>
      <c r="AC305" s="387" t="s">
        <v>500</v>
      </c>
      <c r="AG305" s="64"/>
      <c r="AJ305" s="68" t="s">
        <v>128</v>
      </c>
      <c r="AK305" s="68">
        <v>436.8</v>
      </c>
      <c r="BB305" s="388" t="s">
        <v>1</v>
      </c>
      <c r="BM305" s="64">
        <f t="shared" si="73"/>
        <v>129.00000000000003</v>
      </c>
      <c r="BN305" s="64">
        <f t="shared" si="74"/>
        <v>129.00000000000003</v>
      </c>
      <c r="BO305" s="64">
        <f t="shared" si="75"/>
        <v>0.27472527472527475</v>
      </c>
      <c r="BP305" s="64">
        <f t="shared" si="76"/>
        <v>0.27472527472527475</v>
      </c>
    </row>
    <row r="306" spans="1:68" ht="37.5" customHeight="1" x14ac:dyDescent="0.25">
      <c r="A306" s="54" t="s">
        <v>510</v>
      </c>
      <c r="B306" s="54" t="s">
        <v>511</v>
      </c>
      <c r="C306" s="31">
        <v>4301051378</v>
      </c>
      <c r="D306" s="783">
        <v>4680115881020</v>
      </c>
      <c r="E306" s="784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6"/>
      <c r="R306" s="786"/>
      <c r="S306" s="786"/>
      <c r="T306" s="787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512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0"/>
      <c r="B307" s="796"/>
      <c r="C307" s="796"/>
      <c r="D307" s="796"/>
      <c r="E307" s="796"/>
      <c r="F307" s="796"/>
      <c r="G307" s="796"/>
      <c r="H307" s="796"/>
      <c r="I307" s="796"/>
      <c r="J307" s="796"/>
      <c r="K307" s="796"/>
      <c r="L307" s="796"/>
      <c r="M307" s="796"/>
      <c r="N307" s="796"/>
      <c r="O307" s="811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133.33333333333334</v>
      </c>
      <c r="Y307" s="781">
        <f>IFERROR(Y301/H301,"0")+IFERROR(Y302/H302,"0")+IFERROR(Y303/H303,"0")+IFERROR(Y304/H304,"0")+IFERROR(Y305/H305,"0")+IFERROR(Y306/H306,"0")</f>
        <v>134</v>
      </c>
      <c r="Z307" s="781">
        <f>IFERROR(IF(Z301="",0,Z301),"0")+IFERROR(IF(Z302="",0,Z302),"0")+IFERROR(IF(Z303="",0,Z303),"0")+IFERROR(IF(Z304="",0,Z304),"0")+IFERROR(IF(Z305="",0,Z305),"0")+IFERROR(IF(Z306="",0,Z306),"0")</f>
        <v>0.87234</v>
      </c>
      <c r="AA307" s="782"/>
      <c r="AB307" s="782"/>
      <c r="AC307" s="782"/>
    </row>
    <row r="308" spans="1:68" x14ac:dyDescent="0.2">
      <c r="A308" s="796"/>
      <c r="B308" s="796"/>
      <c r="C308" s="796"/>
      <c r="D308" s="796"/>
      <c r="E308" s="796"/>
      <c r="F308" s="796"/>
      <c r="G308" s="796"/>
      <c r="H308" s="796"/>
      <c r="I308" s="796"/>
      <c r="J308" s="796"/>
      <c r="K308" s="796"/>
      <c r="L308" s="796"/>
      <c r="M308" s="796"/>
      <c r="N308" s="796"/>
      <c r="O308" s="811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320</v>
      </c>
      <c r="Y308" s="781">
        <f>IFERROR(SUM(Y301:Y306),"0")</f>
        <v>321.60000000000002</v>
      </c>
      <c r="Z308" s="37"/>
      <c r="AA308" s="782"/>
      <c r="AB308" s="782"/>
      <c r="AC308" s="782"/>
    </row>
    <row r="309" spans="1:68" ht="16.5" customHeight="1" x14ac:dyDescent="0.25">
      <c r="A309" s="795" t="s">
        <v>513</v>
      </c>
      <c r="B309" s="796"/>
      <c r="C309" s="796"/>
      <c r="D309" s="796"/>
      <c r="E309" s="796"/>
      <c r="F309" s="796"/>
      <c r="G309" s="796"/>
      <c r="H309" s="796"/>
      <c r="I309" s="796"/>
      <c r="J309" s="796"/>
      <c r="K309" s="796"/>
      <c r="L309" s="796"/>
      <c r="M309" s="796"/>
      <c r="N309" s="796"/>
      <c r="O309" s="796"/>
      <c r="P309" s="796"/>
      <c r="Q309" s="796"/>
      <c r="R309" s="796"/>
      <c r="S309" s="796"/>
      <c r="T309" s="796"/>
      <c r="U309" s="796"/>
      <c r="V309" s="796"/>
      <c r="W309" s="796"/>
      <c r="X309" s="796"/>
      <c r="Y309" s="796"/>
      <c r="Z309" s="796"/>
      <c r="AA309" s="774"/>
      <c r="AB309" s="774"/>
      <c r="AC309" s="774"/>
    </row>
    <row r="310" spans="1:68" ht="14.25" customHeight="1" x14ac:dyDescent="0.25">
      <c r="A310" s="799" t="s">
        <v>110</v>
      </c>
      <c r="B310" s="796"/>
      <c r="C310" s="796"/>
      <c r="D310" s="796"/>
      <c r="E310" s="796"/>
      <c r="F310" s="796"/>
      <c r="G310" s="796"/>
      <c r="H310" s="796"/>
      <c r="I310" s="796"/>
      <c r="J310" s="796"/>
      <c r="K310" s="796"/>
      <c r="L310" s="796"/>
      <c r="M310" s="796"/>
      <c r="N310" s="796"/>
      <c r="O310" s="796"/>
      <c r="P310" s="796"/>
      <c r="Q310" s="796"/>
      <c r="R310" s="796"/>
      <c r="S310" s="796"/>
      <c r="T310" s="796"/>
      <c r="U310" s="796"/>
      <c r="V310" s="796"/>
      <c r="W310" s="796"/>
      <c r="X310" s="796"/>
      <c r="Y310" s="796"/>
      <c r="Z310" s="796"/>
      <c r="AA310" s="773"/>
      <c r="AB310" s="773"/>
      <c r="AC310" s="773"/>
    </row>
    <row r="311" spans="1:68" ht="27" customHeight="1" x14ac:dyDescent="0.25">
      <c r="A311" s="54" t="s">
        <v>514</v>
      </c>
      <c r="B311" s="54" t="s">
        <v>515</v>
      </c>
      <c r="C311" s="31">
        <v>4301011306</v>
      </c>
      <c r="D311" s="783">
        <v>4607091389296</v>
      </c>
      <c r="E311" s="784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6"/>
      <c r="R311" s="786"/>
      <c r="S311" s="786"/>
      <c r="T311" s="787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0"/>
      <c r="B312" s="796"/>
      <c r="C312" s="796"/>
      <c r="D312" s="796"/>
      <c r="E312" s="796"/>
      <c r="F312" s="796"/>
      <c r="G312" s="796"/>
      <c r="H312" s="796"/>
      <c r="I312" s="796"/>
      <c r="J312" s="796"/>
      <c r="K312" s="796"/>
      <c r="L312" s="796"/>
      <c r="M312" s="796"/>
      <c r="N312" s="796"/>
      <c r="O312" s="811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6"/>
      <c r="B313" s="796"/>
      <c r="C313" s="796"/>
      <c r="D313" s="796"/>
      <c r="E313" s="796"/>
      <c r="F313" s="796"/>
      <c r="G313" s="796"/>
      <c r="H313" s="796"/>
      <c r="I313" s="796"/>
      <c r="J313" s="796"/>
      <c r="K313" s="796"/>
      <c r="L313" s="796"/>
      <c r="M313" s="796"/>
      <c r="N313" s="796"/>
      <c r="O313" s="811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6"/>
      <c r="C314" s="796"/>
      <c r="D314" s="796"/>
      <c r="E314" s="796"/>
      <c r="F314" s="796"/>
      <c r="G314" s="796"/>
      <c r="H314" s="796"/>
      <c r="I314" s="796"/>
      <c r="J314" s="796"/>
      <c r="K314" s="796"/>
      <c r="L314" s="796"/>
      <c r="M314" s="796"/>
      <c r="N314" s="796"/>
      <c r="O314" s="796"/>
      <c r="P314" s="796"/>
      <c r="Q314" s="796"/>
      <c r="R314" s="796"/>
      <c r="S314" s="796"/>
      <c r="T314" s="796"/>
      <c r="U314" s="796"/>
      <c r="V314" s="796"/>
      <c r="W314" s="796"/>
      <c r="X314" s="796"/>
      <c r="Y314" s="796"/>
      <c r="Z314" s="796"/>
      <c r="AA314" s="773"/>
      <c r="AB314" s="773"/>
      <c r="AC314" s="773"/>
    </row>
    <row r="315" spans="1:68" ht="27" customHeight="1" x14ac:dyDescent="0.25">
      <c r="A315" s="54" t="s">
        <v>517</v>
      </c>
      <c r="B315" s="54" t="s">
        <v>518</v>
      </c>
      <c r="C315" s="31">
        <v>4301031307</v>
      </c>
      <c r="D315" s="783">
        <v>4680115880344</v>
      </c>
      <c r="E315" s="784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6"/>
      <c r="R315" s="786"/>
      <c r="S315" s="786"/>
      <c r="T315" s="787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0"/>
      <c r="B316" s="796"/>
      <c r="C316" s="796"/>
      <c r="D316" s="796"/>
      <c r="E316" s="796"/>
      <c r="F316" s="796"/>
      <c r="G316" s="796"/>
      <c r="H316" s="796"/>
      <c r="I316" s="796"/>
      <c r="J316" s="796"/>
      <c r="K316" s="796"/>
      <c r="L316" s="796"/>
      <c r="M316" s="796"/>
      <c r="N316" s="796"/>
      <c r="O316" s="811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6"/>
      <c r="B317" s="796"/>
      <c r="C317" s="796"/>
      <c r="D317" s="796"/>
      <c r="E317" s="796"/>
      <c r="F317" s="796"/>
      <c r="G317" s="796"/>
      <c r="H317" s="796"/>
      <c r="I317" s="796"/>
      <c r="J317" s="796"/>
      <c r="K317" s="796"/>
      <c r="L317" s="796"/>
      <c r="M317" s="796"/>
      <c r="N317" s="796"/>
      <c r="O317" s="811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6"/>
      <c r="C318" s="796"/>
      <c r="D318" s="796"/>
      <c r="E318" s="796"/>
      <c r="F318" s="796"/>
      <c r="G318" s="796"/>
      <c r="H318" s="796"/>
      <c r="I318" s="796"/>
      <c r="J318" s="796"/>
      <c r="K318" s="796"/>
      <c r="L318" s="796"/>
      <c r="M318" s="796"/>
      <c r="N318" s="796"/>
      <c r="O318" s="796"/>
      <c r="P318" s="796"/>
      <c r="Q318" s="796"/>
      <c r="R318" s="796"/>
      <c r="S318" s="796"/>
      <c r="T318" s="796"/>
      <c r="U318" s="796"/>
      <c r="V318" s="796"/>
      <c r="W318" s="796"/>
      <c r="X318" s="796"/>
      <c r="Y318" s="796"/>
      <c r="Z318" s="796"/>
      <c r="AA318" s="773"/>
      <c r="AB318" s="773"/>
      <c r="AC318" s="773"/>
    </row>
    <row r="319" spans="1:68" ht="27" customHeight="1" x14ac:dyDescent="0.25">
      <c r="A319" s="54" t="s">
        <v>520</v>
      </c>
      <c r="B319" s="54" t="s">
        <v>521</v>
      </c>
      <c r="C319" s="31">
        <v>4301051524</v>
      </c>
      <c r="D319" s="783">
        <v>4680115883062</v>
      </c>
      <c r="E319" s="784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154</v>
      </c>
      <c r="N319" s="33"/>
      <c r="O319" s="32">
        <v>45</v>
      </c>
      <c r="P319" s="120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6"/>
      <c r="R319" s="786"/>
      <c r="S319" s="786"/>
      <c r="T319" s="787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522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523</v>
      </c>
      <c r="B320" s="54" t="s">
        <v>524</v>
      </c>
      <c r="C320" s="31">
        <v>4301051731</v>
      </c>
      <c r="D320" s="783">
        <v>4680115884618</v>
      </c>
      <c r="E320" s="784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6"/>
      <c r="R320" s="786"/>
      <c r="S320" s="786"/>
      <c r="T320" s="787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525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0"/>
      <c r="B321" s="796"/>
      <c r="C321" s="796"/>
      <c r="D321" s="796"/>
      <c r="E321" s="796"/>
      <c r="F321" s="796"/>
      <c r="G321" s="796"/>
      <c r="H321" s="796"/>
      <c r="I321" s="796"/>
      <c r="J321" s="796"/>
      <c r="K321" s="796"/>
      <c r="L321" s="796"/>
      <c r="M321" s="796"/>
      <c r="N321" s="796"/>
      <c r="O321" s="811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6"/>
      <c r="B322" s="796"/>
      <c r="C322" s="796"/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811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5" t="s">
        <v>526</v>
      </c>
      <c r="B323" s="796"/>
      <c r="C323" s="796"/>
      <c r="D323" s="796"/>
      <c r="E323" s="796"/>
      <c r="F323" s="796"/>
      <c r="G323" s="796"/>
      <c r="H323" s="796"/>
      <c r="I323" s="796"/>
      <c r="J323" s="796"/>
      <c r="K323" s="796"/>
      <c r="L323" s="796"/>
      <c r="M323" s="796"/>
      <c r="N323" s="796"/>
      <c r="O323" s="796"/>
      <c r="P323" s="796"/>
      <c r="Q323" s="796"/>
      <c r="R323" s="796"/>
      <c r="S323" s="796"/>
      <c r="T323" s="796"/>
      <c r="U323" s="796"/>
      <c r="V323" s="796"/>
      <c r="W323" s="796"/>
      <c r="X323" s="796"/>
      <c r="Y323" s="796"/>
      <c r="Z323" s="796"/>
      <c r="AA323" s="774"/>
      <c r="AB323" s="774"/>
      <c r="AC323" s="774"/>
    </row>
    <row r="324" spans="1:68" ht="14.25" customHeight="1" x14ac:dyDescent="0.25">
      <c r="A324" s="799" t="s">
        <v>110</v>
      </c>
      <c r="B324" s="796"/>
      <c r="C324" s="796"/>
      <c r="D324" s="796"/>
      <c r="E324" s="796"/>
      <c r="F324" s="796"/>
      <c r="G324" s="796"/>
      <c r="H324" s="796"/>
      <c r="I324" s="796"/>
      <c r="J324" s="796"/>
      <c r="K324" s="796"/>
      <c r="L324" s="796"/>
      <c r="M324" s="796"/>
      <c r="N324" s="796"/>
      <c r="O324" s="796"/>
      <c r="P324" s="796"/>
      <c r="Q324" s="796"/>
      <c r="R324" s="796"/>
      <c r="S324" s="796"/>
      <c r="T324" s="796"/>
      <c r="U324" s="796"/>
      <c r="V324" s="796"/>
      <c r="W324" s="796"/>
      <c r="X324" s="796"/>
      <c r="Y324" s="796"/>
      <c r="Z324" s="796"/>
      <c r="AA324" s="773"/>
      <c r="AB324" s="773"/>
      <c r="AC324" s="773"/>
    </row>
    <row r="325" spans="1:68" ht="27" customHeight="1" x14ac:dyDescent="0.25">
      <c r="A325" s="54" t="s">
        <v>527</v>
      </c>
      <c r="B325" s="54" t="s">
        <v>528</v>
      </c>
      <c r="C325" s="31">
        <v>4301011353</v>
      </c>
      <c r="D325" s="783">
        <v>4607091389807</v>
      </c>
      <c r="E325" s="784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6"/>
      <c r="R325" s="786"/>
      <c r="S325" s="786"/>
      <c r="T325" s="787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0"/>
      <c r="B326" s="796"/>
      <c r="C326" s="796"/>
      <c r="D326" s="796"/>
      <c r="E326" s="796"/>
      <c r="F326" s="796"/>
      <c r="G326" s="796"/>
      <c r="H326" s="796"/>
      <c r="I326" s="796"/>
      <c r="J326" s="796"/>
      <c r="K326" s="796"/>
      <c r="L326" s="796"/>
      <c r="M326" s="796"/>
      <c r="N326" s="796"/>
      <c r="O326" s="811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6"/>
      <c r="B327" s="796"/>
      <c r="C327" s="796"/>
      <c r="D327" s="796"/>
      <c r="E327" s="796"/>
      <c r="F327" s="796"/>
      <c r="G327" s="796"/>
      <c r="H327" s="796"/>
      <c r="I327" s="796"/>
      <c r="J327" s="796"/>
      <c r="K327" s="796"/>
      <c r="L327" s="796"/>
      <c r="M327" s="796"/>
      <c r="N327" s="796"/>
      <c r="O327" s="811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6"/>
      <c r="C328" s="796"/>
      <c r="D328" s="796"/>
      <c r="E328" s="796"/>
      <c r="F328" s="796"/>
      <c r="G328" s="796"/>
      <c r="H328" s="796"/>
      <c r="I328" s="796"/>
      <c r="J328" s="796"/>
      <c r="K328" s="796"/>
      <c r="L328" s="796"/>
      <c r="M328" s="796"/>
      <c r="N328" s="796"/>
      <c r="O328" s="796"/>
      <c r="P328" s="796"/>
      <c r="Q328" s="796"/>
      <c r="R328" s="796"/>
      <c r="S328" s="796"/>
      <c r="T328" s="796"/>
      <c r="U328" s="796"/>
      <c r="V328" s="796"/>
      <c r="W328" s="796"/>
      <c r="X328" s="796"/>
      <c r="Y328" s="796"/>
      <c r="Z328" s="796"/>
      <c r="AA328" s="773"/>
      <c r="AB328" s="773"/>
      <c r="AC328" s="773"/>
    </row>
    <row r="329" spans="1:68" ht="27" customHeight="1" x14ac:dyDescent="0.25">
      <c r="A329" s="54" t="s">
        <v>530</v>
      </c>
      <c r="B329" s="54" t="s">
        <v>531</v>
      </c>
      <c r="C329" s="31">
        <v>4301031164</v>
      </c>
      <c r="D329" s="783">
        <v>4680115880481</v>
      </c>
      <c r="E329" s="784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6"/>
      <c r="R329" s="786"/>
      <c r="S329" s="786"/>
      <c r="T329" s="787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0"/>
      <c r="B330" s="796"/>
      <c r="C330" s="796"/>
      <c r="D330" s="796"/>
      <c r="E330" s="796"/>
      <c r="F330" s="796"/>
      <c r="G330" s="796"/>
      <c r="H330" s="796"/>
      <c r="I330" s="796"/>
      <c r="J330" s="796"/>
      <c r="K330" s="796"/>
      <c r="L330" s="796"/>
      <c r="M330" s="796"/>
      <c r="N330" s="796"/>
      <c r="O330" s="811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6"/>
      <c r="B331" s="796"/>
      <c r="C331" s="796"/>
      <c r="D331" s="796"/>
      <c r="E331" s="796"/>
      <c r="F331" s="796"/>
      <c r="G331" s="796"/>
      <c r="H331" s="796"/>
      <c r="I331" s="796"/>
      <c r="J331" s="796"/>
      <c r="K331" s="796"/>
      <c r="L331" s="796"/>
      <c r="M331" s="796"/>
      <c r="N331" s="796"/>
      <c r="O331" s="811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6"/>
      <c r="C332" s="796"/>
      <c r="D332" s="796"/>
      <c r="E332" s="796"/>
      <c r="F332" s="796"/>
      <c r="G332" s="796"/>
      <c r="H332" s="796"/>
      <c r="I332" s="796"/>
      <c r="J332" s="796"/>
      <c r="K332" s="796"/>
      <c r="L332" s="796"/>
      <c r="M332" s="796"/>
      <c r="N332" s="796"/>
      <c r="O332" s="796"/>
      <c r="P332" s="796"/>
      <c r="Q332" s="796"/>
      <c r="R332" s="796"/>
      <c r="S332" s="796"/>
      <c r="T332" s="796"/>
      <c r="U332" s="796"/>
      <c r="V332" s="796"/>
      <c r="W332" s="796"/>
      <c r="X332" s="796"/>
      <c r="Y332" s="796"/>
      <c r="Z332" s="796"/>
      <c r="AA332" s="773"/>
      <c r="AB332" s="773"/>
      <c r="AC332" s="773"/>
    </row>
    <row r="333" spans="1:68" ht="27" customHeight="1" x14ac:dyDescent="0.25">
      <c r="A333" s="54" t="s">
        <v>533</v>
      </c>
      <c r="B333" s="54" t="s">
        <v>534</v>
      </c>
      <c r="C333" s="31">
        <v>4301051344</v>
      </c>
      <c r="D333" s="783">
        <v>4680115880412</v>
      </c>
      <c r="E333" s="784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6"/>
      <c r="R333" s="786"/>
      <c r="S333" s="786"/>
      <c r="T333" s="787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535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536</v>
      </c>
      <c r="B334" s="54" t="s">
        <v>537</v>
      </c>
      <c r="C334" s="31">
        <v>4301051277</v>
      </c>
      <c r="D334" s="783">
        <v>4680115880511</v>
      </c>
      <c r="E334" s="784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6"/>
      <c r="R334" s="786"/>
      <c r="S334" s="786"/>
      <c r="T334" s="787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538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0"/>
      <c r="B335" s="796"/>
      <c r="C335" s="796"/>
      <c r="D335" s="796"/>
      <c r="E335" s="796"/>
      <c r="F335" s="796"/>
      <c r="G335" s="796"/>
      <c r="H335" s="796"/>
      <c r="I335" s="796"/>
      <c r="J335" s="796"/>
      <c r="K335" s="796"/>
      <c r="L335" s="796"/>
      <c r="M335" s="796"/>
      <c r="N335" s="796"/>
      <c r="O335" s="811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6"/>
      <c r="B336" s="796"/>
      <c r="C336" s="796"/>
      <c r="D336" s="796"/>
      <c r="E336" s="796"/>
      <c r="F336" s="796"/>
      <c r="G336" s="796"/>
      <c r="H336" s="796"/>
      <c r="I336" s="796"/>
      <c r="J336" s="796"/>
      <c r="K336" s="796"/>
      <c r="L336" s="796"/>
      <c r="M336" s="796"/>
      <c r="N336" s="796"/>
      <c r="O336" s="811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5" t="s">
        <v>539</v>
      </c>
      <c r="B337" s="796"/>
      <c r="C337" s="796"/>
      <c r="D337" s="796"/>
      <c r="E337" s="796"/>
      <c r="F337" s="796"/>
      <c r="G337" s="796"/>
      <c r="H337" s="796"/>
      <c r="I337" s="796"/>
      <c r="J337" s="796"/>
      <c r="K337" s="796"/>
      <c r="L337" s="796"/>
      <c r="M337" s="796"/>
      <c r="N337" s="796"/>
      <c r="O337" s="796"/>
      <c r="P337" s="796"/>
      <c r="Q337" s="796"/>
      <c r="R337" s="796"/>
      <c r="S337" s="796"/>
      <c r="T337" s="796"/>
      <c r="U337" s="796"/>
      <c r="V337" s="796"/>
      <c r="W337" s="796"/>
      <c r="X337" s="796"/>
      <c r="Y337" s="796"/>
      <c r="Z337" s="796"/>
      <c r="AA337" s="774"/>
      <c r="AB337" s="774"/>
      <c r="AC337" s="774"/>
    </row>
    <row r="338" spans="1:68" ht="14.25" customHeight="1" x14ac:dyDescent="0.25">
      <c r="A338" s="799" t="s">
        <v>110</v>
      </c>
      <c r="B338" s="796"/>
      <c r="C338" s="796"/>
      <c r="D338" s="796"/>
      <c r="E338" s="796"/>
      <c r="F338" s="796"/>
      <c r="G338" s="796"/>
      <c r="H338" s="796"/>
      <c r="I338" s="796"/>
      <c r="J338" s="796"/>
      <c r="K338" s="796"/>
      <c r="L338" s="796"/>
      <c r="M338" s="796"/>
      <c r="N338" s="796"/>
      <c r="O338" s="796"/>
      <c r="P338" s="796"/>
      <c r="Q338" s="796"/>
      <c r="R338" s="796"/>
      <c r="S338" s="796"/>
      <c r="T338" s="796"/>
      <c r="U338" s="796"/>
      <c r="V338" s="796"/>
      <c r="W338" s="796"/>
      <c r="X338" s="796"/>
      <c r="Y338" s="796"/>
      <c r="Z338" s="796"/>
      <c r="AA338" s="773"/>
      <c r="AB338" s="773"/>
      <c r="AC338" s="773"/>
    </row>
    <row r="339" spans="1:68" ht="27" customHeight="1" x14ac:dyDescent="0.25">
      <c r="A339" s="54" t="s">
        <v>540</v>
      </c>
      <c r="B339" s="54" t="s">
        <v>541</v>
      </c>
      <c r="C339" s="31">
        <v>4301011593</v>
      </c>
      <c r="D339" s="783">
        <v>4680115882973</v>
      </c>
      <c r="E339" s="784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6"/>
      <c r="R339" s="786"/>
      <c r="S339" s="786"/>
      <c r="T339" s="787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426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542</v>
      </c>
      <c r="B340" s="54" t="s">
        <v>543</v>
      </c>
      <c r="C340" s="31">
        <v>4301011594</v>
      </c>
      <c r="D340" s="783">
        <v>4680115883413</v>
      </c>
      <c r="E340" s="784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6"/>
      <c r="R340" s="786"/>
      <c r="S340" s="786"/>
      <c r="T340" s="787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426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0"/>
      <c r="B341" s="796"/>
      <c r="C341" s="796"/>
      <c r="D341" s="796"/>
      <c r="E341" s="796"/>
      <c r="F341" s="796"/>
      <c r="G341" s="796"/>
      <c r="H341" s="796"/>
      <c r="I341" s="796"/>
      <c r="J341" s="796"/>
      <c r="K341" s="796"/>
      <c r="L341" s="796"/>
      <c r="M341" s="796"/>
      <c r="N341" s="796"/>
      <c r="O341" s="811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6"/>
      <c r="B342" s="796"/>
      <c r="C342" s="796"/>
      <c r="D342" s="796"/>
      <c r="E342" s="796"/>
      <c r="F342" s="796"/>
      <c r="G342" s="796"/>
      <c r="H342" s="796"/>
      <c r="I342" s="796"/>
      <c r="J342" s="796"/>
      <c r="K342" s="796"/>
      <c r="L342" s="796"/>
      <c r="M342" s="796"/>
      <c r="N342" s="796"/>
      <c r="O342" s="811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6"/>
      <c r="C343" s="796"/>
      <c r="D343" s="796"/>
      <c r="E343" s="796"/>
      <c r="F343" s="796"/>
      <c r="G343" s="796"/>
      <c r="H343" s="796"/>
      <c r="I343" s="796"/>
      <c r="J343" s="796"/>
      <c r="K343" s="796"/>
      <c r="L343" s="796"/>
      <c r="M343" s="796"/>
      <c r="N343" s="796"/>
      <c r="O343" s="796"/>
      <c r="P343" s="796"/>
      <c r="Q343" s="796"/>
      <c r="R343" s="796"/>
      <c r="S343" s="796"/>
      <c r="T343" s="796"/>
      <c r="U343" s="796"/>
      <c r="V343" s="796"/>
      <c r="W343" s="796"/>
      <c r="X343" s="796"/>
      <c r="Y343" s="796"/>
      <c r="Z343" s="796"/>
      <c r="AA343" s="773"/>
      <c r="AB343" s="773"/>
      <c r="AC343" s="773"/>
    </row>
    <row r="344" spans="1:68" ht="27" customHeight="1" x14ac:dyDescent="0.25">
      <c r="A344" s="54" t="s">
        <v>544</v>
      </c>
      <c r="B344" s="54" t="s">
        <v>545</v>
      </c>
      <c r="C344" s="31">
        <v>4301031305</v>
      </c>
      <c r="D344" s="783">
        <v>4607091389845</v>
      </c>
      <c r="E344" s="784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6"/>
      <c r="R344" s="786"/>
      <c r="S344" s="786"/>
      <c r="T344" s="787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546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4301031306</v>
      </c>
      <c r="D345" s="783">
        <v>4680115882881</v>
      </c>
      <c r="E345" s="784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6"/>
      <c r="R345" s="786"/>
      <c r="S345" s="786"/>
      <c r="T345" s="787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546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0"/>
      <c r="B346" s="796"/>
      <c r="C346" s="796"/>
      <c r="D346" s="796"/>
      <c r="E346" s="796"/>
      <c r="F346" s="796"/>
      <c r="G346" s="796"/>
      <c r="H346" s="796"/>
      <c r="I346" s="796"/>
      <c r="J346" s="796"/>
      <c r="K346" s="796"/>
      <c r="L346" s="796"/>
      <c r="M346" s="796"/>
      <c r="N346" s="796"/>
      <c r="O346" s="811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6"/>
      <c r="B347" s="796"/>
      <c r="C347" s="796"/>
      <c r="D347" s="796"/>
      <c r="E347" s="796"/>
      <c r="F347" s="796"/>
      <c r="G347" s="796"/>
      <c r="H347" s="796"/>
      <c r="I347" s="796"/>
      <c r="J347" s="796"/>
      <c r="K347" s="796"/>
      <c r="L347" s="796"/>
      <c r="M347" s="796"/>
      <c r="N347" s="796"/>
      <c r="O347" s="811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6"/>
      <c r="C348" s="796"/>
      <c r="D348" s="796"/>
      <c r="E348" s="796"/>
      <c r="F348" s="796"/>
      <c r="G348" s="796"/>
      <c r="H348" s="796"/>
      <c r="I348" s="796"/>
      <c r="J348" s="796"/>
      <c r="K348" s="796"/>
      <c r="L348" s="796"/>
      <c r="M348" s="796"/>
      <c r="N348" s="796"/>
      <c r="O348" s="796"/>
      <c r="P348" s="796"/>
      <c r="Q348" s="796"/>
      <c r="R348" s="796"/>
      <c r="S348" s="796"/>
      <c r="T348" s="796"/>
      <c r="U348" s="796"/>
      <c r="V348" s="796"/>
      <c r="W348" s="796"/>
      <c r="X348" s="796"/>
      <c r="Y348" s="796"/>
      <c r="Z348" s="796"/>
      <c r="AA348" s="773"/>
      <c r="AB348" s="773"/>
      <c r="AC348" s="773"/>
    </row>
    <row r="349" spans="1:68" ht="37.5" customHeight="1" x14ac:dyDescent="0.25">
      <c r="A349" s="54" t="s">
        <v>549</v>
      </c>
      <c r="B349" s="54" t="s">
        <v>550</v>
      </c>
      <c r="C349" s="31">
        <v>4301051517</v>
      </c>
      <c r="D349" s="783">
        <v>4680115883390</v>
      </c>
      <c r="E349" s="784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6"/>
      <c r="R349" s="786"/>
      <c r="S349" s="786"/>
      <c r="T349" s="787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551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0"/>
      <c r="B350" s="796"/>
      <c r="C350" s="796"/>
      <c r="D350" s="796"/>
      <c r="E350" s="796"/>
      <c r="F350" s="796"/>
      <c r="G350" s="796"/>
      <c r="H350" s="796"/>
      <c r="I350" s="796"/>
      <c r="J350" s="796"/>
      <c r="K350" s="796"/>
      <c r="L350" s="796"/>
      <c r="M350" s="796"/>
      <c r="N350" s="796"/>
      <c r="O350" s="811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6"/>
      <c r="B351" s="796"/>
      <c r="C351" s="796"/>
      <c r="D351" s="796"/>
      <c r="E351" s="796"/>
      <c r="F351" s="796"/>
      <c r="G351" s="796"/>
      <c r="H351" s="796"/>
      <c r="I351" s="796"/>
      <c r="J351" s="796"/>
      <c r="K351" s="796"/>
      <c r="L351" s="796"/>
      <c r="M351" s="796"/>
      <c r="N351" s="796"/>
      <c r="O351" s="811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5" t="s">
        <v>552</v>
      </c>
      <c r="B352" s="796"/>
      <c r="C352" s="796"/>
      <c r="D352" s="796"/>
      <c r="E352" s="796"/>
      <c r="F352" s="796"/>
      <c r="G352" s="796"/>
      <c r="H352" s="796"/>
      <c r="I352" s="796"/>
      <c r="J352" s="796"/>
      <c r="K352" s="796"/>
      <c r="L352" s="796"/>
      <c r="M352" s="796"/>
      <c r="N352" s="796"/>
      <c r="O352" s="796"/>
      <c r="P352" s="796"/>
      <c r="Q352" s="796"/>
      <c r="R352" s="796"/>
      <c r="S352" s="796"/>
      <c r="T352" s="796"/>
      <c r="U352" s="796"/>
      <c r="V352" s="796"/>
      <c r="W352" s="796"/>
      <c r="X352" s="796"/>
      <c r="Y352" s="796"/>
      <c r="Z352" s="796"/>
      <c r="AA352" s="774"/>
      <c r="AB352" s="774"/>
      <c r="AC352" s="774"/>
    </row>
    <row r="353" spans="1:68" ht="14.25" customHeight="1" x14ac:dyDescent="0.25">
      <c r="A353" s="799" t="s">
        <v>110</v>
      </c>
      <c r="B353" s="796"/>
      <c r="C353" s="796"/>
      <c r="D353" s="796"/>
      <c r="E353" s="796"/>
      <c r="F353" s="796"/>
      <c r="G353" s="796"/>
      <c r="H353" s="796"/>
      <c r="I353" s="796"/>
      <c r="J353" s="796"/>
      <c r="K353" s="796"/>
      <c r="L353" s="796"/>
      <c r="M353" s="796"/>
      <c r="N353" s="796"/>
      <c r="O353" s="796"/>
      <c r="P353" s="796"/>
      <c r="Q353" s="796"/>
      <c r="R353" s="796"/>
      <c r="S353" s="796"/>
      <c r="T353" s="796"/>
      <c r="U353" s="796"/>
      <c r="V353" s="796"/>
      <c r="W353" s="796"/>
      <c r="X353" s="796"/>
      <c r="Y353" s="796"/>
      <c r="Z353" s="796"/>
      <c r="AA353" s="773"/>
      <c r="AB353" s="773"/>
      <c r="AC353" s="773"/>
    </row>
    <row r="354" spans="1:68" ht="16.5" customHeight="1" x14ac:dyDescent="0.25">
      <c r="A354" s="54" t="s">
        <v>553</v>
      </c>
      <c r="B354" s="54" t="s">
        <v>554</v>
      </c>
      <c r="C354" s="31">
        <v>4301011728</v>
      </c>
      <c r="D354" s="783">
        <v>4680115885141</v>
      </c>
      <c r="E354" s="784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6"/>
      <c r="R354" s="786"/>
      <c r="S354" s="786"/>
      <c r="T354" s="787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555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0"/>
      <c r="B355" s="796"/>
      <c r="C355" s="796"/>
      <c r="D355" s="796"/>
      <c r="E355" s="796"/>
      <c r="F355" s="796"/>
      <c r="G355" s="796"/>
      <c r="H355" s="796"/>
      <c r="I355" s="796"/>
      <c r="J355" s="796"/>
      <c r="K355" s="796"/>
      <c r="L355" s="796"/>
      <c r="M355" s="796"/>
      <c r="N355" s="796"/>
      <c r="O355" s="811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6"/>
      <c r="B356" s="796"/>
      <c r="C356" s="796"/>
      <c r="D356" s="796"/>
      <c r="E356" s="796"/>
      <c r="F356" s="796"/>
      <c r="G356" s="796"/>
      <c r="H356" s="796"/>
      <c r="I356" s="796"/>
      <c r="J356" s="796"/>
      <c r="K356" s="796"/>
      <c r="L356" s="796"/>
      <c r="M356" s="796"/>
      <c r="N356" s="796"/>
      <c r="O356" s="811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5" t="s">
        <v>556</v>
      </c>
      <c r="B357" s="796"/>
      <c r="C357" s="796"/>
      <c r="D357" s="796"/>
      <c r="E357" s="796"/>
      <c r="F357" s="796"/>
      <c r="G357" s="796"/>
      <c r="H357" s="796"/>
      <c r="I357" s="796"/>
      <c r="J357" s="796"/>
      <c r="K357" s="796"/>
      <c r="L357" s="796"/>
      <c r="M357" s="796"/>
      <c r="N357" s="796"/>
      <c r="O357" s="796"/>
      <c r="P357" s="796"/>
      <c r="Q357" s="796"/>
      <c r="R357" s="796"/>
      <c r="S357" s="796"/>
      <c r="T357" s="796"/>
      <c r="U357" s="796"/>
      <c r="V357" s="796"/>
      <c r="W357" s="796"/>
      <c r="X357" s="796"/>
      <c r="Y357" s="796"/>
      <c r="Z357" s="796"/>
      <c r="AA357" s="774"/>
      <c r="AB357" s="774"/>
      <c r="AC357" s="774"/>
    </row>
    <row r="358" spans="1:68" ht="14.25" customHeight="1" x14ac:dyDescent="0.25">
      <c r="A358" s="799" t="s">
        <v>110</v>
      </c>
      <c r="B358" s="796"/>
      <c r="C358" s="796"/>
      <c r="D358" s="796"/>
      <c r="E358" s="796"/>
      <c r="F358" s="796"/>
      <c r="G358" s="796"/>
      <c r="H358" s="796"/>
      <c r="I358" s="796"/>
      <c r="J358" s="796"/>
      <c r="K358" s="796"/>
      <c r="L358" s="796"/>
      <c r="M358" s="796"/>
      <c r="N358" s="796"/>
      <c r="O358" s="796"/>
      <c r="P358" s="796"/>
      <c r="Q358" s="796"/>
      <c r="R358" s="796"/>
      <c r="S358" s="796"/>
      <c r="T358" s="796"/>
      <c r="U358" s="796"/>
      <c r="V358" s="796"/>
      <c r="W358" s="796"/>
      <c r="X358" s="796"/>
      <c r="Y358" s="796"/>
      <c r="Z358" s="796"/>
      <c r="AA358" s="773"/>
      <c r="AB358" s="773"/>
      <c r="AC358" s="773"/>
    </row>
    <row r="359" spans="1:68" ht="27" customHeight="1" x14ac:dyDescent="0.25">
      <c r="A359" s="54" t="s">
        <v>557</v>
      </c>
      <c r="B359" s="54" t="s">
        <v>558</v>
      </c>
      <c r="C359" s="31">
        <v>4301012024</v>
      </c>
      <c r="D359" s="783">
        <v>4680115885615</v>
      </c>
      <c r="E359" s="784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6"/>
      <c r="R359" s="786"/>
      <c r="S359" s="786"/>
      <c r="T359" s="787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559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560</v>
      </c>
      <c r="B360" s="54" t="s">
        <v>561</v>
      </c>
      <c r="C360" s="31">
        <v>4301011911</v>
      </c>
      <c r="D360" s="783">
        <v>4680115885554</v>
      </c>
      <c r="E360" s="784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416</v>
      </c>
      <c r="N360" s="33"/>
      <c r="O360" s="32">
        <v>55</v>
      </c>
      <c r="P360" s="121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6"/>
      <c r="R360" s="786"/>
      <c r="S360" s="786"/>
      <c r="T360" s="787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562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560</v>
      </c>
      <c r="B361" s="54" t="s">
        <v>563</v>
      </c>
      <c r="C361" s="31">
        <v>4301012016</v>
      </c>
      <c r="D361" s="783">
        <v>4680115885554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564</v>
      </c>
      <c r="M361" s="33" t="s">
        <v>114</v>
      </c>
      <c r="N361" s="33"/>
      <c r="O361" s="32">
        <v>55</v>
      </c>
      <c r="P361" s="9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6"/>
      <c r="R361" s="786"/>
      <c r="S361" s="786"/>
      <c r="T361" s="787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565</v>
      </c>
      <c r="AG361" s="64"/>
      <c r="AJ361" s="68" t="s">
        <v>566</v>
      </c>
      <c r="AK361" s="68">
        <v>86.4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3">
        <v>4680115885646</v>
      </c>
      <c r="E362" s="784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6"/>
      <c r="R362" s="786"/>
      <c r="S362" s="786"/>
      <c r="T362" s="787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3">
        <v>4680115885622</v>
      </c>
      <c r="E363" s="784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6"/>
      <c r="R363" s="786"/>
      <c r="S363" s="786"/>
      <c r="T363" s="787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3">
        <v>4680115881938</v>
      </c>
      <c r="E364" s="784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6"/>
      <c r="R364" s="786"/>
      <c r="S364" s="786"/>
      <c r="T364" s="787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4301011859</v>
      </c>
      <c r="D365" s="783">
        <v>4680115885608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86"/>
      <c r="R365" s="786"/>
      <c r="S365" s="786"/>
      <c r="T365" s="787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565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4301011337</v>
      </c>
      <c r="D366" s="783">
        <v>4607091386011</v>
      </c>
      <c r="E366" s="784"/>
      <c r="F366" s="778">
        <v>0.5</v>
      </c>
      <c r="G366" s="32">
        <v>10</v>
      </c>
      <c r="H366" s="778">
        <v>5</v>
      </c>
      <c r="I366" s="778">
        <v>5.21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6"/>
      <c r="R366" s="786"/>
      <c r="S366" s="786"/>
      <c r="T366" s="787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0"/>
      <c r="B367" s="796"/>
      <c r="C367" s="796"/>
      <c r="D367" s="796"/>
      <c r="E367" s="796"/>
      <c r="F367" s="796"/>
      <c r="G367" s="796"/>
      <c r="H367" s="796"/>
      <c r="I367" s="796"/>
      <c r="J367" s="796"/>
      <c r="K367" s="796"/>
      <c r="L367" s="796"/>
      <c r="M367" s="796"/>
      <c r="N367" s="796"/>
      <c r="O367" s="811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6"/>
      <c r="B368" s="796"/>
      <c r="C368" s="796"/>
      <c r="D368" s="796"/>
      <c r="E368" s="796"/>
      <c r="F368" s="796"/>
      <c r="G368" s="796"/>
      <c r="H368" s="796"/>
      <c r="I368" s="796"/>
      <c r="J368" s="796"/>
      <c r="K368" s="796"/>
      <c r="L368" s="796"/>
      <c r="M368" s="796"/>
      <c r="N368" s="796"/>
      <c r="O368" s="811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6"/>
      <c r="C369" s="796"/>
      <c r="D369" s="796"/>
      <c r="E369" s="796"/>
      <c r="F369" s="796"/>
      <c r="G369" s="796"/>
      <c r="H369" s="796"/>
      <c r="I369" s="796"/>
      <c r="J369" s="796"/>
      <c r="K369" s="796"/>
      <c r="L369" s="796"/>
      <c r="M369" s="796"/>
      <c r="N369" s="796"/>
      <c r="O369" s="796"/>
      <c r="P369" s="796"/>
      <c r="Q369" s="796"/>
      <c r="R369" s="796"/>
      <c r="S369" s="796"/>
      <c r="T369" s="796"/>
      <c r="U369" s="796"/>
      <c r="V369" s="796"/>
      <c r="W369" s="796"/>
      <c r="X369" s="796"/>
      <c r="Y369" s="796"/>
      <c r="Z369" s="796"/>
      <c r="AA369" s="773"/>
      <c r="AB369" s="773"/>
      <c r="AC369" s="773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3">
        <v>4607091387193</v>
      </c>
      <c r="E370" s="784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6"/>
      <c r="R370" s="786"/>
      <c r="S370" s="786"/>
      <c r="T370" s="787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3">
        <v>4607091387230</v>
      </c>
      <c r="E371" s="784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6"/>
      <c r="R371" s="786"/>
      <c r="S371" s="786"/>
      <c r="T371" s="787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3">
        <v>4607091387292</v>
      </c>
      <c r="E372" s="784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6"/>
      <c r="R372" s="786"/>
      <c r="S372" s="786"/>
      <c r="T372" s="787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3">
        <v>4607091387285</v>
      </c>
      <c r="E373" s="784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6"/>
      <c r="R373" s="786"/>
      <c r="S373" s="786"/>
      <c r="T373" s="787"/>
      <c r="U373" s="34"/>
      <c r="V373" s="34"/>
      <c r="W373" s="35" t="s">
        <v>69</v>
      </c>
      <c r="X373" s="779">
        <v>105</v>
      </c>
      <c r="Y373" s="780">
        <f>IFERROR(IF(X373="",0,CEILING((X373/$H373),1)*$H373),"")</f>
        <v>105</v>
      </c>
      <c r="Z373" s="36">
        <f>IFERROR(IF(Y373=0,"",ROUNDUP(Y373/H373,0)*0.00502),"")</f>
        <v>0.251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111.5</v>
      </c>
      <c r="BN373" s="64">
        <f>IFERROR(Y373*I373/H373,"0")</f>
        <v>111.5</v>
      </c>
      <c r="BO373" s="64">
        <f>IFERROR(1/J373*(X373/H373),"0")</f>
        <v>0.21367521367521369</v>
      </c>
      <c r="BP373" s="64">
        <f>IFERROR(1/J373*(Y373/H373),"0")</f>
        <v>0.21367521367521369</v>
      </c>
    </row>
    <row r="374" spans="1:68" x14ac:dyDescent="0.2">
      <c r="A374" s="810"/>
      <c r="B374" s="796"/>
      <c r="C374" s="796"/>
      <c r="D374" s="796"/>
      <c r="E374" s="796"/>
      <c r="F374" s="796"/>
      <c r="G374" s="796"/>
      <c r="H374" s="796"/>
      <c r="I374" s="796"/>
      <c r="J374" s="796"/>
      <c r="K374" s="796"/>
      <c r="L374" s="796"/>
      <c r="M374" s="796"/>
      <c r="N374" s="796"/>
      <c r="O374" s="811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50</v>
      </c>
      <c r="Y374" s="781">
        <f>IFERROR(Y370/H370,"0")+IFERROR(Y371/H371,"0")+IFERROR(Y372/H372,"0")+IFERROR(Y373/H373,"0")</f>
        <v>50</v>
      </c>
      <c r="Z374" s="781">
        <f>IFERROR(IF(Z370="",0,Z370),"0")+IFERROR(IF(Z371="",0,Z371),"0")+IFERROR(IF(Z372="",0,Z372),"0")+IFERROR(IF(Z373="",0,Z373),"0")</f>
        <v>0.251</v>
      </c>
      <c r="AA374" s="782"/>
      <c r="AB374" s="782"/>
      <c r="AC374" s="782"/>
    </row>
    <row r="375" spans="1:68" x14ac:dyDescent="0.2">
      <c r="A375" s="796"/>
      <c r="B375" s="796"/>
      <c r="C375" s="796"/>
      <c r="D375" s="796"/>
      <c r="E375" s="796"/>
      <c r="F375" s="796"/>
      <c r="G375" s="796"/>
      <c r="H375" s="796"/>
      <c r="I375" s="796"/>
      <c r="J375" s="796"/>
      <c r="K375" s="796"/>
      <c r="L375" s="796"/>
      <c r="M375" s="796"/>
      <c r="N375" s="796"/>
      <c r="O375" s="811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105</v>
      </c>
      <c r="Y375" s="781">
        <f>IFERROR(SUM(Y370:Y373),"0")</f>
        <v>105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6"/>
      <c r="C376" s="796"/>
      <c r="D376" s="796"/>
      <c r="E376" s="796"/>
      <c r="F376" s="796"/>
      <c r="G376" s="796"/>
      <c r="H376" s="796"/>
      <c r="I376" s="796"/>
      <c r="J376" s="796"/>
      <c r="K376" s="796"/>
      <c r="L376" s="796"/>
      <c r="M376" s="796"/>
      <c r="N376" s="796"/>
      <c r="O376" s="796"/>
      <c r="P376" s="796"/>
      <c r="Q376" s="796"/>
      <c r="R376" s="796"/>
      <c r="S376" s="796"/>
      <c r="T376" s="796"/>
      <c r="U376" s="796"/>
      <c r="V376" s="796"/>
      <c r="W376" s="796"/>
      <c r="X376" s="796"/>
      <c r="Y376" s="796"/>
      <c r="Z376" s="796"/>
      <c r="AA376" s="773"/>
      <c r="AB376" s="773"/>
      <c r="AC376" s="773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3">
        <v>4607091387766</v>
      </c>
      <c r="E377" s="784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6"/>
      <c r="R377" s="786"/>
      <c r="S377" s="786"/>
      <c r="T377" s="787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3">
        <v>4607091387957</v>
      </c>
      <c r="E378" s="784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6"/>
      <c r="R378" s="786"/>
      <c r="S378" s="786"/>
      <c r="T378" s="787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3">
        <v>4607091387964</v>
      </c>
      <c r="E379" s="784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6"/>
      <c r="R379" s="786"/>
      <c r="S379" s="786"/>
      <c r="T379" s="787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3">
        <v>4680115884588</v>
      </c>
      <c r="E380" s="784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6"/>
      <c r="R380" s="786"/>
      <c r="S380" s="786"/>
      <c r="T380" s="787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3">
        <v>4607091387537</v>
      </c>
      <c r="E381" s="784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6"/>
      <c r="R381" s="786"/>
      <c r="S381" s="786"/>
      <c r="T381" s="787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3">
        <v>4607091387513</v>
      </c>
      <c r="E382" s="784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6"/>
      <c r="R382" s="786"/>
      <c r="S382" s="786"/>
      <c r="T382" s="787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0"/>
      <c r="B383" s="796"/>
      <c r="C383" s="796"/>
      <c r="D383" s="796"/>
      <c r="E383" s="796"/>
      <c r="F383" s="796"/>
      <c r="G383" s="796"/>
      <c r="H383" s="796"/>
      <c r="I383" s="796"/>
      <c r="J383" s="796"/>
      <c r="K383" s="796"/>
      <c r="L383" s="796"/>
      <c r="M383" s="796"/>
      <c r="N383" s="796"/>
      <c r="O383" s="811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6"/>
      <c r="B384" s="796"/>
      <c r="C384" s="796"/>
      <c r="D384" s="796"/>
      <c r="E384" s="796"/>
      <c r="F384" s="796"/>
      <c r="G384" s="796"/>
      <c r="H384" s="796"/>
      <c r="I384" s="796"/>
      <c r="J384" s="796"/>
      <c r="K384" s="796"/>
      <c r="L384" s="796"/>
      <c r="M384" s="796"/>
      <c r="N384" s="796"/>
      <c r="O384" s="811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199</v>
      </c>
      <c r="B385" s="796"/>
      <c r="C385" s="796"/>
      <c r="D385" s="796"/>
      <c r="E385" s="796"/>
      <c r="F385" s="796"/>
      <c r="G385" s="796"/>
      <c r="H385" s="796"/>
      <c r="I385" s="796"/>
      <c r="J385" s="796"/>
      <c r="K385" s="796"/>
      <c r="L385" s="796"/>
      <c r="M385" s="796"/>
      <c r="N385" s="796"/>
      <c r="O385" s="796"/>
      <c r="P385" s="796"/>
      <c r="Q385" s="796"/>
      <c r="R385" s="796"/>
      <c r="S385" s="796"/>
      <c r="T385" s="796"/>
      <c r="U385" s="796"/>
      <c r="V385" s="796"/>
      <c r="W385" s="796"/>
      <c r="X385" s="796"/>
      <c r="Y385" s="796"/>
      <c r="Z385" s="796"/>
      <c r="AA385" s="773"/>
      <c r="AB385" s="773"/>
      <c r="AC385" s="773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3">
        <v>4607091380880</v>
      </c>
      <c r="E386" s="784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6"/>
      <c r="R386" s="786"/>
      <c r="S386" s="786"/>
      <c r="T386" s="787"/>
      <c r="U386" s="34"/>
      <c r="V386" s="34"/>
      <c r="W386" s="35" t="s">
        <v>69</v>
      </c>
      <c r="X386" s="779">
        <v>30</v>
      </c>
      <c r="Y386" s="780">
        <f>IFERROR(IF(X386="",0,CEILING((X386/$H386),1)*$H386),"")</f>
        <v>33.6</v>
      </c>
      <c r="Z386" s="36">
        <f>IFERROR(IF(Y386=0,"",ROUNDUP(Y386/H386,0)*0.01898),"")</f>
        <v>7.5920000000000001E-2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31.853571428571428</v>
      </c>
      <c r="BN386" s="64">
        <f>IFERROR(Y386*I386/H386,"0")</f>
        <v>35.676000000000002</v>
      </c>
      <c r="BO386" s="64">
        <f>IFERROR(1/J386*(X386/H386),"0")</f>
        <v>5.5803571428571425E-2</v>
      </c>
      <c r="BP386" s="64">
        <f>IFERROR(1/J386*(Y386/H386),"0")</f>
        <v>6.25E-2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3">
        <v>4607091384482</v>
      </c>
      <c r="E387" s="784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6"/>
      <c r="R387" s="786"/>
      <c r="S387" s="786"/>
      <c r="T387" s="787"/>
      <c r="U387" s="34"/>
      <c r="V387" s="34"/>
      <c r="W387" s="35" t="s">
        <v>69</v>
      </c>
      <c r="X387" s="779">
        <v>350</v>
      </c>
      <c r="Y387" s="780">
        <f>IFERROR(IF(X387="",0,CEILING((X387/$H387),1)*$H387),"")</f>
        <v>351</v>
      </c>
      <c r="Z387" s="36">
        <f>IFERROR(IF(Y387=0,"",ROUNDUP(Y387/H387,0)*0.01898),"")</f>
        <v>0.85409999999999997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373.28846153846155</v>
      </c>
      <c r="BN387" s="64">
        <f>IFERROR(Y387*I387/H387,"0")</f>
        <v>374.35500000000008</v>
      </c>
      <c r="BO387" s="64">
        <f>IFERROR(1/J387*(X387/H387),"0")</f>
        <v>0.70112179487179493</v>
      </c>
      <c r="BP387" s="64">
        <f>IFERROR(1/J387*(Y387/H387),"0")</f>
        <v>0.703125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3">
        <v>4607091380897</v>
      </c>
      <c r="E388" s="784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6"/>
      <c r="R388" s="786"/>
      <c r="S388" s="786"/>
      <c r="T388" s="787"/>
      <c r="U388" s="34"/>
      <c r="V388" s="34"/>
      <c r="W388" s="35" t="s">
        <v>69</v>
      </c>
      <c r="X388" s="779">
        <v>10</v>
      </c>
      <c r="Y388" s="780">
        <f>IFERROR(IF(X388="",0,CEILING((X388/$H388),1)*$H388),"")</f>
        <v>16.8</v>
      </c>
      <c r="Z388" s="36">
        <f>IFERROR(IF(Y388=0,"",ROUNDUP(Y388/H388,0)*0.01898),"")</f>
        <v>3.7960000000000001E-2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10.617857142857142</v>
      </c>
      <c r="BN388" s="64">
        <f>IFERROR(Y388*I388/H388,"0")</f>
        <v>17.838000000000001</v>
      </c>
      <c r="BO388" s="64">
        <f>IFERROR(1/J388*(X388/H388),"0")</f>
        <v>1.8601190476190476E-2</v>
      </c>
      <c r="BP388" s="64">
        <f>IFERROR(1/J388*(Y388/H388),"0")</f>
        <v>3.125E-2</v>
      </c>
    </row>
    <row r="389" spans="1:68" ht="16.5" customHeight="1" x14ac:dyDescent="0.25">
      <c r="A389" s="54" t="s">
        <v>616</v>
      </c>
      <c r="B389" s="54" t="s">
        <v>619</v>
      </c>
      <c r="C389" s="31">
        <v>4301060484</v>
      </c>
      <c r="D389" s="783">
        <v>4607091380897</v>
      </c>
      <c r="E389" s="784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154</v>
      </c>
      <c r="N389" s="33"/>
      <c r="O389" s="32">
        <v>30</v>
      </c>
      <c r="P389" s="805" t="s">
        <v>620</v>
      </c>
      <c r="Q389" s="786"/>
      <c r="R389" s="786"/>
      <c r="S389" s="786"/>
      <c r="T389" s="787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0"/>
      <c r="B390" s="796"/>
      <c r="C390" s="796"/>
      <c r="D390" s="796"/>
      <c r="E390" s="796"/>
      <c r="F390" s="796"/>
      <c r="G390" s="796"/>
      <c r="H390" s="796"/>
      <c r="I390" s="796"/>
      <c r="J390" s="796"/>
      <c r="K390" s="796"/>
      <c r="L390" s="796"/>
      <c r="M390" s="796"/>
      <c r="N390" s="796"/>
      <c r="O390" s="811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49.633699633699635</v>
      </c>
      <c r="Y390" s="781">
        <f>IFERROR(Y386/H386,"0")+IFERROR(Y387/H387,"0")+IFERROR(Y388/H388,"0")+IFERROR(Y389/H389,"0")</f>
        <v>51</v>
      </c>
      <c r="Z390" s="781">
        <f>IFERROR(IF(Z386="",0,Z386),"0")+IFERROR(IF(Z387="",0,Z387),"0")+IFERROR(IF(Z388="",0,Z388),"0")+IFERROR(IF(Z389="",0,Z389),"0")</f>
        <v>0.96797999999999995</v>
      </c>
      <c r="AA390" s="782"/>
      <c r="AB390" s="782"/>
      <c r="AC390" s="782"/>
    </row>
    <row r="391" spans="1:68" x14ac:dyDescent="0.2">
      <c r="A391" s="796"/>
      <c r="B391" s="796"/>
      <c r="C391" s="796"/>
      <c r="D391" s="796"/>
      <c r="E391" s="796"/>
      <c r="F391" s="796"/>
      <c r="G391" s="796"/>
      <c r="H391" s="796"/>
      <c r="I391" s="796"/>
      <c r="J391" s="796"/>
      <c r="K391" s="796"/>
      <c r="L391" s="796"/>
      <c r="M391" s="796"/>
      <c r="N391" s="796"/>
      <c r="O391" s="811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390</v>
      </c>
      <c r="Y391" s="781">
        <f>IFERROR(SUM(Y386:Y389),"0")</f>
        <v>401.40000000000003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6"/>
      <c r="C392" s="796"/>
      <c r="D392" s="796"/>
      <c r="E392" s="796"/>
      <c r="F392" s="796"/>
      <c r="G392" s="796"/>
      <c r="H392" s="796"/>
      <c r="I392" s="796"/>
      <c r="J392" s="796"/>
      <c r="K392" s="796"/>
      <c r="L392" s="796"/>
      <c r="M392" s="796"/>
      <c r="N392" s="796"/>
      <c r="O392" s="796"/>
      <c r="P392" s="796"/>
      <c r="Q392" s="796"/>
      <c r="R392" s="796"/>
      <c r="S392" s="796"/>
      <c r="T392" s="796"/>
      <c r="U392" s="796"/>
      <c r="V392" s="796"/>
      <c r="W392" s="796"/>
      <c r="X392" s="796"/>
      <c r="Y392" s="796"/>
      <c r="Z392" s="796"/>
      <c r="AA392" s="773"/>
      <c r="AB392" s="773"/>
      <c r="AC392" s="773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3">
        <v>4607091388374</v>
      </c>
      <c r="E393" s="784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4" t="s">
        <v>624</v>
      </c>
      <c r="Q393" s="786"/>
      <c r="R393" s="786"/>
      <c r="S393" s="786"/>
      <c r="T393" s="787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3">
        <v>4607091388381</v>
      </c>
      <c r="E394" s="784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3" t="s">
        <v>628</v>
      </c>
      <c r="Q394" s="786"/>
      <c r="R394" s="786"/>
      <c r="S394" s="786"/>
      <c r="T394" s="787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3">
        <v>4607091383102</v>
      </c>
      <c r="E395" s="784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6"/>
      <c r="R395" s="786"/>
      <c r="S395" s="786"/>
      <c r="T395" s="787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3">
        <v>4607091388404</v>
      </c>
      <c r="E396" s="784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6"/>
      <c r="R396" s="786"/>
      <c r="S396" s="786"/>
      <c r="T396" s="787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0"/>
      <c r="B397" s="796"/>
      <c r="C397" s="796"/>
      <c r="D397" s="796"/>
      <c r="E397" s="796"/>
      <c r="F397" s="796"/>
      <c r="G397" s="796"/>
      <c r="H397" s="796"/>
      <c r="I397" s="796"/>
      <c r="J397" s="796"/>
      <c r="K397" s="796"/>
      <c r="L397" s="796"/>
      <c r="M397" s="796"/>
      <c r="N397" s="796"/>
      <c r="O397" s="811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6"/>
      <c r="B398" s="796"/>
      <c r="C398" s="796"/>
      <c r="D398" s="796"/>
      <c r="E398" s="796"/>
      <c r="F398" s="796"/>
      <c r="G398" s="796"/>
      <c r="H398" s="796"/>
      <c r="I398" s="796"/>
      <c r="J398" s="796"/>
      <c r="K398" s="796"/>
      <c r="L398" s="796"/>
      <c r="M398" s="796"/>
      <c r="N398" s="796"/>
      <c r="O398" s="811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6"/>
      <c r="C399" s="796"/>
      <c r="D399" s="796"/>
      <c r="E399" s="796"/>
      <c r="F399" s="796"/>
      <c r="G399" s="796"/>
      <c r="H399" s="796"/>
      <c r="I399" s="796"/>
      <c r="J399" s="796"/>
      <c r="K399" s="796"/>
      <c r="L399" s="796"/>
      <c r="M399" s="796"/>
      <c r="N399" s="796"/>
      <c r="O399" s="796"/>
      <c r="P399" s="796"/>
      <c r="Q399" s="796"/>
      <c r="R399" s="796"/>
      <c r="S399" s="796"/>
      <c r="T399" s="796"/>
      <c r="U399" s="796"/>
      <c r="V399" s="796"/>
      <c r="W399" s="796"/>
      <c r="X399" s="796"/>
      <c r="Y399" s="796"/>
      <c r="Z399" s="796"/>
      <c r="AA399" s="773"/>
      <c r="AB399" s="773"/>
      <c r="AC399" s="773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3">
        <v>4680115881808</v>
      </c>
      <c r="E400" s="784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6"/>
      <c r="R400" s="786"/>
      <c r="S400" s="786"/>
      <c r="T400" s="787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3">
        <v>4680115881822</v>
      </c>
      <c r="E401" s="784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9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6"/>
      <c r="R401" s="786"/>
      <c r="S401" s="786"/>
      <c r="T401" s="787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3">
        <v>4680115880016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6"/>
      <c r="R402" s="786"/>
      <c r="S402" s="786"/>
      <c r="T402" s="787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0"/>
      <c r="B403" s="796"/>
      <c r="C403" s="796"/>
      <c r="D403" s="796"/>
      <c r="E403" s="796"/>
      <c r="F403" s="796"/>
      <c r="G403" s="796"/>
      <c r="H403" s="796"/>
      <c r="I403" s="796"/>
      <c r="J403" s="796"/>
      <c r="K403" s="796"/>
      <c r="L403" s="796"/>
      <c r="M403" s="796"/>
      <c r="N403" s="796"/>
      <c r="O403" s="811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6"/>
      <c r="B404" s="796"/>
      <c r="C404" s="796"/>
      <c r="D404" s="796"/>
      <c r="E404" s="796"/>
      <c r="F404" s="796"/>
      <c r="G404" s="796"/>
      <c r="H404" s="796"/>
      <c r="I404" s="796"/>
      <c r="J404" s="796"/>
      <c r="K404" s="796"/>
      <c r="L404" s="796"/>
      <c r="M404" s="796"/>
      <c r="N404" s="796"/>
      <c r="O404" s="811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5" t="s">
        <v>643</v>
      </c>
      <c r="B405" s="796"/>
      <c r="C405" s="796"/>
      <c r="D405" s="796"/>
      <c r="E405" s="796"/>
      <c r="F405" s="796"/>
      <c r="G405" s="796"/>
      <c r="H405" s="796"/>
      <c r="I405" s="796"/>
      <c r="J405" s="796"/>
      <c r="K405" s="796"/>
      <c r="L405" s="796"/>
      <c r="M405" s="796"/>
      <c r="N405" s="796"/>
      <c r="O405" s="796"/>
      <c r="P405" s="796"/>
      <c r="Q405" s="796"/>
      <c r="R405" s="796"/>
      <c r="S405" s="796"/>
      <c r="T405" s="796"/>
      <c r="U405" s="796"/>
      <c r="V405" s="796"/>
      <c r="W405" s="796"/>
      <c r="X405" s="796"/>
      <c r="Y405" s="796"/>
      <c r="Z405" s="796"/>
      <c r="AA405" s="774"/>
      <c r="AB405" s="774"/>
      <c r="AC405" s="774"/>
    </row>
    <row r="406" spans="1:68" ht="14.25" customHeight="1" x14ac:dyDescent="0.25">
      <c r="A406" s="799" t="s">
        <v>64</v>
      </c>
      <c r="B406" s="796"/>
      <c r="C406" s="796"/>
      <c r="D406" s="796"/>
      <c r="E406" s="796"/>
      <c r="F406" s="796"/>
      <c r="G406" s="796"/>
      <c r="H406" s="796"/>
      <c r="I406" s="796"/>
      <c r="J406" s="796"/>
      <c r="K406" s="796"/>
      <c r="L406" s="796"/>
      <c r="M406" s="796"/>
      <c r="N406" s="796"/>
      <c r="O406" s="796"/>
      <c r="P406" s="796"/>
      <c r="Q406" s="796"/>
      <c r="R406" s="796"/>
      <c r="S406" s="796"/>
      <c r="T406" s="796"/>
      <c r="U406" s="796"/>
      <c r="V406" s="796"/>
      <c r="W406" s="796"/>
      <c r="X406" s="796"/>
      <c r="Y406" s="796"/>
      <c r="Z406" s="796"/>
      <c r="AA406" s="773"/>
      <c r="AB406" s="773"/>
      <c r="AC406" s="773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3">
        <v>4607091383836</v>
      </c>
      <c r="E407" s="784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6"/>
      <c r="R407" s="786"/>
      <c r="S407" s="786"/>
      <c r="T407" s="787"/>
      <c r="U407" s="34"/>
      <c r="V407" s="34"/>
      <c r="W407" s="35" t="s">
        <v>69</v>
      </c>
      <c r="X407" s="779">
        <v>24</v>
      </c>
      <c r="Y407" s="780">
        <f>IFERROR(IF(X407="",0,CEILING((X407/$H407),1)*$H407),"")</f>
        <v>25.2</v>
      </c>
      <c r="Z407" s="36">
        <f>IFERROR(IF(Y407=0,"",ROUNDUP(Y407/H407,0)*0.00651),"")</f>
        <v>9.1139999999999999E-2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27.04</v>
      </c>
      <c r="BN407" s="64">
        <f>IFERROR(Y407*I407/H407,"0")</f>
        <v>28.391999999999999</v>
      </c>
      <c r="BO407" s="64">
        <f>IFERROR(1/J407*(X407/H407),"0")</f>
        <v>7.3260073260073263E-2</v>
      </c>
      <c r="BP407" s="64">
        <f>IFERROR(1/J407*(Y407/H407),"0")</f>
        <v>7.6923076923076927E-2</v>
      </c>
    </row>
    <row r="408" spans="1:68" x14ac:dyDescent="0.2">
      <c r="A408" s="810"/>
      <c r="B408" s="796"/>
      <c r="C408" s="796"/>
      <c r="D408" s="796"/>
      <c r="E408" s="796"/>
      <c r="F408" s="796"/>
      <c r="G408" s="796"/>
      <c r="H408" s="796"/>
      <c r="I408" s="796"/>
      <c r="J408" s="796"/>
      <c r="K408" s="796"/>
      <c r="L408" s="796"/>
      <c r="M408" s="796"/>
      <c r="N408" s="796"/>
      <c r="O408" s="811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13.333333333333332</v>
      </c>
      <c r="Y408" s="781">
        <f>IFERROR(Y407/H407,"0")</f>
        <v>14</v>
      </c>
      <c r="Z408" s="781">
        <f>IFERROR(IF(Z407="",0,Z407),"0")</f>
        <v>9.1139999999999999E-2</v>
      </c>
      <c r="AA408" s="782"/>
      <c r="AB408" s="782"/>
      <c r="AC408" s="782"/>
    </row>
    <row r="409" spans="1:68" x14ac:dyDescent="0.2">
      <c r="A409" s="796"/>
      <c r="B409" s="796"/>
      <c r="C409" s="796"/>
      <c r="D409" s="796"/>
      <c r="E409" s="796"/>
      <c r="F409" s="796"/>
      <c r="G409" s="796"/>
      <c r="H409" s="796"/>
      <c r="I409" s="796"/>
      <c r="J409" s="796"/>
      <c r="K409" s="796"/>
      <c r="L409" s="796"/>
      <c r="M409" s="796"/>
      <c r="N409" s="796"/>
      <c r="O409" s="811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24</v>
      </c>
      <c r="Y409" s="781">
        <f>IFERROR(SUM(Y407:Y407),"0")</f>
        <v>25.2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6"/>
      <c r="C410" s="796"/>
      <c r="D410" s="796"/>
      <c r="E410" s="796"/>
      <c r="F410" s="796"/>
      <c r="G410" s="796"/>
      <c r="H410" s="796"/>
      <c r="I410" s="796"/>
      <c r="J410" s="796"/>
      <c r="K410" s="796"/>
      <c r="L410" s="796"/>
      <c r="M410" s="796"/>
      <c r="N410" s="796"/>
      <c r="O410" s="796"/>
      <c r="P410" s="796"/>
      <c r="Q410" s="796"/>
      <c r="R410" s="796"/>
      <c r="S410" s="796"/>
      <c r="T410" s="796"/>
      <c r="U410" s="796"/>
      <c r="V410" s="796"/>
      <c r="W410" s="796"/>
      <c r="X410" s="796"/>
      <c r="Y410" s="796"/>
      <c r="Z410" s="796"/>
      <c r="AA410" s="773"/>
      <c r="AB410" s="773"/>
      <c r="AC410" s="773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3">
        <v>4607091387919</v>
      </c>
      <c r="E411" s="784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6"/>
      <c r="R411" s="786"/>
      <c r="S411" s="786"/>
      <c r="T411" s="787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3">
        <v>4680115883604</v>
      </c>
      <c r="E412" s="784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6"/>
      <c r="R412" s="786"/>
      <c r="S412" s="786"/>
      <c r="T412" s="787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3">
        <v>4680115883567</v>
      </c>
      <c r="E413" s="784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6"/>
      <c r="R413" s="786"/>
      <c r="S413" s="786"/>
      <c r="T413" s="787"/>
      <c r="U413" s="34"/>
      <c r="V413" s="34"/>
      <c r="W413" s="35" t="s">
        <v>69</v>
      </c>
      <c r="X413" s="779">
        <v>385</v>
      </c>
      <c r="Y413" s="780">
        <f>IFERROR(IF(X413="",0,CEILING((X413/$H413),1)*$H413),"")</f>
        <v>386.40000000000003</v>
      </c>
      <c r="Z413" s="36">
        <f>IFERROR(IF(Y413=0,"",ROUNDUP(Y413/H413,0)*0.00651),"")</f>
        <v>1.19784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428.99999999999994</v>
      </c>
      <c r="BN413" s="64">
        <f>IFERROR(Y413*I413/H413,"0")</f>
        <v>430.56</v>
      </c>
      <c r="BO413" s="64">
        <f>IFERROR(1/J413*(X413/H413),"0")</f>
        <v>1.0073260073260073</v>
      </c>
      <c r="BP413" s="64">
        <f>IFERROR(1/J413*(Y413/H413),"0")</f>
        <v>1.0109890109890112</v>
      </c>
    </row>
    <row r="414" spans="1:68" x14ac:dyDescent="0.2">
      <c r="A414" s="810"/>
      <c r="B414" s="796"/>
      <c r="C414" s="796"/>
      <c r="D414" s="796"/>
      <c r="E414" s="796"/>
      <c r="F414" s="796"/>
      <c r="G414" s="796"/>
      <c r="H414" s="796"/>
      <c r="I414" s="796"/>
      <c r="J414" s="796"/>
      <c r="K414" s="796"/>
      <c r="L414" s="796"/>
      <c r="M414" s="796"/>
      <c r="N414" s="796"/>
      <c r="O414" s="811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183.33333333333331</v>
      </c>
      <c r="Y414" s="781">
        <f>IFERROR(Y411/H411,"0")+IFERROR(Y412/H412,"0")+IFERROR(Y413/H413,"0")</f>
        <v>184</v>
      </c>
      <c r="Z414" s="781">
        <f>IFERROR(IF(Z411="",0,Z411),"0")+IFERROR(IF(Z412="",0,Z412),"0")+IFERROR(IF(Z413="",0,Z413),"0")</f>
        <v>1.19784</v>
      </c>
      <c r="AA414" s="782"/>
      <c r="AB414" s="782"/>
      <c r="AC414" s="782"/>
    </row>
    <row r="415" spans="1:68" x14ac:dyDescent="0.2">
      <c r="A415" s="796"/>
      <c r="B415" s="796"/>
      <c r="C415" s="796"/>
      <c r="D415" s="796"/>
      <c r="E415" s="796"/>
      <c r="F415" s="796"/>
      <c r="G415" s="796"/>
      <c r="H415" s="796"/>
      <c r="I415" s="796"/>
      <c r="J415" s="796"/>
      <c r="K415" s="796"/>
      <c r="L415" s="796"/>
      <c r="M415" s="796"/>
      <c r="N415" s="796"/>
      <c r="O415" s="811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385</v>
      </c>
      <c r="Y415" s="781">
        <f>IFERROR(SUM(Y411:Y413),"0")</f>
        <v>386.40000000000003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5" t="s">
        <v>657</v>
      </c>
      <c r="B417" s="796"/>
      <c r="C417" s="796"/>
      <c r="D417" s="796"/>
      <c r="E417" s="796"/>
      <c r="F417" s="796"/>
      <c r="G417" s="796"/>
      <c r="H417" s="796"/>
      <c r="I417" s="796"/>
      <c r="J417" s="796"/>
      <c r="K417" s="796"/>
      <c r="L417" s="796"/>
      <c r="M417" s="796"/>
      <c r="N417" s="796"/>
      <c r="O417" s="796"/>
      <c r="P417" s="796"/>
      <c r="Q417" s="796"/>
      <c r="R417" s="796"/>
      <c r="S417" s="796"/>
      <c r="T417" s="796"/>
      <c r="U417" s="796"/>
      <c r="V417" s="796"/>
      <c r="W417" s="796"/>
      <c r="X417" s="796"/>
      <c r="Y417" s="796"/>
      <c r="Z417" s="796"/>
      <c r="AA417" s="774"/>
      <c r="AB417" s="774"/>
      <c r="AC417" s="774"/>
    </row>
    <row r="418" spans="1:68" ht="14.25" customHeight="1" x14ac:dyDescent="0.25">
      <c r="A418" s="799" t="s">
        <v>110</v>
      </c>
      <c r="B418" s="796"/>
      <c r="C418" s="796"/>
      <c r="D418" s="796"/>
      <c r="E418" s="796"/>
      <c r="F418" s="796"/>
      <c r="G418" s="796"/>
      <c r="H418" s="796"/>
      <c r="I418" s="796"/>
      <c r="J418" s="796"/>
      <c r="K418" s="796"/>
      <c r="L418" s="796"/>
      <c r="M418" s="796"/>
      <c r="N418" s="796"/>
      <c r="O418" s="796"/>
      <c r="P418" s="796"/>
      <c r="Q418" s="796"/>
      <c r="R418" s="796"/>
      <c r="S418" s="796"/>
      <c r="T418" s="796"/>
      <c r="U418" s="796"/>
      <c r="V418" s="796"/>
      <c r="W418" s="796"/>
      <c r="X418" s="796"/>
      <c r="Y418" s="796"/>
      <c r="Z418" s="796"/>
      <c r="AA418" s="773"/>
      <c r="AB418" s="773"/>
      <c r="AC418" s="773"/>
    </row>
    <row r="419" spans="1:68" ht="27" customHeight="1" x14ac:dyDescent="0.25">
      <c r="A419" s="54" t="s">
        <v>658</v>
      </c>
      <c r="B419" s="54" t="s">
        <v>659</v>
      </c>
      <c r="C419" s="31">
        <v>4301011946</v>
      </c>
      <c r="D419" s="783">
        <v>4680115884847</v>
      </c>
      <c r="E419" s="784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416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6"/>
      <c r="R419" s="786"/>
      <c r="S419" s="786"/>
      <c r="T419" s="787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3">
        <v>4680115884847</v>
      </c>
      <c r="E420" s="784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127</v>
      </c>
      <c r="M420" s="33" t="s">
        <v>68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6"/>
      <c r="R420" s="786"/>
      <c r="S420" s="786"/>
      <c r="T420" s="787"/>
      <c r="U420" s="34"/>
      <c r="V420" s="34"/>
      <c r="W420" s="35" t="s">
        <v>69</v>
      </c>
      <c r="X420" s="779">
        <v>1400</v>
      </c>
      <c r="Y420" s="780">
        <f t="shared" si="87"/>
        <v>1410</v>
      </c>
      <c r="Z420" s="36">
        <f>IFERROR(IF(Y420=0,"",ROUNDUP(Y420/H420,0)*0.02175),"")</f>
        <v>2.0444999999999998</v>
      </c>
      <c r="AA420" s="56"/>
      <c r="AB420" s="57"/>
      <c r="AC420" s="487" t="s">
        <v>662</v>
      </c>
      <c r="AG420" s="64"/>
      <c r="AJ420" s="68" t="s">
        <v>128</v>
      </c>
      <c r="AK420" s="68">
        <v>720</v>
      </c>
      <c r="BB420" s="488" t="s">
        <v>1</v>
      </c>
      <c r="BM420" s="64">
        <f t="shared" si="88"/>
        <v>1444.8</v>
      </c>
      <c r="BN420" s="64">
        <f t="shared" si="89"/>
        <v>1455.12</v>
      </c>
      <c r="BO420" s="64">
        <f t="shared" si="90"/>
        <v>1.9444444444444442</v>
      </c>
      <c r="BP420" s="64">
        <f t="shared" si="91"/>
        <v>1.9583333333333333</v>
      </c>
    </row>
    <row r="421" spans="1:68" ht="27" customHeight="1" x14ac:dyDescent="0.25">
      <c r="A421" s="54" t="s">
        <v>663</v>
      </c>
      <c r="B421" s="54" t="s">
        <v>664</v>
      </c>
      <c r="C421" s="31">
        <v>4301011947</v>
      </c>
      <c r="D421" s="783">
        <v>4680115884854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416</v>
      </c>
      <c r="N421" s="33"/>
      <c r="O421" s="32">
        <v>60</v>
      </c>
      <c r="P421" s="118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6"/>
      <c r="R421" s="786"/>
      <c r="S421" s="786"/>
      <c r="T421" s="787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3">
        <v>4680115884854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127</v>
      </c>
      <c r="M422" s="33" t="s">
        <v>68</v>
      </c>
      <c r="N422" s="33"/>
      <c r="O422" s="32">
        <v>60</v>
      </c>
      <c r="P422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6"/>
      <c r="R422" s="786"/>
      <c r="S422" s="786"/>
      <c r="T422" s="787"/>
      <c r="U422" s="34"/>
      <c r="V422" s="34"/>
      <c r="W422" s="35" t="s">
        <v>69</v>
      </c>
      <c r="X422" s="779">
        <v>500</v>
      </c>
      <c r="Y422" s="780">
        <f t="shared" si="87"/>
        <v>510</v>
      </c>
      <c r="Z422" s="36">
        <f>IFERROR(IF(Y422=0,"",ROUNDUP(Y422/H422,0)*0.02175),"")</f>
        <v>0.73949999999999994</v>
      </c>
      <c r="AA422" s="56"/>
      <c r="AB422" s="57"/>
      <c r="AC422" s="491" t="s">
        <v>666</v>
      </c>
      <c r="AG422" s="64"/>
      <c r="AJ422" s="68" t="s">
        <v>128</v>
      </c>
      <c r="AK422" s="68">
        <v>720</v>
      </c>
      <c r="BB422" s="492" t="s">
        <v>1</v>
      </c>
      <c r="BM422" s="64">
        <f t="shared" si="88"/>
        <v>516</v>
      </c>
      <c r="BN422" s="64">
        <f t="shared" si="89"/>
        <v>526.32000000000005</v>
      </c>
      <c r="BO422" s="64">
        <f t="shared" si="90"/>
        <v>0.69444444444444442</v>
      </c>
      <c r="BP422" s="64">
        <f t="shared" si="91"/>
        <v>0.70833333333333326</v>
      </c>
    </row>
    <row r="423" spans="1:68" ht="27" customHeight="1" x14ac:dyDescent="0.25">
      <c r="A423" s="54" t="s">
        <v>667</v>
      </c>
      <c r="B423" s="54" t="s">
        <v>668</v>
      </c>
      <c r="C423" s="31">
        <v>4301011943</v>
      </c>
      <c r="D423" s="783">
        <v>4680115884830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416</v>
      </c>
      <c r="N423" s="33"/>
      <c r="O423" s="32">
        <v>60</v>
      </c>
      <c r="P423" s="9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6"/>
      <c r="R423" s="786"/>
      <c r="S423" s="786"/>
      <c r="T423" s="787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660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83">
        <v>4680115884830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127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6"/>
      <c r="R424" s="786"/>
      <c r="S424" s="786"/>
      <c r="T424" s="787"/>
      <c r="U424" s="34"/>
      <c r="V424" s="34"/>
      <c r="W424" s="35" t="s">
        <v>69</v>
      </c>
      <c r="X424" s="779">
        <v>500</v>
      </c>
      <c r="Y424" s="780">
        <f t="shared" si="87"/>
        <v>510</v>
      </c>
      <c r="Z424" s="36">
        <f>IFERROR(IF(Y424=0,"",ROUNDUP(Y424/H424,0)*0.02175),"")</f>
        <v>0.73949999999999994</v>
      </c>
      <c r="AA424" s="56"/>
      <c r="AB424" s="57"/>
      <c r="AC424" s="495" t="s">
        <v>670</v>
      </c>
      <c r="AG424" s="64"/>
      <c r="AJ424" s="68" t="s">
        <v>128</v>
      </c>
      <c r="AK424" s="68">
        <v>720</v>
      </c>
      <c r="BB424" s="496" t="s">
        <v>1</v>
      </c>
      <c r="BM424" s="64">
        <f t="shared" si="88"/>
        <v>516</v>
      </c>
      <c r="BN424" s="64">
        <f t="shared" si="89"/>
        <v>526.32000000000005</v>
      </c>
      <c r="BO424" s="64">
        <f t="shared" si="90"/>
        <v>0.69444444444444442</v>
      </c>
      <c r="BP424" s="64">
        <f t="shared" si="91"/>
        <v>0.70833333333333326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83">
        <v>4607091383997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6"/>
      <c r="R425" s="786"/>
      <c r="S425" s="786"/>
      <c r="T425" s="787"/>
      <c r="U425" s="34"/>
      <c r="V425" s="34"/>
      <c r="W425" s="35" t="s">
        <v>69</v>
      </c>
      <c r="X425" s="779">
        <v>200</v>
      </c>
      <c r="Y425" s="780">
        <f t="shared" si="87"/>
        <v>210</v>
      </c>
      <c r="Z425" s="36">
        <f>IFERROR(IF(Y425=0,"",ROUNDUP(Y425/H425,0)*0.02175),"")</f>
        <v>0.30449999999999999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206.4</v>
      </c>
      <c r="BN425" s="64">
        <f t="shared" si="89"/>
        <v>216.72</v>
      </c>
      <c r="BO425" s="64">
        <f t="shared" si="90"/>
        <v>0.27777777777777779</v>
      </c>
      <c r="BP425" s="64">
        <f t="shared" si="91"/>
        <v>0.29166666666666663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3">
        <v>4680115882638</v>
      </c>
      <c r="E426" s="784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6"/>
      <c r="R426" s="786"/>
      <c r="S426" s="786"/>
      <c r="T426" s="787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3">
        <v>4680115884922</v>
      </c>
      <c r="E427" s="784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6"/>
      <c r="R427" s="786"/>
      <c r="S427" s="786"/>
      <c r="T427" s="787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3">
        <v>4680115884861</v>
      </c>
      <c r="E428" s="784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6"/>
      <c r="R428" s="786"/>
      <c r="S428" s="786"/>
      <c r="T428" s="787"/>
      <c r="U428" s="34"/>
      <c r="V428" s="34"/>
      <c r="W428" s="35" t="s">
        <v>69</v>
      </c>
      <c r="X428" s="779">
        <v>15</v>
      </c>
      <c r="Y428" s="780">
        <f t="shared" si="87"/>
        <v>15</v>
      </c>
      <c r="Z428" s="36">
        <f>IFERROR(IF(Y428=0,"",ROUNDUP(Y428/H428,0)*0.00902),"")</f>
        <v>2.7060000000000001E-2</v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15.63</v>
      </c>
      <c r="BN428" s="64">
        <f t="shared" si="89"/>
        <v>15.63</v>
      </c>
      <c r="BO428" s="64">
        <f t="shared" si="90"/>
        <v>2.2727272727272728E-2</v>
      </c>
      <c r="BP428" s="64">
        <f t="shared" si="91"/>
        <v>2.2727272727272728E-2</v>
      </c>
    </row>
    <row r="429" spans="1:68" x14ac:dyDescent="0.2">
      <c r="A429" s="810"/>
      <c r="B429" s="796"/>
      <c r="C429" s="796"/>
      <c r="D429" s="796"/>
      <c r="E429" s="796"/>
      <c r="F429" s="796"/>
      <c r="G429" s="796"/>
      <c r="H429" s="796"/>
      <c r="I429" s="796"/>
      <c r="J429" s="796"/>
      <c r="K429" s="796"/>
      <c r="L429" s="796"/>
      <c r="M429" s="796"/>
      <c r="N429" s="796"/>
      <c r="O429" s="811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176.33333333333334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179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3.8550599999999999</v>
      </c>
      <c r="AA429" s="782"/>
      <c r="AB429" s="782"/>
      <c r="AC429" s="782"/>
    </row>
    <row r="430" spans="1:68" x14ac:dyDescent="0.2">
      <c r="A430" s="796"/>
      <c r="B430" s="796"/>
      <c r="C430" s="796"/>
      <c r="D430" s="796"/>
      <c r="E430" s="796"/>
      <c r="F430" s="796"/>
      <c r="G430" s="796"/>
      <c r="H430" s="796"/>
      <c r="I430" s="796"/>
      <c r="J430" s="796"/>
      <c r="K430" s="796"/>
      <c r="L430" s="796"/>
      <c r="M430" s="796"/>
      <c r="N430" s="796"/>
      <c r="O430" s="811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2615</v>
      </c>
      <c r="Y430" s="781">
        <f>IFERROR(SUM(Y419:Y428),"0")</f>
        <v>2655</v>
      </c>
      <c r="Z430" s="37"/>
      <c r="AA430" s="782"/>
      <c r="AB430" s="782"/>
      <c r="AC430" s="782"/>
    </row>
    <row r="431" spans="1:68" ht="14.25" customHeight="1" x14ac:dyDescent="0.25">
      <c r="A431" s="799" t="s">
        <v>158</v>
      </c>
      <c r="B431" s="796"/>
      <c r="C431" s="796"/>
      <c r="D431" s="796"/>
      <c r="E431" s="796"/>
      <c r="F431" s="796"/>
      <c r="G431" s="796"/>
      <c r="H431" s="796"/>
      <c r="I431" s="796"/>
      <c r="J431" s="796"/>
      <c r="K431" s="796"/>
      <c r="L431" s="796"/>
      <c r="M431" s="796"/>
      <c r="N431" s="796"/>
      <c r="O431" s="796"/>
      <c r="P431" s="796"/>
      <c r="Q431" s="796"/>
      <c r="R431" s="796"/>
      <c r="S431" s="796"/>
      <c r="T431" s="796"/>
      <c r="U431" s="796"/>
      <c r="V431" s="796"/>
      <c r="W431" s="796"/>
      <c r="X431" s="796"/>
      <c r="Y431" s="796"/>
      <c r="Z431" s="796"/>
      <c r="AA431" s="773"/>
      <c r="AB431" s="773"/>
      <c r="AC431" s="773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3">
        <v>4607091383980</v>
      </c>
      <c r="E432" s="784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6"/>
      <c r="R432" s="786"/>
      <c r="S432" s="786"/>
      <c r="T432" s="787"/>
      <c r="U432" s="34"/>
      <c r="V432" s="34"/>
      <c r="W432" s="35" t="s">
        <v>69</v>
      </c>
      <c r="X432" s="779">
        <v>1300</v>
      </c>
      <c r="Y432" s="780">
        <f>IFERROR(IF(X432="",0,CEILING((X432/$H432),1)*$H432),"")</f>
        <v>1305</v>
      </c>
      <c r="Z432" s="36">
        <f>IFERROR(IF(Y432=0,"",ROUNDUP(Y432/H432,0)*0.02175),"")</f>
        <v>1.8922499999999998</v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1341.6</v>
      </c>
      <c r="BN432" s="64">
        <f>IFERROR(Y432*I432/H432,"0")</f>
        <v>1346.76</v>
      </c>
      <c r="BO432" s="64">
        <f>IFERROR(1/J432*(X432/H432),"0")</f>
        <v>1.8055555555555556</v>
      </c>
      <c r="BP432" s="64">
        <f>IFERROR(1/J432*(Y432/H432),"0")</f>
        <v>1.8125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3">
        <v>4607091384178</v>
      </c>
      <c r="E433" s="784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6"/>
      <c r="R433" s="786"/>
      <c r="S433" s="786"/>
      <c r="T433" s="787"/>
      <c r="U433" s="34"/>
      <c r="V433" s="34"/>
      <c r="W433" s="35" t="s">
        <v>69</v>
      </c>
      <c r="X433" s="779">
        <v>4</v>
      </c>
      <c r="Y433" s="780">
        <f>IFERROR(IF(X433="",0,CEILING((X433/$H433),1)*$H433),"")</f>
        <v>4</v>
      </c>
      <c r="Z433" s="36">
        <f>IFERROR(IF(Y433=0,"",ROUNDUP(Y433/H433,0)*0.00902),"")</f>
        <v>9.0200000000000002E-3</v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4.21</v>
      </c>
      <c r="BN433" s="64">
        <f>IFERROR(Y433*I433/H433,"0")</f>
        <v>4.21</v>
      </c>
      <c r="BO433" s="64">
        <f>IFERROR(1/J433*(X433/H433),"0")</f>
        <v>7.575757575757576E-3</v>
      </c>
      <c r="BP433" s="64">
        <f>IFERROR(1/J433*(Y433/H433),"0")</f>
        <v>7.575757575757576E-3</v>
      </c>
    </row>
    <row r="434" spans="1:68" x14ac:dyDescent="0.2">
      <c r="A434" s="810"/>
      <c r="B434" s="796"/>
      <c r="C434" s="796"/>
      <c r="D434" s="796"/>
      <c r="E434" s="796"/>
      <c r="F434" s="796"/>
      <c r="G434" s="796"/>
      <c r="H434" s="796"/>
      <c r="I434" s="796"/>
      <c r="J434" s="796"/>
      <c r="K434" s="796"/>
      <c r="L434" s="796"/>
      <c r="M434" s="796"/>
      <c r="N434" s="796"/>
      <c r="O434" s="811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87.666666666666671</v>
      </c>
      <c r="Y434" s="781">
        <f>IFERROR(Y432/H432,"0")+IFERROR(Y433/H433,"0")</f>
        <v>88</v>
      </c>
      <c r="Z434" s="781">
        <f>IFERROR(IF(Z432="",0,Z432),"0")+IFERROR(IF(Z433="",0,Z433),"0")</f>
        <v>1.9012699999999998</v>
      </c>
      <c r="AA434" s="782"/>
      <c r="AB434" s="782"/>
      <c r="AC434" s="782"/>
    </row>
    <row r="435" spans="1:68" x14ac:dyDescent="0.2">
      <c r="A435" s="796"/>
      <c r="B435" s="796"/>
      <c r="C435" s="796"/>
      <c r="D435" s="796"/>
      <c r="E435" s="796"/>
      <c r="F435" s="796"/>
      <c r="G435" s="796"/>
      <c r="H435" s="796"/>
      <c r="I435" s="796"/>
      <c r="J435" s="796"/>
      <c r="K435" s="796"/>
      <c r="L435" s="796"/>
      <c r="M435" s="796"/>
      <c r="N435" s="796"/>
      <c r="O435" s="811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1304</v>
      </c>
      <c r="Y435" s="781">
        <f>IFERROR(SUM(Y432:Y433),"0")</f>
        <v>1309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6"/>
      <c r="C436" s="796"/>
      <c r="D436" s="796"/>
      <c r="E436" s="796"/>
      <c r="F436" s="796"/>
      <c r="G436" s="796"/>
      <c r="H436" s="796"/>
      <c r="I436" s="796"/>
      <c r="J436" s="796"/>
      <c r="K436" s="796"/>
      <c r="L436" s="796"/>
      <c r="M436" s="796"/>
      <c r="N436" s="796"/>
      <c r="O436" s="796"/>
      <c r="P436" s="796"/>
      <c r="Q436" s="796"/>
      <c r="R436" s="796"/>
      <c r="S436" s="796"/>
      <c r="T436" s="796"/>
      <c r="U436" s="796"/>
      <c r="V436" s="796"/>
      <c r="W436" s="796"/>
      <c r="X436" s="796"/>
      <c r="Y436" s="796"/>
      <c r="Z436" s="796"/>
      <c r="AA436" s="773"/>
      <c r="AB436" s="773"/>
      <c r="AC436" s="773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3">
        <v>4607091383928</v>
      </c>
      <c r="E437" s="784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2" t="s">
        <v>688</v>
      </c>
      <c r="Q437" s="786"/>
      <c r="R437" s="786"/>
      <c r="S437" s="786"/>
      <c r="T437" s="787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3">
        <v>4607091384260</v>
      </c>
      <c r="E438" s="784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7" t="s">
        <v>692</v>
      </c>
      <c r="Q438" s="786"/>
      <c r="R438" s="786"/>
      <c r="S438" s="786"/>
      <c r="T438" s="787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0"/>
      <c r="B439" s="796"/>
      <c r="C439" s="796"/>
      <c r="D439" s="796"/>
      <c r="E439" s="796"/>
      <c r="F439" s="796"/>
      <c r="G439" s="796"/>
      <c r="H439" s="796"/>
      <c r="I439" s="796"/>
      <c r="J439" s="796"/>
      <c r="K439" s="796"/>
      <c r="L439" s="796"/>
      <c r="M439" s="796"/>
      <c r="N439" s="796"/>
      <c r="O439" s="811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6"/>
      <c r="B440" s="796"/>
      <c r="C440" s="796"/>
      <c r="D440" s="796"/>
      <c r="E440" s="796"/>
      <c r="F440" s="796"/>
      <c r="G440" s="796"/>
      <c r="H440" s="796"/>
      <c r="I440" s="796"/>
      <c r="J440" s="796"/>
      <c r="K440" s="796"/>
      <c r="L440" s="796"/>
      <c r="M440" s="796"/>
      <c r="N440" s="796"/>
      <c r="O440" s="811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199</v>
      </c>
      <c r="B441" s="796"/>
      <c r="C441" s="796"/>
      <c r="D441" s="796"/>
      <c r="E441" s="796"/>
      <c r="F441" s="796"/>
      <c r="G441" s="796"/>
      <c r="H441" s="796"/>
      <c r="I441" s="796"/>
      <c r="J441" s="796"/>
      <c r="K441" s="796"/>
      <c r="L441" s="796"/>
      <c r="M441" s="796"/>
      <c r="N441" s="796"/>
      <c r="O441" s="796"/>
      <c r="P441" s="796"/>
      <c r="Q441" s="796"/>
      <c r="R441" s="796"/>
      <c r="S441" s="796"/>
      <c r="T441" s="796"/>
      <c r="U441" s="796"/>
      <c r="V441" s="796"/>
      <c r="W441" s="796"/>
      <c r="X441" s="796"/>
      <c r="Y441" s="796"/>
      <c r="Z441" s="796"/>
      <c r="AA441" s="773"/>
      <c r="AB441" s="773"/>
      <c r="AC441" s="773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3">
        <v>4607091384673</v>
      </c>
      <c r="E442" s="784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6" t="s">
        <v>696</v>
      </c>
      <c r="Q442" s="786"/>
      <c r="R442" s="786"/>
      <c r="S442" s="786"/>
      <c r="T442" s="787"/>
      <c r="U442" s="34"/>
      <c r="V442" s="34"/>
      <c r="W442" s="35" t="s">
        <v>69</v>
      </c>
      <c r="X442" s="779">
        <v>30</v>
      </c>
      <c r="Y442" s="780">
        <f>IFERROR(IF(X442="",0,CEILING((X442/$H442),1)*$H442),"")</f>
        <v>36</v>
      </c>
      <c r="Z442" s="36">
        <f>IFERROR(IF(Y442=0,"",ROUNDUP(Y442/H442,0)*0.01898),"")</f>
        <v>7.5920000000000001E-2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31.73</v>
      </c>
      <c r="BN442" s="64">
        <f>IFERROR(Y442*I442/H442,"0")</f>
        <v>38.076000000000001</v>
      </c>
      <c r="BO442" s="64">
        <f>IFERROR(1/J442*(X442/H442),"0")</f>
        <v>5.2083333333333336E-2</v>
      </c>
      <c r="BP442" s="64">
        <f>IFERROR(1/J442*(Y442/H442),"0")</f>
        <v>6.25E-2</v>
      </c>
    </row>
    <row r="443" spans="1:68" x14ac:dyDescent="0.2">
      <c r="A443" s="810"/>
      <c r="B443" s="796"/>
      <c r="C443" s="796"/>
      <c r="D443" s="796"/>
      <c r="E443" s="796"/>
      <c r="F443" s="796"/>
      <c r="G443" s="796"/>
      <c r="H443" s="796"/>
      <c r="I443" s="796"/>
      <c r="J443" s="796"/>
      <c r="K443" s="796"/>
      <c r="L443" s="796"/>
      <c r="M443" s="796"/>
      <c r="N443" s="796"/>
      <c r="O443" s="811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3.3333333333333335</v>
      </c>
      <c r="Y443" s="781">
        <f>IFERROR(Y442/H442,"0")</f>
        <v>4</v>
      </c>
      <c r="Z443" s="781">
        <f>IFERROR(IF(Z442="",0,Z442),"0")</f>
        <v>7.5920000000000001E-2</v>
      </c>
      <c r="AA443" s="782"/>
      <c r="AB443" s="782"/>
      <c r="AC443" s="782"/>
    </row>
    <row r="444" spans="1:68" x14ac:dyDescent="0.2">
      <c r="A444" s="796"/>
      <c r="B444" s="796"/>
      <c r="C444" s="796"/>
      <c r="D444" s="796"/>
      <c r="E444" s="796"/>
      <c r="F444" s="796"/>
      <c r="G444" s="796"/>
      <c r="H444" s="796"/>
      <c r="I444" s="796"/>
      <c r="J444" s="796"/>
      <c r="K444" s="796"/>
      <c r="L444" s="796"/>
      <c r="M444" s="796"/>
      <c r="N444" s="796"/>
      <c r="O444" s="811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30</v>
      </c>
      <c r="Y444" s="781">
        <f>IFERROR(SUM(Y442:Y442),"0")</f>
        <v>36</v>
      </c>
      <c r="Z444" s="37"/>
      <c r="AA444" s="782"/>
      <c r="AB444" s="782"/>
      <c r="AC444" s="782"/>
    </row>
    <row r="445" spans="1:68" ht="16.5" customHeight="1" x14ac:dyDescent="0.25">
      <c r="A445" s="795" t="s">
        <v>698</v>
      </c>
      <c r="B445" s="796"/>
      <c r="C445" s="796"/>
      <c r="D445" s="796"/>
      <c r="E445" s="796"/>
      <c r="F445" s="796"/>
      <c r="G445" s="796"/>
      <c r="H445" s="796"/>
      <c r="I445" s="796"/>
      <c r="J445" s="796"/>
      <c r="K445" s="796"/>
      <c r="L445" s="796"/>
      <c r="M445" s="796"/>
      <c r="N445" s="796"/>
      <c r="O445" s="796"/>
      <c r="P445" s="796"/>
      <c r="Q445" s="796"/>
      <c r="R445" s="796"/>
      <c r="S445" s="796"/>
      <c r="T445" s="796"/>
      <c r="U445" s="796"/>
      <c r="V445" s="796"/>
      <c r="W445" s="796"/>
      <c r="X445" s="796"/>
      <c r="Y445" s="796"/>
      <c r="Z445" s="796"/>
      <c r="AA445" s="774"/>
      <c r="AB445" s="774"/>
      <c r="AC445" s="774"/>
    </row>
    <row r="446" spans="1:68" ht="14.25" customHeight="1" x14ac:dyDescent="0.25">
      <c r="A446" s="799" t="s">
        <v>110</v>
      </c>
      <c r="B446" s="796"/>
      <c r="C446" s="796"/>
      <c r="D446" s="796"/>
      <c r="E446" s="796"/>
      <c r="F446" s="796"/>
      <c r="G446" s="796"/>
      <c r="H446" s="796"/>
      <c r="I446" s="796"/>
      <c r="J446" s="796"/>
      <c r="K446" s="796"/>
      <c r="L446" s="796"/>
      <c r="M446" s="796"/>
      <c r="N446" s="796"/>
      <c r="O446" s="796"/>
      <c r="P446" s="796"/>
      <c r="Q446" s="796"/>
      <c r="R446" s="796"/>
      <c r="S446" s="796"/>
      <c r="T446" s="796"/>
      <c r="U446" s="796"/>
      <c r="V446" s="796"/>
      <c r="W446" s="796"/>
      <c r="X446" s="796"/>
      <c r="Y446" s="796"/>
      <c r="Z446" s="796"/>
      <c r="AA446" s="773"/>
      <c r="AB446" s="773"/>
      <c r="AC446" s="773"/>
    </row>
    <row r="447" spans="1:68" ht="37.5" customHeight="1" x14ac:dyDescent="0.25">
      <c r="A447" s="54" t="s">
        <v>699</v>
      </c>
      <c r="B447" s="54" t="s">
        <v>700</v>
      </c>
      <c r="C447" s="31">
        <v>4301011873</v>
      </c>
      <c r="D447" s="783">
        <v>4680115881907</v>
      </c>
      <c r="E447" s="784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6"/>
      <c r="R447" s="786"/>
      <c r="S447" s="786"/>
      <c r="T447" s="787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customHeight="1" x14ac:dyDescent="0.25">
      <c r="A448" s="54" t="s">
        <v>699</v>
      </c>
      <c r="B448" s="54" t="s">
        <v>702</v>
      </c>
      <c r="C448" s="31">
        <v>4301011483</v>
      </c>
      <c r="D448" s="783">
        <v>4680115881907</v>
      </c>
      <c r="E448" s="784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6"/>
      <c r="R448" s="786"/>
      <c r="S448" s="786"/>
      <c r="T448" s="787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704</v>
      </c>
      <c r="B449" s="54" t="s">
        <v>705</v>
      </c>
      <c r="C449" s="31">
        <v>4301011872</v>
      </c>
      <c r="D449" s="783">
        <v>4680115883925</v>
      </c>
      <c r="E449" s="784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6"/>
      <c r="R449" s="786"/>
      <c r="S449" s="786"/>
      <c r="T449" s="787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customHeight="1" x14ac:dyDescent="0.25">
      <c r="A450" s="54" t="s">
        <v>704</v>
      </c>
      <c r="B450" s="54" t="s">
        <v>706</v>
      </c>
      <c r="C450" s="31">
        <v>4301011655</v>
      </c>
      <c r="D450" s="783">
        <v>4680115883925</v>
      </c>
      <c r="E450" s="784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6"/>
      <c r="R450" s="786"/>
      <c r="S450" s="786"/>
      <c r="T450" s="787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4301011874</v>
      </c>
      <c r="D451" s="783">
        <v>4680115884892</v>
      </c>
      <c r="E451" s="784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6"/>
      <c r="R451" s="786"/>
      <c r="S451" s="786"/>
      <c r="T451" s="787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83">
        <v>4607091384192</v>
      </c>
      <c r="E452" s="784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6"/>
      <c r="R452" s="786"/>
      <c r="S452" s="786"/>
      <c r="T452" s="787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3">
        <v>4680115884885</v>
      </c>
      <c r="E453" s="784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6"/>
      <c r="R453" s="786"/>
      <c r="S453" s="786"/>
      <c r="T453" s="787"/>
      <c r="U453" s="34"/>
      <c r="V453" s="34"/>
      <c r="W453" s="35" t="s">
        <v>69</v>
      </c>
      <c r="X453" s="779">
        <v>80</v>
      </c>
      <c r="Y453" s="780">
        <f t="shared" si="92"/>
        <v>84</v>
      </c>
      <c r="Z453" s="36">
        <f>IFERROR(IF(Y453=0,"",ROUNDUP(Y453/H453,0)*0.01898),"")</f>
        <v>0.13286000000000001</v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82.9</v>
      </c>
      <c r="BN453" s="64">
        <f t="shared" si="94"/>
        <v>87.045000000000002</v>
      </c>
      <c r="BO453" s="64">
        <f t="shared" si="95"/>
        <v>0.10416666666666667</v>
      </c>
      <c r="BP453" s="64">
        <f t="shared" si="96"/>
        <v>0.109375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3">
        <v>4680115884908</v>
      </c>
      <c r="E454" s="784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6"/>
      <c r="R454" s="786"/>
      <c r="S454" s="786"/>
      <c r="T454" s="787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0"/>
      <c r="B455" s="796"/>
      <c r="C455" s="796"/>
      <c r="D455" s="796"/>
      <c r="E455" s="796"/>
      <c r="F455" s="796"/>
      <c r="G455" s="796"/>
      <c r="H455" s="796"/>
      <c r="I455" s="796"/>
      <c r="J455" s="796"/>
      <c r="K455" s="796"/>
      <c r="L455" s="796"/>
      <c r="M455" s="796"/>
      <c r="N455" s="796"/>
      <c r="O455" s="811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6.666666666666667</v>
      </c>
      <c r="Y455" s="781">
        <f>IFERROR(Y447/H447,"0")+IFERROR(Y448/H448,"0")+IFERROR(Y449/H449,"0")+IFERROR(Y450/H450,"0")+IFERROR(Y451/H451,"0")+IFERROR(Y452/H452,"0")+IFERROR(Y453/H453,"0")+IFERROR(Y454/H454,"0")</f>
        <v>7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0.13286000000000001</v>
      </c>
      <c r="AA455" s="782"/>
      <c r="AB455" s="782"/>
      <c r="AC455" s="782"/>
    </row>
    <row r="456" spans="1:68" x14ac:dyDescent="0.2">
      <c r="A456" s="796"/>
      <c r="B456" s="796"/>
      <c r="C456" s="796"/>
      <c r="D456" s="796"/>
      <c r="E456" s="796"/>
      <c r="F456" s="796"/>
      <c r="G456" s="796"/>
      <c r="H456" s="796"/>
      <c r="I456" s="796"/>
      <c r="J456" s="796"/>
      <c r="K456" s="796"/>
      <c r="L456" s="796"/>
      <c r="M456" s="796"/>
      <c r="N456" s="796"/>
      <c r="O456" s="811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80</v>
      </c>
      <c r="Y456" s="781">
        <f>IFERROR(SUM(Y447:Y454),"0")</f>
        <v>84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6"/>
      <c r="C457" s="796"/>
      <c r="D457" s="796"/>
      <c r="E457" s="796"/>
      <c r="F457" s="796"/>
      <c r="G457" s="796"/>
      <c r="H457" s="796"/>
      <c r="I457" s="796"/>
      <c r="J457" s="796"/>
      <c r="K457" s="796"/>
      <c r="L457" s="796"/>
      <c r="M457" s="796"/>
      <c r="N457" s="796"/>
      <c r="O457" s="796"/>
      <c r="P457" s="796"/>
      <c r="Q457" s="796"/>
      <c r="R457" s="796"/>
      <c r="S457" s="796"/>
      <c r="T457" s="796"/>
      <c r="U457" s="796"/>
      <c r="V457" s="796"/>
      <c r="W457" s="796"/>
      <c r="X457" s="796"/>
      <c r="Y457" s="796"/>
      <c r="Z457" s="796"/>
      <c r="AA457" s="773"/>
      <c r="AB457" s="773"/>
      <c r="AC457" s="773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3">
        <v>4607091384802</v>
      </c>
      <c r="E458" s="784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6"/>
      <c r="R458" s="786"/>
      <c r="S458" s="786"/>
      <c r="T458" s="787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3">
        <v>4607091384826</v>
      </c>
      <c r="E459" s="784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6"/>
      <c r="R459" s="786"/>
      <c r="S459" s="786"/>
      <c r="T459" s="787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0"/>
      <c r="B460" s="796"/>
      <c r="C460" s="796"/>
      <c r="D460" s="796"/>
      <c r="E460" s="796"/>
      <c r="F460" s="796"/>
      <c r="G460" s="796"/>
      <c r="H460" s="796"/>
      <c r="I460" s="796"/>
      <c r="J460" s="796"/>
      <c r="K460" s="796"/>
      <c r="L460" s="796"/>
      <c r="M460" s="796"/>
      <c r="N460" s="796"/>
      <c r="O460" s="811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6"/>
      <c r="B461" s="796"/>
      <c r="C461" s="796"/>
      <c r="D461" s="796"/>
      <c r="E461" s="796"/>
      <c r="F461" s="796"/>
      <c r="G461" s="796"/>
      <c r="H461" s="796"/>
      <c r="I461" s="796"/>
      <c r="J461" s="796"/>
      <c r="K461" s="796"/>
      <c r="L461" s="796"/>
      <c r="M461" s="796"/>
      <c r="N461" s="796"/>
      <c r="O461" s="811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6"/>
      <c r="C462" s="796"/>
      <c r="D462" s="796"/>
      <c r="E462" s="796"/>
      <c r="F462" s="796"/>
      <c r="G462" s="796"/>
      <c r="H462" s="796"/>
      <c r="I462" s="796"/>
      <c r="J462" s="796"/>
      <c r="K462" s="796"/>
      <c r="L462" s="796"/>
      <c r="M462" s="796"/>
      <c r="N462" s="796"/>
      <c r="O462" s="796"/>
      <c r="P462" s="796"/>
      <c r="Q462" s="796"/>
      <c r="R462" s="796"/>
      <c r="S462" s="796"/>
      <c r="T462" s="796"/>
      <c r="U462" s="796"/>
      <c r="V462" s="796"/>
      <c r="W462" s="796"/>
      <c r="X462" s="796"/>
      <c r="Y462" s="796"/>
      <c r="Z462" s="796"/>
      <c r="AA462" s="773"/>
      <c r="AB462" s="773"/>
      <c r="AC462" s="773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3">
        <v>4607091384246</v>
      </c>
      <c r="E463" s="784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6"/>
      <c r="R463" s="786"/>
      <c r="S463" s="786"/>
      <c r="T463" s="787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3">
        <v>4680115881976</v>
      </c>
      <c r="E464" s="784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1" t="s">
        <v>728</v>
      </c>
      <c r="Q464" s="786"/>
      <c r="R464" s="786"/>
      <c r="S464" s="786"/>
      <c r="T464" s="787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730</v>
      </c>
      <c r="B465" s="54" t="s">
        <v>731</v>
      </c>
      <c r="C465" s="31">
        <v>4301051634</v>
      </c>
      <c r="D465" s="783">
        <v>4607091384253</v>
      </c>
      <c r="E465" s="784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6"/>
      <c r="R465" s="786"/>
      <c r="S465" s="786"/>
      <c r="T465" s="787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730</v>
      </c>
      <c r="B466" s="54" t="s">
        <v>733</v>
      </c>
      <c r="C466" s="31">
        <v>4301051297</v>
      </c>
      <c r="D466" s="783">
        <v>4607091384253</v>
      </c>
      <c r="E466" s="784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6"/>
      <c r="R466" s="786"/>
      <c r="S466" s="786"/>
      <c r="T466" s="787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3">
        <v>4680115881969</v>
      </c>
      <c r="E467" s="784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6"/>
      <c r="R467" s="786"/>
      <c r="S467" s="786"/>
      <c r="T467" s="787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0"/>
      <c r="B468" s="796"/>
      <c r="C468" s="796"/>
      <c r="D468" s="796"/>
      <c r="E468" s="796"/>
      <c r="F468" s="796"/>
      <c r="G468" s="796"/>
      <c r="H468" s="796"/>
      <c r="I468" s="796"/>
      <c r="J468" s="796"/>
      <c r="K468" s="796"/>
      <c r="L468" s="796"/>
      <c r="M468" s="796"/>
      <c r="N468" s="796"/>
      <c r="O468" s="811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6"/>
      <c r="B469" s="796"/>
      <c r="C469" s="796"/>
      <c r="D469" s="796"/>
      <c r="E469" s="796"/>
      <c r="F469" s="796"/>
      <c r="G469" s="796"/>
      <c r="H469" s="796"/>
      <c r="I469" s="796"/>
      <c r="J469" s="796"/>
      <c r="K469" s="796"/>
      <c r="L469" s="796"/>
      <c r="M469" s="796"/>
      <c r="N469" s="796"/>
      <c r="O469" s="811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799" t="s">
        <v>199</v>
      </c>
      <c r="B470" s="796"/>
      <c r="C470" s="796"/>
      <c r="D470" s="796"/>
      <c r="E470" s="796"/>
      <c r="F470" s="796"/>
      <c r="G470" s="796"/>
      <c r="H470" s="796"/>
      <c r="I470" s="796"/>
      <c r="J470" s="796"/>
      <c r="K470" s="796"/>
      <c r="L470" s="796"/>
      <c r="M470" s="796"/>
      <c r="N470" s="796"/>
      <c r="O470" s="796"/>
      <c r="P470" s="796"/>
      <c r="Q470" s="796"/>
      <c r="R470" s="796"/>
      <c r="S470" s="796"/>
      <c r="T470" s="796"/>
      <c r="U470" s="796"/>
      <c r="V470" s="796"/>
      <c r="W470" s="796"/>
      <c r="X470" s="796"/>
      <c r="Y470" s="796"/>
      <c r="Z470" s="796"/>
      <c r="AA470" s="773"/>
      <c r="AB470" s="773"/>
      <c r="AC470" s="773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3">
        <v>4607091389357</v>
      </c>
      <c r="E471" s="784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6"/>
      <c r="R471" s="786"/>
      <c r="S471" s="786"/>
      <c r="T471" s="787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0"/>
      <c r="B472" s="796"/>
      <c r="C472" s="796"/>
      <c r="D472" s="796"/>
      <c r="E472" s="796"/>
      <c r="F472" s="796"/>
      <c r="G472" s="796"/>
      <c r="H472" s="796"/>
      <c r="I472" s="796"/>
      <c r="J472" s="796"/>
      <c r="K472" s="796"/>
      <c r="L472" s="796"/>
      <c r="M472" s="796"/>
      <c r="N472" s="796"/>
      <c r="O472" s="811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6"/>
      <c r="B473" s="796"/>
      <c r="C473" s="796"/>
      <c r="D473" s="796"/>
      <c r="E473" s="796"/>
      <c r="F473" s="796"/>
      <c r="G473" s="796"/>
      <c r="H473" s="796"/>
      <c r="I473" s="796"/>
      <c r="J473" s="796"/>
      <c r="K473" s="796"/>
      <c r="L473" s="796"/>
      <c r="M473" s="796"/>
      <c r="N473" s="796"/>
      <c r="O473" s="811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5" t="s">
        <v>743</v>
      </c>
      <c r="B475" s="796"/>
      <c r="C475" s="796"/>
      <c r="D475" s="796"/>
      <c r="E475" s="796"/>
      <c r="F475" s="796"/>
      <c r="G475" s="796"/>
      <c r="H475" s="796"/>
      <c r="I475" s="796"/>
      <c r="J475" s="796"/>
      <c r="K475" s="796"/>
      <c r="L475" s="796"/>
      <c r="M475" s="796"/>
      <c r="N475" s="796"/>
      <c r="O475" s="796"/>
      <c r="P475" s="796"/>
      <c r="Q475" s="796"/>
      <c r="R475" s="796"/>
      <c r="S475" s="796"/>
      <c r="T475" s="796"/>
      <c r="U475" s="796"/>
      <c r="V475" s="796"/>
      <c r="W475" s="796"/>
      <c r="X475" s="796"/>
      <c r="Y475" s="796"/>
      <c r="Z475" s="796"/>
      <c r="AA475" s="774"/>
      <c r="AB475" s="774"/>
      <c r="AC475" s="774"/>
    </row>
    <row r="476" spans="1:68" ht="14.25" customHeight="1" x14ac:dyDescent="0.25">
      <c r="A476" s="799" t="s">
        <v>110</v>
      </c>
      <c r="B476" s="796"/>
      <c r="C476" s="796"/>
      <c r="D476" s="796"/>
      <c r="E476" s="796"/>
      <c r="F476" s="796"/>
      <c r="G476" s="796"/>
      <c r="H476" s="796"/>
      <c r="I476" s="796"/>
      <c r="J476" s="796"/>
      <c r="K476" s="796"/>
      <c r="L476" s="796"/>
      <c r="M476" s="796"/>
      <c r="N476" s="796"/>
      <c r="O476" s="796"/>
      <c r="P476" s="796"/>
      <c r="Q476" s="796"/>
      <c r="R476" s="796"/>
      <c r="S476" s="796"/>
      <c r="T476" s="796"/>
      <c r="U476" s="796"/>
      <c r="V476" s="796"/>
      <c r="W476" s="796"/>
      <c r="X476" s="796"/>
      <c r="Y476" s="796"/>
      <c r="Z476" s="796"/>
      <c r="AA476" s="773"/>
      <c r="AB476" s="773"/>
      <c r="AC476" s="773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3">
        <v>4607091389708</v>
      </c>
      <c r="E477" s="784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6"/>
      <c r="R477" s="786"/>
      <c r="S477" s="786"/>
      <c r="T477" s="787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0"/>
      <c r="B478" s="796"/>
      <c r="C478" s="796"/>
      <c r="D478" s="796"/>
      <c r="E478" s="796"/>
      <c r="F478" s="796"/>
      <c r="G478" s="796"/>
      <c r="H478" s="796"/>
      <c r="I478" s="796"/>
      <c r="J478" s="796"/>
      <c r="K478" s="796"/>
      <c r="L478" s="796"/>
      <c r="M478" s="796"/>
      <c r="N478" s="796"/>
      <c r="O478" s="811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6"/>
      <c r="B479" s="796"/>
      <c r="C479" s="796"/>
      <c r="D479" s="796"/>
      <c r="E479" s="796"/>
      <c r="F479" s="796"/>
      <c r="G479" s="796"/>
      <c r="H479" s="796"/>
      <c r="I479" s="796"/>
      <c r="J479" s="796"/>
      <c r="K479" s="796"/>
      <c r="L479" s="796"/>
      <c r="M479" s="796"/>
      <c r="N479" s="796"/>
      <c r="O479" s="811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6"/>
      <c r="C480" s="796"/>
      <c r="D480" s="796"/>
      <c r="E480" s="796"/>
      <c r="F480" s="796"/>
      <c r="G480" s="796"/>
      <c r="H480" s="796"/>
      <c r="I480" s="796"/>
      <c r="J480" s="796"/>
      <c r="K480" s="796"/>
      <c r="L480" s="796"/>
      <c r="M480" s="796"/>
      <c r="N480" s="796"/>
      <c r="O480" s="796"/>
      <c r="P480" s="796"/>
      <c r="Q480" s="796"/>
      <c r="R480" s="796"/>
      <c r="S480" s="796"/>
      <c r="T480" s="796"/>
      <c r="U480" s="796"/>
      <c r="V480" s="796"/>
      <c r="W480" s="796"/>
      <c r="X480" s="796"/>
      <c r="Y480" s="796"/>
      <c r="Z480" s="796"/>
      <c r="AA480" s="773"/>
      <c r="AB480" s="773"/>
      <c r="AC480" s="773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3">
        <v>4680115886100</v>
      </c>
      <c r="E481" s="784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7" t="s">
        <v>749</v>
      </c>
      <c r="Q481" s="786"/>
      <c r="R481" s="786"/>
      <c r="S481" s="786"/>
      <c r="T481" s="787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4301031406</v>
      </c>
      <c r="D482" s="783">
        <v>4680115886117</v>
      </c>
      <c r="E482" s="784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6"/>
      <c r="R482" s="786"/>
      <c r="S482" s="786"/>
      <c r="T482" s="787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83">
        <v>4680115886117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6"/>
      <c r="R483" s="786"/>
      <c r="S483" s="786"/>
      <c r="T483" s="787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3">
        <v>4607091389746</v>
      </c>
      <c r="E484" s="784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6"/>
      <c r="R484" s="786"/>
      <c r="S484" s="786"/>
      <c r="T484" s="787"/>
      <c r="U484" s="34"/>
      <c r="V484" s="34"/>
      <c r="W484" s="35" t="s">
        <v>69</v>
      </c>
      <c r="X484" s="779">
        <v>20</v>
      </c>
      <c r="Y484" s="780">
        <f t="shared" si="97"/>
        <v>21</v>
      </c>
      <c r="Z484" s="36">
        <f>IFERROR(IF(Y484=0,"",ROUNDUP(Y484/H484,0)*0.00902),"")</f>
        <v>4.5100000000000001E-2</v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21.142857142857146</v>
      </c>
      <c r="BN484" s="64">
        <f t="shared" si="99"/>
        <v>22.200000000000003</v>
      </c>
      <c r="BO484" s="64">
        <f t="shared" si="100"/>
        <v>3.6075036075036072E-2</v>
      </c>
      <c r="BP484" s="64">
        <f t="shared" si="101"/>
        <v>3.787878787878788E-2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3">
        <v>4607091389746</v>
      </c>
      <c r="E485" s="784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6"/>
      <c r="R485" s="786"/>
      <c r="S485" s="786"/>
      <c r="T485" s="787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3">
        <v>4680115883147</v>
      </c>
      <c r="E486" s="784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6"/>
      <c r="R486" s="786"/>
      <c r="S486" s="786"/>
      <c r="T486" s="787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3">
        <v>4680115883147</v>
      </c>
      <c r="E487" s="784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4" t="s">
        <v>763</v>
      </c>
      <c r="Q487" s="786"/>
      <c r="R487" s="786"/>
      <c r="S487" s="786"/>
      <c r="T487" s="787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3">
        <v>4607091384338</v>
      </c>
      <c r="E488" s="784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6"/>
      <c r="R488" s="786"/>
      <c r="S488" s="786"/>
      <c r="T488" s="787"/>
      <c r="U488" s="34"/>
      <c r="V488" s="34"/>
      <c r="W488" s="35" t="s">
        <v>69</v>
      </c>
      <c r="X488" s="779">
        <v>35</v>
      </c>
      <c r="Y488" s="780">
        <f t="shared" si="97"/>
        <v>35.700000000000003</v>
      </c>
      <c r="Z488" s="36">
        <f t="shared" si="102"/>
        <v>8.5339999999999999E-2</v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37.166666666666664</v>
      </c>
      <c r="BN488" s="64">
        <f t="shared" si="99"/>
        <v>37.910000000000004</v>
      </c>
      <c r="BO488" s="64">
        <f t="shared" si="100"/>
        <v>7.1225071225071226E-2</v>
      </c>
      <c r="BP488" s="64">
        <f t="shared" si="101"/>
        <v>7.2649572649572655E-2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3">
        <v>4680115883154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6"/>
      <c r="R489" s="786"/>
      <c r="S489" s="786"/>
      <c r="T489" s="787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3">
        <v>4680115883154</v>
      </c>
      <c r="E490" s="784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6"/>
      <c r="R490" s="786"/>
      <c r="S490" s="786"/>
      <c r="T490" s="787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3">
        <v>4607091389524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6"/>
      <c r="R491" s="786"/>
      <c r="S491" s="786"/>
      <c r="T491" s="787"/>
      <c r="U491" s="34"/>
      <c r="V491" s="34"/>
      <c r="W491" s="35" t="s">
        <v>69</v>
      </c>
      <c r="X491" s="779">
        <v>70</v>
      </c>
      <c r="Y491" s="780">
        <f t="shared" si="97"/>
        <v>71.400000000000006</v>
      </c>
      <c r="Z491" s="36">
        <f t="shared" si="102"/>
        <v>0.17068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74.333333333333329</v>
      </c>
      <c r="BN491" s="64">
        <f t="shared" si="99"/>
        <v>75.820000000000007</v>
      </c>
      <c r="BO491" s="64">
        <f t="shared" si="100"/>
        <v>0.14245014245014245</v>
      </c>
      <c r="BP491" s="64">
        <f t="shared" si="101"/>
        <v>0.14529914529914531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3">
        <v>4607091389524</v>
      </c>
      <c r="E492" s="784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6"/>
      <c r="R492" s="786"/>
      <c r="S492" s="786"/>
      <c r="T492" s="787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3">
        <v>4680115883161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6"/>
      <c r="R493" s="786"/>
      <c r="S493" s="786"/>
      <c r="T493" s="787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3">
        <v>4680115883161</v>
      </c>
      <c r="E494" s="784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">
        <v>778</v>
      </c>
      <c r="Q494" s="786"/>
      <c r="R494" s="786"/>
      <c r="S494" s="786"/>
      <c r="T494" s="787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3">
        <v>4607091389531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6"/>
      <c r="R495" s="786"/>
      <c r="S495" s="786"/>
      <c r="T495" s="787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3">
        <v>4607091389531</v>
      </c>
      <c r="E496" s="784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6"/>
      <c r="R496" s="786"/>
      <c r="S496" s="786"/>
      <c r="T496" s="787"/>
      <c r="U496" s="34"/>
      <c r="V496" s="34"/>
      <c r="W496" s="35" t="s">
        <v>69</v>
      </c>
      <c r="X496" s="779">
        <v>35</v>
      </c>
      <c r="Y496" s="780">
        <f t="shared" si="97"/>
        <v>35.700000000000003</v>
      </c>
      <c r="Z496" s="36">
        <f t="shared" si="102"/>
        <v>8.5339999999999999E-2</v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37.166666666666664</v>
      </c>
      <c r="BN496" s="64">
        <f t="shared" si="99"/>
        <v>37.910000000000004</v>
      </c>
      <c r="BO496" s="64">
        <f t="shared" si="100"/>
        <v>7.1225071225071226E-2</v>
      </c>
      <c r="BP496" s="64">
        <f t="shared" si="101"/>
        <v>7.2649572649572655E-2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3">
        <v>4607091384345</v>
      </c>
      <c r="E497" s="784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6"/>
      <c r="R497" s="786"/>
      <c r="S497" s="786"/>
      <c r="T497" s="787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4301031368</v>
      </c>
      <c r="D498" s="783">
        <v>4680115883185</v>
      </c>
      <c r="E498" s="784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">
        <v>787</v>
      </c>
      <c r="Q498" s="786"/>
      <c r="R498" s="786"/>
      <c r="S498" s="786"/>
      <c r="T498" s="787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4301031255</v>
      </c>
      <c r="D499" s="783">
        <v>4680115883185</v>
      </c>
      <c r="E499" s="784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6"/>
      <c r="R499" s="786"/>
      <c r="S499" s="786"/>
      <c r="T499" s="787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0"/>
      <c r="B500" s="796"/>
      <c r="C500" s="796"/>
      <c r="D500" s="796"/>
      <c r="E500" s="796"/>
      <c r="F500" s="796"/>
      <c r="G500" s="796"/>
      <c r="H500" s="796"/>
      <c r="I500" s="796"/>
      <c r="J500" s="796"/>
      <c r="K500" s="796"/>
      <c r="L500" s="796"/>
      <c r="M500" s="796"/>
      <c r="N500" s="796"/>
      <c r="O500" s="811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71.428571428571416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73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0.38646000000000003</v>
      </c>
      <c r="AA500" s="782"/>
      <c r="AB500" s="782"/>
      <c r="AC500" s="782"/>
    </row>
    <row r="501" spans="1:68" x14ac:dyDescent="0.2">
      <c r="A501" s="796"/>
      <c r="B501" s="796"/>
      <c r="C501" s="796"/>
      <c r="D501" s="796"/>
      <c r="E501" s="796"/>
      <c r="F501" s="796"/>
      <c r="G501" s="796"/>
      <c r="H501" s="796"/>
      <c r="I501" s="796"/>
      <c r="J501" s="796"/>
      <c r="K501" s="796"/>
      <c r="L501" s="796"/>
      <c r="M501" s="796"/>
      <c r="N501" s="796"/>
      <c r="O501" s="811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160</v>
      </c>
      <c r="Y501" s="781">
        <f>IFERROR(SUM(Y481:Y499),"0")</f>
        <v>163.80000000000001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6"/>
      <c r="C502" s="796"/>
      <c r="D502" s="796"/>
      <c r="E502" s="796"/>
      <c r="F502" s="796"/>
      <c r="G502" s="796"/>
      <c r="H502" s="796"/>
      <c r="I502" s="796"/>
      <c r="J502" s="796"/>
      <c r="K502" s="796"/>
      <c r="L502" s="796"/>
      <c r="M502" s="796"/>
      <c r="N502" s="796"/>
      <c r="O502" s="796"/>
      <c r="P502" s="796"/>
      <c r="Q502" s="796"/>
      <c r="R502" s="796"/>
      <c r="S502" s="796"/>
      <c r="T502" s="796"/>
      <c r="U502" s="796"/>
      <c r="V502" s="796"/>
      <c r="W502" s="796"/>
      <c r="X502" s="796"/>
      <c r="Y502" s="796"/>
      <c r="Z502" s="796"/>
      <c r="AA502" s="773"/>
      <c r="AB502" s="773"/>
      <c r="AC502" s="773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3">
        <v>4607091384352</v>
      </c>
      <c r="E503" s="784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6"/>
      <c r="R503" s="786"/>
      <c r="S503" s="786"/>
      <c r="T503" s="787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3">
        <v>4607091389654</v>
      </c>
      <c r="E504" s="784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6"/>
      <c r="R504" s="786"/>
      <c r="S504" s="786"/>
      <c r="T504" s="787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0"/>
      <c r="B505" s="796"/>
      <c r="C505" s="796"/>
      <c r="D505" s="796"/>
      <c r="E505" s="796"/>
      <c r="F505" s="796"/>
      <c r="G505" s="796"/>
      <c r="H505" s="796"/>
      <c r="I505" s="796"/>
      <c r="J505" s="796"/>
      <c r="K505" s="796"/>
      <c r="L505" s="796"/>
      <c r="M505" s="796"/>
      <c r="N505" s="796"/>
      <c r="O505" s="811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6"/>
      <c r="B506" s="796"/>
      <c r="C506" s="796"/>
      <c r="D506" s="796"/>
      <c r="E506" s="796"/>
      <c r="F506" s="796"/>
      <c r="G506" s="796"/>
      <c r="H506" s="796"/>
      <c r="I506" s="796"/>
      <c r="J506" s="796"/>
      <c r="K506" s="796"/>
      <c r="L506" s="796"/>
      <c r="M506" s="796"/>
      <c r="N506" s="796"/>
      <c r="O506" s="811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6"/>
      <c r="C507" s="796"/>
      <c r="D507" s="796"/>
      <c r="E507" s="796"/>
      <c r="F507" s="796"/>
      <c r="G507" s="796"/>
      <c r="H507" s="796"/>
      <c r="I507" s="796"/>
      <c r="J507" s="796"/>
      <c r="K507" s="796"/>
      <c r="L507" s="796"/>
      <c r="M507" s="796"/>
      <c r="N507" s="796"/>
      <c r="O507" s="796"/>
      <c r="P507" s="796"/>
      <c r="Q507" s="796"/>
      <c r="R507" s="796"/>
      <c r="S507" s="796"/>
      <c r="T507" s="796"/>
      <c r="U507" s="796"/>
      <c r="V507" s="796"/>
      <c r="W507" s="796"/>
      <c r="X507" s="796"/>
      <c r="Y507" s="796"/>
      <c r="Z507" s="796"/>
      <c r="AA507" s="773"/>
      <c r="AB507" s="773"/>
      <c r="AC507" s="773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3">
        <v>4680115884335</v>
      </c>
      <c r="E508" s="784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6"/>
      <c r="R508" s="786"/>
      <c r="S508" s="786"/>
      <c r="T508" s="787"/>
      <c r="U508" s="34"/>
      <c r="V508" s="34"/>
      <c r="W508" s="35" t="s">
        <v>69</v>
      </c>
      <c r="X508" s="779">
        <v>6</v>
      </c>
      <c r="Y508" s="780">
        <f>IFERROR(IF(X508="",0,CEILING((X508/$H508),1)*$H508),"")</f>
        <v>6</v>
      </c>
      <c r="Z508" s="36">
        <f>IFERROR(IF(Y508=0,"",ROUNDUP(Y508/H508,0)*0.00627),"")</f>
        <v>3.1350000000000003E-2</v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9.0000000000000018</v>
      </c>
      <c r="BN508" s="64">
        <f>IFERROR(Y508*I508/H508,"0")</f>
        <v>9.0000000000000018</v>
      </c>
      <c r="BO508" s="64">
        <f>IFERROR(1/J508*(X508/H508),"0")</f>
        <v>2.5000000000000001E-2</v>
      </c>
      <c r="BP508" s="64">
        <f>IFERROR(1/J508*(Y508/H508),"0")</f>
        <v>2.5000000000000001E-2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3">
        <v>4680115884113</v>
      </c>
      <c r="E509" s="784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6"/>
      <c r="R509" s="786"/>
      <c r="S509" s="786"/>
      <c r="T509" s="787"/>
      <c r="U509" s="34"/>
      <c r="V509" s="34"/>
      <c r="W509" s="35" t="s">
        <v>69</v>
      </c>
      <c r="X509" s="779">
        <v>3.3</v>
      </c>
      <c r="Y509" s="780">
        <f>IFERROR(IF(X509="",0,CEILING((X509/$H509),1)*$H509),"")</f>
        <v>3.96</v>
      </c>
      <c r="Z509" s="36">
        <f>IFERROR(IF(Y509=0,"",ROUNDUP(Y509/H509,0)*0.00627),"")</f>
        <v>1.881E-2</v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4.6999999999999993</v>
      </c>
      <c r="BN509" s="64">
        <f>IFERROR(Y509*I509/H509,"0")</f>
        <v>5.64</v>
      </c>
      <c r="BO509" s="64">
        <f>IFERROR(1/J509*(X509/H509),"0")</f>
        <v>1.2499999999999997E-2</v>
      </c>
      <c r="BP509" s="64">
        <f>IFERROR(1/J509*(Y509/H509),"0")</f>
        <v>1.4999999999999999E-2</v>
      </c>
    </row>
    <row r="510" spans="1:68" x14ac:dyDescent="0.2">
      <c r="A510" s="810"/>
      <c r="B510" s="796"/>
      <c r="C510" s="796"/>
      <c r="D510" s="796"/>
      <c r="E510" s="796"/>
      <c r="F510" s="796"/>
      <c r="G510" s="796"/>
      <c r="H510" s="796"/>
      <c r="I510" s="796"/>
      <c r="J510" s="796"/>
      <c r="K510" s="796"/>
      <c r="L510" s="796"/>
      <c r="M510" s="796"/>
      <c r="N510" s="796"/>
      <c r="O510" s="811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7.5</v>
      </c>
      <c r="Y510" s="781">
        <f>IFERROR(Y508/H508,"0")+IFERROR(Y509/H509,"0")</f>
        <v>8</v>
      </c>
      <c r="Z510" s="781">
        <f>IFERROR(IF(Z508="",0,Z508),"0")+IFERROR(IF(Z509="",0,Z509),"0")</f>
        <v>5.0160000000000003E-2</v>
      </c>
      <c r="AA510" s="782"/>
      <c r="AB510" s="782"/>
      <c r="AC510" s="782"/>
    </row>
    <row r="511" spans="1:68" x14ac:dyDescent="0.2">
      <c r="A511" s="796"/>
      <c r="B511" s="796"/>
      <c r="C511" s="796"/>
      <c r="D511" s="796"/>
      <c r="E511" s="796"/>
      <c r="F511" s="796"/>
      <c r="G511" s="796"/>
      <c r="H511" s="796"/>
      <c r="I511" s="796"/>
      <c r="J511" s="796"/>
      <c r="K511" s="796"/>
      <c r="L511" s="796"/>
      <c r="M511" s="796"/>
      <c r="N511" s="796"/>
      <c r="O511" s="811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9.3000000000000007</v>
      </c>
      <c r="Y511" s="781">
        <f>IFERROR(SUM(Y508:Y509),"0")</f>
        <v>9.9600000000000009</v>
      </c>
      <c r="Z511" s="37"/>
      <c r="AA511" s="782"/>
      <c r="AB511" s="782"/>
      <c r="AC511" s="782"/>
    </row>
    <row r="512" spans="1:68" ht="16.5" customHeight="1" x14ac:dyDescent="0.25">
      <c r="A512" s="795" t="s">
        <v>804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774"/>
      <c r="AB512" s="774"/>
      <c r="AC512" s="774"/>
    </row>
    <row r="513" spans="1:68" ht="14.25" customHeight="1" x14ac:dyDescent="0.25">
      <c r="A513" s="799" t="s">
        <v>158</v>
      </c>
      <c r="B513" s="796"/>
      <c r="C513" s="796"/>
      <c r="D513" s="796"/>
      <c r="E513" s="796"/>
      <c r="F513" s="796"/>
      <c r="G513" s="796"/>
      <c r="H513" s="796"/>
      <c r="I513" s="796"/>
      <c r="J513" s="796"/>
      <c r="K513" s="796"/>
      <c r="L513" s="796"/>
      <c r="M513" s="796"/>
      <c r="N513" s="796"/>
      <c r="O513" s="796"/>
      <c r="P513" s="796"/>
      <c r="Q513" s="796"/>
      <c r="R513" s="796"/>
      <c r="S513" s="796"/>
      <c r="T513" s="796"/>
      <c r="U513" s="796"/>
      <c r="V513" s="796"/>
      <c r="W513" s="796"/>
      <c r="X513" s="796"/>
      <c r="Y513" s="796"/>
      <c r="Z513" s="796"/>
      <c r="AA513" s="773"/>
      <c r="AB513" s="773"/>
      <c r="AC513" s="773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3">
        <v>4607091389364</v>
      </c>
      <c r="E514" s="784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6"/>
      <c r="R514" s="786"/>
      <c r="S514" s="786"/>
      <c r="T514" s="787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0"/>
      <c r="B515" s="796"/>
      <c r="C515" s="796"/>
      <c r="D515" s="796"/>
      <c r="E515" s="796"/>
      <c r="F515" s="796"/>
      <c r="G515" s="796"/>
      <c r="H515" s="796"/>
      <c r="I515" s="796"/>
      <c r="J515" s="796"/>
      <c r="K515" s="796"/>
      <c r="L515" s="796"/>
      <c r="M515" s="796"/>
      <c r="N515" s="796"/>
      <c r="O515" s="811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6"/>
      <c r="B516" s="796"/>
      <c r="C516" s="796"/>
      <c r="D516" s="796"/>
      <c r="E516" s="796"/>
      <c r="F516" s="796"/>
      <c r="G516" s="796"/>
      <c r="H516" s="796"/>
      <c r="I516" s="796"/>
      <c r="J516" s="796"/>
      <c r="K516" s="796"/>
      <c r="L516" s="796"/>
      <c r="M516" s="796"/>
      <c r="N516" s="796"/>
      <c r="O516" s="811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6"/>
      <c r="C517" s="796"/>
      <c r="D517" s="796"/>
      <c r="E517" s="796"/>
      <c r="F517" s="796"/>
      <c r="G517" s="796"/>
      <c r="H517" s="796"/>
      <c r="I517" s="796"/>
      <c r="J517" s="796"/>
      <c r="K517" s="796"/>
      <c r="L517" s="796"/>
      <c r="M517" s="796"/>
      <c r="N517" s="796"/>
      <c r="O517" s="796"/>
      <c r="P517" s="796"/>
      <c r="Q517" s="796"/>
      <c r="R517" s="796"/>
      <c r="S517" s="796"/>
      <c r="T517" s="796"/>
      <c r="U517" s="796"/>
      <c r="V517" s="796"/>
      <c r="W517" s="796"/>
      <c r="X517" s="796"/>
      <c r="Y517" s="796"/>
      <c r="Z517" s="796"/>
      <c r="AA517" s="773"/>
      <c r="AB517" s="773"/>
      <c r="AC517" s="773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3">
        <v>4680115886094</v>
      </c>
      <c r="E518" s="784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6"/>
      <c r="R518" s="786"/>
      <c r="S518" s="786"/>
      <c r="T518" s="787"/>
      <c r="U518" s="34"/>
      <c r="V518" s="34"/>
      <c r="W518" s="35" t="s">
        <v>69</v>
      </c>
      <c r="X518" s="779">
        <v>20</v>
      </c>
      <c r="Y518" s="780">
        <f>IFERROR(IF(X518="",0,CEILING((X518/$H518),1)*$H518),"")</f>
        <v>21.6</v>
      </c>
      <c r="Z518" s="36">
        <f>IFERROR(IF(Y518=0,"",ROUNDUP(Y518/H518,0)*0.00902),"")</f>
        <v>3.6080000000000001E-2</v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20.777777777777779</v>
      </c>
      <c r="BN518" s="64">
        <f>IFERROR(Y518*I518/H518,"0")</f>
        <v>22.44</v>
      </c>
      <c r="BO518" s="64">
        <f>IFERROR(1/J518*(X518/H518),"0")</f>
        <v>2.8058361391694722E-2</v>
      </c>
      <c r="BP518" s="64">
        <f>IFERROR(1/J518*(Y518/H518),"0")</f>
        <v>3.0303030303030304E-2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3">
        <v>4607091389425</v>
      </c>
      <c r="E519" s="784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6"/>
      <c r="R519" s="786"/>
      <c r="S519" s="786"/>
      <c r="T519" s="787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3">
        <v>4680115880771</v>
      </c>
      <c r="E520" s="784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6"/>
      <c r="R520" s="786"/>
      <c r="S520" s="786"/>
      <c r="T520" s="787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6"/>
      <c r="R521" s="786"/>
      <c r="S521" s="786"/>
      <c r="T521" s="787"/>
      <c r="U521" s="34"/>
      <c r="V521" s="34"/>
      <c r="W521" s="35" t="s">
        <v>69</v>
      </c>
      <c r="X521" s="779">
        <v>7</v>
      </c>
      <c r="Y521" s="780">
        <f>IFERROR(IF(X521="",0,CEILING((X521/$H521),1)*$H521),"")</f>
        <v>8.4</v>
      </c>
      <c r="Z521" s="36">
        <f>IFERROR(IF(Y521=0,"",ROUNDUP(Y521/H521,0)*0.00502),"")</f>
        <v>2.0080000000000001E-2</v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7.4333333333333327</v>
      </c>
      <c r="BN521" s="64">
        <f>IFERROR(Y521*I521/H521,"0")</f>
        <v>8.92</v>
      </c>
      <c r="BO521" s="64">
        <f>IFERROR(1/J521*(X521/H521),"0")</f>
        <v>1.4245014245014245E-2</v>
      </c>
      <c r="BP521" s="64">
        <f>IFERROR(1/J521*(Y521/H521),"0")</f>
        <v>1.7094017094017096E-2</v>
      </c>
    </row>
    <row r="522" spans="1:68" ht="27" customHeight="1" x14ac:dyDescent="0.25">
      <c r="A522" s="54" t="s">
        <v>819</v>
      </c>
      <c r="B522" s="54" t="s">
        <v>821</v>
      </c>
      <c r="C522" s="31">
        <v>4301031327</v>
      </c>
      <c r="D522" s="783">
        <v>4607091389500</v>
      </c>
      <c r="E522" s="784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6"/>
      <c r="R522" s="786"/>
      <c r="S522" s="786"/>
      <c r="T522" s="787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0"/>
      <c r="B523" s="796"/>
      <c r="C523" s="796"/>
      <c r="D523" s="796"/>
      <c r="E523" s="796"/>
      <c r="F523" s="796"/>
      <c r="G523" s="796"/>
      <c r="H523" s="796"/>
      <c r="I523" s="796"/>
      <c r="J523" s="796"/>
      <c r="K523" s="796"/>
      <c r="L523" s="796"/>
      <c r="M523" s="796"/>
      <c r="N523" s="796"/>
      <c r="O523" s="811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7.0370370370370363</v>
      </c>
      <c r="Y523" s="781">
        <f>IFERROR(Y518/H518,"0")+IFERROR(Y519/H519,"0")+IFERROR(Y520/H520,"0")+IFERROR(Y521/H521,"0")+IFERROR(Y522/H522,"0")</f>
        <v>8</v>
      </c>
      <c r="Z523" s="781">
        <f>IFERROR(IF(Z518="",0,Z518),"0")+IFERROR(IF(Z519="",0,Z519),"0")+IFERROR(IF(Z520="",0,Z520),"0")+IFERROR(IF(Z521="",0,Z521),"0")+IFERROR(IF(Z522="",0,Z522),"0")</f>
        <v>5.6160000000000002E-2</v>
      </c>
      <c r="AA523" s="782"/>
      <c r="AB523" s="782"/>
      <c r="AC523" s="782"/>
    </row>
    <row r="524" spans="1:68" x14ac:dyDescent="0.2">
      <c r="A524" s="796"/>
      <c r="B524" s="796"/>
      <c r="C524" s="796"/>
      <c r="D524" s="796"/>
      <c r="E524" s="796"/>
      <c r="F524" s="796"/>
      <c r="G524" s="796"/>
      <c r="H524" s="796"/>
      <c r="I524" s="796"/>
      <c r="J524" s="796"/>
      <c r="K524" s="796"/>
      <c r="L524" s="796"/>
      <c r="M524" s="796"/>
      <c r="N524" s="796"/>
      <c r="O524" s="811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27</v>
      </c>
      <c r="Y524" s="781">
        <f>IFERROR(SUM(Y518:Y522),"0")</f>
        <v>30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6"/>
      <c r="C525" s="796"/>
      <c r="D525" s="796"/>
      <c r="E525" s="796"/>
      <c r="F525" s="796"/>
      <c r="G525" s="796"/>
      <c r="H525" s="796"/>
      <c r="I525" s="796"/>
      <c r="J525" s="796"/>
      <c r="K525" s="796"/>
      <c r="L525" s="796"/>
      <c r="M525" s="796"/>
      <c r="N525" s="796"/>
      <c r="O525" s="796"/>
      <c r="P525" s="796"/>
      <c r="Q525" s="796"/>
      <c r="R525" s="796"/>
      <c r="S525" s="796"/>
      <c r="T525" s="796"/>
      <c r="U525" s="796"/>
      <c r="V525" s="796"/>
      <c r="W525" s="796"/>
      <c r="X525" s="796"/>
      <c r="Y525" s="796"/>
      <c r="Z525" s="796"/>
      <c r="AA525" s="773"/>
      <c r="AB525" s="773"/>
      <c r="AC525" s="773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3">
        <v>4680115884359</v>
      </c>
      <c r="E526" s="784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6"/>
      <c r="R526" s="786"/>
      <c r="S526" s="786"/>
      <c r="T526" s="787"/>
      <c r="U526" s="34"/>
      <c r="V526" s="34"/>
      <c r="W526" s="35" t="s">
        <v>69</v>
      </c>
      <c r="X526" s="779">
        <v>6</v>
      </c>
      <c r="Y526" s="780">
        <f>IFERROR(IF(X526="",0,CEILING((X526/$H526),1)*$H526),"")</f>
        <v>6</v>
      </c>
      <c r="Z526" s="36">
        <f>IFERROR(IF(Y526=0,"",ROUNDUP(Y526/H526,0)*0.00627),"")</f>
        <v>3.1350000000000003E-2</v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9.0000000000000018</v>
      </c>
      <c r="BN526" s="64">
        <f>IFERROR(Y526*I526/H526,"0")</f>
        <v>9.0000000000000018</v>
      </c>
      <c r="BO526" s="64">
        <f>IFERROR(1/J526*(X526/H526),"0")</f>
        <v>2.5000000000000001E-2</v>
      </c>
      <c r="BP526" s="64">
        <f>IFERROR(1/J526*(Y526/H526),"0")</f>
        <v>2.5000000000000001E-2</v>
      </c>
    </row>
    <row r="527" spans="1:68" x14ac:dyDescent="0.2">
      <c r="A527" s="810"/>
      <c r="B527" s="796"/>
      <c r="C527" s="796"/>
      <c r="D527" s="796"/>
      <c r="E527" s="796"/>
      <c r="F527" s="796"/>
      <c r="G527" s="796"/>
      <c r="H527" s="796"/>
      <c r="I527" s="796"/>
      <c r="J527" s="796"/>
      <c r="K527" s="796"/>
      <c r="L527" s="796"/>
      <c r="M527" s="796"/>
      <c r="N527" s="796"/>
      <c r="O527" s="811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5</v>
      </c>
      <c r="Y527" s="781">
        <f>IFERROR(Y526/H526,"0")</f>
        <v>5</v>
      </c>
      <c r="Z527" s="781">
        <f>IFERROR(IF(Z526="",0,Z526),"0")</f>
        <v>3.1350000000000003E-2</v>
      </c>
      <c r="AA527" s="782"/>
      <c r="AB527" s="782"/>
      <c r="AC527" s="782"/>
    </row>
    <row r="528" spans="1:68" x14ac:dyDescent="0.2">
      <c r="A528" s="796"/>
      <c r="B528" s="796"/>
      <c r="C528" s="796"/>
      <c r="D528" s="796"/>
      <c r="E528" s="796"/>
      <c r="F528" s="796"/>
      <c r="G528" s="796"/>
      <c r="H528" s="796"/>
      <c r="I528" s="796"/>
      <c r="J528" s="796"/>
      <c r="K528" s="796"/>
      <c r="L528" s="796"/>
      <c r="M528" s="796"/>
      <c r="N528" s="796"/>
      <c r="O528" s="811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6</v>
      </c>
      <c r="Y528" s="781">
        <f>IFERROR(SUM(Y526:Y526),"0")</f>
        <v>6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6"/>
      <c r="C529" s="796"/>
      <c r="D529" s="796"/>
      <c r="E529" s="796"/>
      <c r="F529" s="796"/>
      <c r="G529" s="796"/>
      <c r="H529" s="796"/>
      <c r="I529" s="796"/>
      <c r="J529" s="796"/>
      <c r="K529" s="796"/>
      <c r="L529" s="796"/>
      <c r="M529" s="796"/>
      <c r="N529" s="796"/>
      <c r="O529" s="796"/>
      <c r="P529" s="796"/>
      <c r="Q529" s="796"/>
      <c r="R529" s="796"/>
      <c r="S529" s="796"/>
      <c r="T529" s="796"/>
      <c r="U529" s="796"/>
      <c r="V529" s="796"/>
      <c r="W529" s="796"/>
      <c r="X529" s="796"/>
      <c r="Y529" s="796"/>
      <c r="Z529" s="796"/>
      <c r="AA529" s="773"/>
      <c r="AB529" s="773"/>
      <c r="AC529" s="773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3">
        <v>4680115884564</v>
      </c>
      <c r="E530" s="784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6"/>
      <c r="R530" s="786"/>
      <c r="S530" s="786"/>
      <c r="T530" s="787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0"/>
      <c r="B531" s="796"/>
      <c r="C531" s="796"/>
      <c r="D531" s="796"/>
      <c r="E531" s="796"/>
      <c r="F531" s="796"/>
      <c r="G531" s="796"/>
      <c r="H531" s="796"/>
      <c r="I531" s="796"/>
      <c r="J531" s="796"/>
      <c r="K531" s="796"/>
      <c r="L531" s="796"/>
      <c r="M531" s="796"/>
      <c r="N531" s="796"/>
      <c r="O531" s="811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6"/>
      <c r="B532" s="796"/>
      <c r="C532" s="796"/>
      <c r="D532" s="796"/>
      <c r="E532" s="796"/>
      <c r="F532" s="796"/>
      <c r="G532" s="796"/>
      <c r="H532" s="796"/>
      <c r="I532" s="796"/>
      <c r="J532" s="796"/>
      <c r="K532" s="796"/>
      <c r="L532" s="796"/>
      <c r="M532" s="796"/>
      <c r="N532" s="796"/>
      <c r="O532" s="811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5" t="s">
        <v>828</v>
      </c>
      <c r="B533" s="796"/>
      <c r="C533" s="796"/>
      <c r="D533" s="796"/>
      <c r="E533" s="796"/>
      <c r="F533" s="796"/>
      <c r="G533" s="796"/>
      <c r="H533" s="796"/>
      <c r="I533" s="796"/>
      <c r="J533" s="796"/>
      <c r="K533" s="796"/>
      <c r="L533" s="796"/>
      <c r="M533" s="796"/>
      <c r="N533" s="796"/>
      <c r="O533" s="796"/>
      <c r="P533" s="796"/>
      <c r="Q533" s="796"/>
      <c r="R533" s="796"/>
      <c r="S533" s="796"/>
      <c r="T533" s="796"/>
      <c r="U533" s="796"/>
      <c r="V533" s="796"/>
      <c r="W533" s="796"/>
      <c r="X533" s="796"/>
      <c r="Y533" s="796"/>
      <c r="Z533" s="796"/>
      <c r="AA533" s="774"/>
      <c r="AB533" s="774"/>
      <c r="AC533" s="774"/>
    </row>
    <row r="534" spans="1:68" ht="14.25" customHeight="1" x14ac:dyDescent="0.25">
      <c r="A534" s="799" t="s">
        <v>64</v>
      </c>
      <c r="B534" s="796"/>
      <c r="C534" s="796"/>
      <c r="D534" s="796"/>
      <c r="E534" s="796"/>
      <c r="F534" s="796"/>
      <c r="G534" s="796"/>
      <c r="H534" s="796"/>
      <c r="I534" s="796"/>
      <c r="J534" s="796"/>
      <c r="K534" s="796"/>
      <c r="L534" s="796"/>
      <c r="M534" s="796"/>
      <c r="N534" s="796"/>
      <c r="O534" s="796"/>
      <c r="P534" s="796"/>
      <c r="Q534" s="796"/>
      <c r="R534" s="796"/>
      <c r="S534" s="796"/>
      <c r="T534" s="796"/>
      <c r="U534" s="796"/>
      <c r="V534" s="796"/>
      <c r="W534" s="796"/>
      <c r="X534" s="796"/>
      <c r="Y534" s="796"/>
      <c r="Z534" s="796"/>
      <c r="AA534" s="773"/>
      <c r="AB534" s="773"/>
      <c r="AC534" s="773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3">
        <v>4680115885189</v>
      </c>
      <c r="E535" s="784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6"/>
      <c r="R535" s="786"/>
      <c r="S535" s="786"/>
      <c r="T535" s="787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3">
        <v>4680115885172</v>
      </c>
      <c r="E536" s="784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6"/>
      <c r="R536" s="786"/>
      <c r="S536" s="786"/>
      <c r="T536" s="787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3">
        <v>4680115885110</v>
      </c>
      <c r="E537" s="784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6"/>
      <c r="R537" s="786"/>
      <c r="S537" s="786"/>
      <c r="T537" s="787"/>
      <c r="U537" s="34"/>
      <c r="V537" s="34"/>
      <c r="W537" s="35" t="s">
        <v>69</v>
      </c>
      <c r="X537" s="779">
        <v>10</v>
      </c>
      <c r="Y537" s="780">
        <f>IFERROR(IF(X537="",0,CEILING((X537/$H537),1)*$H537),"")</f>
        <v>10.799999999999999</v>
      </c>
      <c r="Z537" s="36">
        <f>IFERROR(IF(Y537=0,"",ROUNDUP(Y537/H537,0)*0.00651),"")</f>
        <v>5.8590000000000003E-2</v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17.5</v>
      </c>
      <c r="BN537" s="64">
        <f>IFERROR(Y537*I537/H537,"0")</f>
        <v>18.900000000000002</v>
      </c>
      <c r="BO537" s="64">
        <f>IFERROR(1/J537*(X537/H537),"0")</f>
        <v>4.5787545787545791E-2</v>
      </c>
      <c r="BP537" s="64">
        <f>IFERROR(1/J537*(Y537/H537),"0")</f>
        <v>4.9450549450549455E-2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3">
        <v>4680115885219</v>
      </c>
      <c r="E538" s="784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0" t="s">
        <v>840</v>
      </c>
      <c r="Q538" s="786"/>
      <c r="R538" s="786"/>
      <c r="S538" s="786"/>
      <c r="T538" s="787"/>
      <c r="U538" s="34"/>
      <c r="V538" s="34"/>
      <c r="W538" s="35" t="s">
        <v>69</v>
      </c>
      <c r="X538" s="779">
        <v>70</v>
      </c>
      <c r="Y538" s="780">
        <f>IFERROR(IF(X538="",0,CEILING((X538/$H538),1)*$H538),"")</f>
        <v>70.56</v>
      </c>
      <c r="Z538" s="36">
        <f>IFERROR(IF(Y538=0,"",ROUNDUP(Y538/H538,0)*0.00502),"")</f>
        <v>0.21084</v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104.16666666666667</v>
      </c>
      <c r="BN538" s="64">
        <f>IFERROR(Y538*I538/H538,"0")</f>
        <v>105.00000000000001</v>
      </c>
      <c r="BO538" s="64">
        <f>IFERROR(1/J538*(X538/H538),"0")</f>
        <v>0.17806267806267811</v>
      </c>
      <c r="BP538" s="64">
        <f>IFERROR(1/J538*(Y538/H538),"0")</f>
        <v>0.17948717948717952</v>
      </c>
    </row>
    <row r="539" spans="1:68" x14ac:dyDescent="0.2">
      <c r="A539" s="810"/>
      <c r="B539" s="796"/>
      <c r="C539" s="796"/>
      <c r="D539" s="796"/>
      <c r="E539" s="796"/>
      <c r="F539" s="796"/>
      <c r="G539" s="796"/>
      <c r="H539" s="796"/>
      <c r="I539" s="796"/>
      <c r="J539" s="796"/>
      <c r="K539" s="796"/>
      <c r="L539" s="796"/>
      <c r="M539" s="796"/>
      <c r="N539" s="796"/>
      <c r="O539" s="811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50.000000000000007</v>
      </c>
      <c r="Y539" s="781">
        <f>IFERROR(Y535/H535,"0")+IFERROR(Y536/H536,"0")+IFERROR(Y537/H537,"0")+IFERROR(Y538/H538,"0")</f>
        <v>51</v>
      </c>
      <c r="Z539" s="781">
        <f>IFERROR(IF(Z535="",0,Z535),"0")+IFERROR(IF(Z536="",0,Z536),"0")+IFERROR(IF(Z537="",0,Z537),"0")+IFERROR(IF(Z538="",0,Z538),"0")</f>
        <v>0.26943</v>
      </c>
      <c r="AA539" s="782"/>
      <c r="AB539" s="782"/>
      <c r="AC539" s="782"/>
    </row>
    <row r="540" spans="1:68" x14ac:dyDescent="0.2">
      <c r="A540" s="796"/>
      <c r="B540" s="796"/>
      <c r="C540" s="796"/>
      <c r="D540" s="796"/>
      <c r="E540" s="796"/>
      <c r="F540" s="796"/>
      <c r="G540" s="796"/>
      <c r="H540" s="796"/>
      <c r="I540" s="796"/>
      <c r="J540" s="796"/>
      <c r="K540" s="796"/>
      <c r="L540" s="796"/>
      <c r="M540" s="796"/>
      <c r="N540" s="796"/>
      <c r="O540" s="811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80</v>
      </c>
      <c r="Y540" s="781">
        <f>IFERROR(SUM(Y535:Y538),"0")</f>
        <v>81.36</v>
      </c>
      <c r="Z540" s="37"/>
      <c r="AA540" s="782"/>
      <c r="AB540" s="782"/>
      <c r="AC540" s="782"/>
    </row>
    <row r="541" spans="1:68" ht="16.5" customHeight="1" x14ac:dyDescent="0.25">
      <c r="A541" s="795" t="s">
        <v>842</v>
      </c>
      <c r="B541" s="796"/>
      <c r="C541" s="796"/>
      <c r="D541" s="796"/>
      <c r="E541" s="796"/>
      <c r="F541" s="796"/>
      <c r="G541" s="796"/>
      <c r="H541" s="796"/>
      <c r="I541" s="796"/>
      <c r="J541" s="796"/>
      <c r="K541" s="796"/>
      <c r="L541" s="796"/>
      <c r="M541" s="796"/>
      <c r="N541" s="796"/>
      <c r="O541" s="796"/>
      <c r="P541" s="796"/>
      <c r="Q541" s="796"/>
      <c r="R541" s="796"/>
      <c r="S541" s="796"/>
      <c r="T541" s="796"/>
      <c r="U541" s="796"/>
      <c r="V541" s="796"/>
      <c r="W541" s="796"/>
      <c r="X541" s="796"/>
      <c r="Y541" s="796"/>
      <c r="Z541" s="796"/>
      <c r="AA541" s="774"/>
      <c r="AB541" s="774"/>
      <c r="AC541" s="774"/>
    </row>
    <row r="542" spans="1:68" ht="14.25" customHeight="1" x14ac:dyDescent="0.25">
      <c r="A542" s="799" t="s">
        <v>64</v>
      </c>
      <c r="B542" s="796"/>
      <c r="C542" s="796"/>
      <c r="D542" s="796"/>
      <c r="E542" s="796"/>
      <c r="F542" s="796"/>
      <c r="G542" s="796"/>
      <c r="H542" s="796"/>
      <c r="I542" s="796"/>
      <c r="J542" s="796"/>
      <c r="K542" s="796"/>
      <c r="L542" s="796"/>
      <c r="M542" s="796"/>
      <c r="N542" s="796"/>
      <c r="O542" s="796"/>
      <c r="P542" s="796"/>
      <c r="Q542" s="796"/>
      <c r="R542" s="796"/>
      <c r="S542" s="796"/>
      <c r="T542" s="796"/>
      <c r="U542" s="796"/>
      <c r="V542" s="796"/>
      <c r="W542" s="796"/>
      <c r="X542" s="796"/>
      <c r="Y542" s="796"/>
      <c r="Z542" s="796"/>
      <c r="AA542" s="773"/>
      <c r="AB542" s="773"/>
      <c r="AC542" s="773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3">
        <v>4680115885103</v>
      </c>
      <c r="E543" s="784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6"/>
      <c r="R543" s="786"/>
      <c r="S543" s="786"/>
      <c r="T543" s="787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0"/>
      <c r="B544" s="796"/>
      <c r="C544" s="796"/>
      <c r="D544" s="796"/>
      <c r="E544" s="796"/>
      <c r="F544" s="796"/>
      <c r="G544" s="796"/>
      <c r="H544" s="796"/>
      <c r="I544" s="796"/>
      <c r="J544" s="796"/>
      <c r="K544" s="796"/>
      <c r="L544" s="796"/>
      <c r="M544" s="796"/>
      <c r="N544" s="796"/>
      <c r="O544" s="811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6"/>
      <c r="B545" s="796"/>
      <c r="C545" s="796"/>
      <c r="D545" s="796"/>
      <c r="E545" s="796"/>
      <c r="F545" s="796"/>
      <c r="G545" s="796"/>
      <c r="H545" s="796"/>
      <c r="I545" s="796"/>
      <c r="J545" s="796"/>
      <c r="K545" s="796"/>
      <c r="L545" s="796"/>
      <c r="M545" s="796"/>
      <c r="N545" s="796"/>
      <c r="O545" s="811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199</v>
      </c>
      <c r="B546" s="796"/>
      <c r="C546" s="796"/>
      <c r="D546" s="796"/>
      <c r="E546" s="796"/>
      <c r="F546" s="796"/>
      <c r="G546" s="796"/>
      <c r="H546" s="796"/>
      <c r="I546" s="796"/>
      <c r="J546" s="796"/>
      <c r="K546" s="796"/>
      <c r="L546" s="796"/>
      <c r="M546" s="796"/>
      <c r="N546" s="796"/>
      <c r="O546" s="796"/>
      <c r="P546" s="796"/>
      <c r="Q546" s="796"/>
      <c r="R546" s="796"/>
      <c r="S546" s="796"/>
      <c r="T546" s="796"/>
      <c r="U546" s="796"/>
      <c r="V546" s="796"/>
      <c r="W546" s="796"/>
      <c r="X546" s="796"/>
      <c r="Y546" s="796"/>
      <c r="Z546" s="796"/>
      <c r="AA546" s="773"/>
      <c r="AB546" s="773"/>
      <c r="AC546" s="773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3">
        <v>4680115885509</v>
      </c>
      <c r="E547" s="784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6"/>
      <c r="R547" s="786"/>
      <c r="S547" s="786"/>
      <c r="T547" s="787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0"/>
      <c r="B548" s="796"/>
      <c r="C548" s="796"/>
      <c r="D548" s="796"/>
      <c r="E548" s="796"/>
      <c r="F548" s="796"/>
      <c r="G548" s="796"/>
      <c r="H548" s="796"/>
      <c r="I548" s="796"/>
      <c r="J548" s="796"/>
      <c r="K548" s="796"/>
      <c r="L548" s="796"/>
      <c r="M548" s="796"/>
      <c r="N548" s="796"/>
      <c r="O548" s="811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6"/>
      <c r="B549" s="796"/>
      <c r="C549" s="796"/>
      <c r="D549" s="796"/>
      <c r="E549" s="796"/>
      <c r="F549" s="796"/>
      <c r="G549" s="796"/>
      <c r="H549" s="796"/>
      <c r="I549" s="796"/>
      <c r="J549" s="796"/>
      <c r="K549" s="796"/>
      <c r="L549" s="796"/>
      <c r="M549" s="796"/>
      <c r="N549" s="796"/>
      <c r="O549" s="811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5" t="s">
        <v>849</v>
      </c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796"/>
      <c r="P551" s="796"/>
      <c r="Q551" s="796"/>
      <c r="R551" s="796"/>
      <c r="S551" s="796"/>
      <c r="T551" s="796"/>
      <c r="U551" s="796"/>
      <c r="V551" s="796"/>
      <c r="W551" s="796"/>
      <c r="X551" s="796"/>
      <c r="Y551" s="796"/>
      <c r="Z551" s="796"/>
      <c r="AA551" s="774"/>
      <c r="AB551" s="774"/>
      <c r="AC551" s="774"/>
    </row>
    <row r="552" spans="1:68" ht="14.25" customHeight="1" x14ac:dyDescent="0.25">
      <c r="A552" s="799" t="s">
        <v>110</v>
      </c>
      <c r="B552" s="796"/>
      <c r="C552" s="796"/>
      <c r="D552" s="796"/>
      <c r="E552" s="796"/>
      <c r="F552" s="796"/>
      <c r="G552" s="796"/>
      <c r="H552" s="796"/>
      <c r="I552" s="796"/>
      <c r="J552" s="796"/>
      <c r="K552" s="796"/>
      <c r="L552" s="796"/>
      <c r="M552" s="796"/>
      <c r="N552" s="796"/>
      <c r="O552" s="796"/>
      <c r="P552" s="796"/>
      <c r="Q552" s="796"/>
      <c r="R552" s="796"/>
      <c r="S552" s="796"/>
      <c r="T552" s="796"/>
      <c r="U552" s="796"/>
      <c r="V552" s="796"/>
      <c r="W552" s="796"/>
      <c r="X552" s="796"/>
      <c r="Y552" s="796"/>
      <c r="Z552" s="796"/>
      <c r="AA552" s="773"/>
      <c r="AB552" s="773"/>
      <c r="AC552" s="773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3">
        <v>4607091389067</v>
      </c>
      <c r="E553" s="784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6"/>
      <c r="R553" s="786"/>
      <c r="S553" s="786"/>
      <c r="T553" s="787"/>
      <c r="U553" s="34"/>
      <c r="V553" s="34"/>
      <c r="W553" s="35" t="s">
        <v>69</v>
      </c>
      <c r="X553" s="779">
        <v>100</v>
      </c>
      <c r="Y553" s="780">
        <f t="shared" ref="Y553:Y567" si="103">IFERROR(IF(X553="",0,CEILING((X553/$H553),1)*$H553),"")</f>
        <v>100.32000000000001</v>
      </c>
      <c r="Z553" s="36">
        <f t="shared" ref="Z553:Z558" si="104">IFERROR(IF(Y553=0,"",ROUNDUP(Y553/H553,0)*0.01196),"")</f>
        <v>0.22724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106.81818181818181</v>
      </c>
      <c r="BN553" s="64">
        <f t="shared" ref="BN553:BN567" si="106">IFERROR(Y553*I553/H553,"0")</f>
        <v>107.16</v>
      </c>
      <c r="BO553" s="64">
        <f t="shared" ref="BO553:BO567" si="107">IFERROR(1/J553*(X553/H553),"0")</f>
        <v>0.18210955710955709</v>
      </c>
      <c r="BP553" s="64">
        <f t="shared" ref="BP553:BP567" si="108">IFERROR(1/J553*(Y553/H553),"0")</f>
        <v>0.18269230769230771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3">
        <v>4680115885271</v>
      </c>
      <c r="E554" s="784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6"/>
      <c r="R554" s="786"/>
      <c r="S554" s="786"/>
      <c r="T554" s="787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3">
        <v>4680115884502</v>
      </c>
      <c r="E555" s="784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6"/>
      <c r="R555" s="786"/>
      <c r="S555" s="786"/>
      <c r="T555" s="787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3">
        <v>4607091389104</v>
      </c>
      <c r="E556" s="784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6"/>
      <c r="R556" s="786"/>
      <c r="S556" s="786"/>
      <c r="T556" s="787"/>
      <c r="U556" s="34"/>
      <c r="V556" s="34"/>
      <c r="W556" s="35" t="s">
        <v>69</v>
      </c>
      <c r="X556" s="779">
        <v>220</v>
      </c>
      <c r="Y556" s="780">
        <f t="shared" si="103"/>
        <v>221.76000000000002</v>
      </c>
      <c r="Z556" s="36">
        <f t="shared" si="104"/>
        <v>0.50231999999999999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234.99999999999997</v>
      </c>
      <c r="BN556" s="64">
        <f t="shared" si="106"/>
        <v>236.88</v>
      </c>
      <c r="BO556" s="64">
        <f t="shared" si="107"/>
        <v>0.40064102564102566</v>
      </c>
      <c r="BP556" s="64">
        <f t="shared" si="108"/>
        <v>0.40384615384615385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3">
        <v>4680115884519</v>
      </c>
      <c r="E557" s="784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6"/>
      <c r="R557" s="786"/>
      <c r="S557" s="786"/>
      <c r="T557" s="787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3">
        <v>4680115885226</v>
      </c>
      <c r="E558" s="784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6"/>
      <c r="R558" s="786"/>
      <c r="S558" s="786"/>
      <c r="T558" s="787"/>
      <c r="U558" s="34"/>
      <c r="V558" s="34"/>
      <c r="W558" s="35" t="s">
        <v>69</v>
      </c>
      <c r="X558" s="779">
        <v>110</v>
      </c>
      <c r="Y558" s="780">
        <f t="shared" si="103"/>
        <v>110.88000000000001</v>
      </c>
      <c r="Z558" s="36">
        <f t="shared" si="104"/>
        <v>0.25115999999999999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117.49999999999999</v>
      </c>
      <c r="BN558" s="64">
        <f t="shared" si="106"/>
        <v>118.44</v>
      </c>
      <c r="BO558" s="64">
        <f t="shared" si="107"/>
        <v>0.20032051282051283</v>
      </c>
      <c r="BP558" s="64">
        <f t="shared" si="108"/>
        <v>0.20192307692307693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3">
        <v>4680115880603</v>
      </c>
      <c r="E559" s="784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6"/>
      <c r="R559" s="786"/>
      <c r="S559" s="786"/>
      <c r="T559" s="787"/>
      <c r="U559" s="34"/>
      <c r="V559" s="34"/>
      <c r="W559" s="35" t="s">
        <v>69</v>
      </c>
      <c r="X559" s="779">
        <v>60</v>
      </c>
      <c r="Y559" s="780">
        <f t="shared" si="103"/>
        <v>61.2</v>
      </c>
      <c r="Z559" s="36">
        <f>IFERROR(IF(Y559=0,"",ROUNDUP(Y559/H559,0)*0.00902),"")</f>
        <v>0.15334</v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63.5</v>
      </c>
      <c r="BN559" s="64">
        <f t="shared" si="106"/>
        <v>64.77000000000001</v>
      </c>
      <c r="BO559" s="64">
        <f t="shared" si="107"/>
        <v>0.12626262626262627</v>
      </c>
      <c r="BP559" s="64">
        <f t="shared" si="108"/>
        <v>0.12878787878787878</v>
      </c>
    </row>
    <row r="560" spans="1:68" ht="27" customHeight="1" x14ac:dyDescent="0.25">
      <c r="A560" s="54" t="s">
        <v>867</v>
      </c>
      <c r="B560" s="54" t="s">
        <v>869</v>
      </c>
      <c r="C560" s="31">
        <v>4301012035</v>
      </c>
      <c r="D560" s="783">
        <v>4680115880603</v>
      </c>
      <c r="E560" s="784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6"/>
      <c r="R560" s="786"/>
      <c r="S560" s="786"/>
      <c r="T560" s="787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3">
        <v>4680115882782</v>
      </c>
      <c r="E561" s="784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6"/>
      <c r="R561" s="786"/>
      <c r="S561" s="786"/>
      <c r="T561" s="787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3">
        <v>4680115885479</v>
      </c>
      <c r="E562" s="784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2" t="s">
        <v>874</v>
      </c>
      <c r="Q562" s="786"/>
      <c r="R562" s="786"/>
      <c r="S562" s="786"/>
      <c r="T562" s="787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3">
        <v>4607091389982</v>
      </c>
      <c r="E563" s="784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6"/>
      <c r="R563" s="786"/>
      <c r="S563" s="786"/>
      <c r="T563" s="787"/>
      <c r="U563" s="34"/>
      <c r="V563" s="34"/>
      <c r="W563" s="35" t="s">
        <v>69</v>
      </c>
      <c r="X563" s="779">
        <v>150</v>
      </c>
      <c r="Y563" s="780">
        <f t="shared" si="103"/>
        <v>151.20000000000002</v>
      </c>
      <c r="Z563" s="36">
        <f>IFERROR(IF(Y563=0,"",ROUNDUP(Y563/H563,0)*0.00902),"")</f>
        <v>0.37884000000000001</v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158.75</v>
      </c>
      <c r="BN563" s="64">
        <f t="shared" si="106"/>
        <v>160.02000000000004</v>
      </c>
      <c r="BO563" s="64">
        <f t="shared" si="107"/>
        <v>0.31565656565656564</v>
      </c>
      <c r="BP563" s="64">
        <f t="shared" si="108"/>
        <v>0.31818181818181823</v>
      </c>
    </row>
    <row r="564" spans="1:68" ht="27" customHeight="1" x14ac:dyDescent="0.25">
      <c r="A564" s="54" t="s">
        <v>876</v>
      </c>
      <c r="B564" s="54" t="s">
        <v>878</v>
      </c>
      <c r="C564" s="31">
        <v>4301012034</v>
      </c>
      <c r="D564" s="783">
        <v>4607091389982</v>
      </c>
      <c r="E564" s="784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6"/>
      <c r="R564" s="786"/>
      <c r="S564" s="786"/>
      <c r="T564" s="787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3">
        <v>4680115886483</v>
      </c>
      <c r="E565" s="784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6"/>
      <c r="R565" s="786"/>
      <c r="S565" s="786"/>
      <c r="T565" s="787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3">
        <v>4680115886490</v>
      </c>
      <c r="E566" s="784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6"/>
      <c r="R566" s="786"/>
      <c r="S566" s="786"/>
      <c r="T566" s="787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3">
        <v>4680115886469</v>
      </c>
      <c r="E567" s="784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0" t="s">
        <v>887</v>
      </c>
      <c r="Q567" s="786"/>
      <c r="R567" s="786"/>
      <c r="S567" s="786"/>
      <c r="T567" s="787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0"/>
      <c r="B568" s="796"/>
      <c r="C568" s="796"/>
      <c r="D568" s="796"/>
      <c r="E568" s="796"/>
      <c r="F568" s="796"/>
      <c r="G568" s="796"/>
      <c r="H568" s="796"/>
      <c r="I568" s="796"/>
      <c r="J568" s="796"/>
      <c r="K568" s="796"/>
      <c r="L568" s="796"/>
      <c r="M568" s="796"/>
      <c r="N568" s="796"/>
      <c r="O568" s="811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139.77272727272728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141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1.5129000000000001</v>
      </c>
      <c r="AA568" s="782"/>
      <c r="AB568" s="782"/>
      <c r="AC568" s="782"/>
    </row>
    <row r="569" spans="1:68" x14ac:dyDescent="0.2">
      <c r="A569" s="796"/>
      <c r="B569" s="796"/>
      <c r="C569" s="796"/>
      <c r="D569" s="796"/>
      <c r="E569" s="796"/>
      <c r="F569" s="796"/>
      <c r="G569" s="796"/>
      <c r="H569" s="796"/>
      <c r="I569" s="796"/>
      <c r="J569" s="796"/>
      <c r="K569" s="796"/>
      <c r="L569" s="796"/>
      <c r="M569" s="796"/>
      <c r="N569" s="796"/>
      <c r="O569" s="811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640</v>
      </c>
      <c r="Y569" s="781">
        <f>IFERROR(SUM(Y553:Y567),"0")</f>
        <v>645.36</v>
      </c>
      <c r="Z569" s="37"/>
      <c r="AA569" s="782"/>
      <c r="AB569" s="782"/>
      <c r="AC569" s="782"/>
    </row>
    <row r="570" spans="1:68" ht="14.25" customHeight="1" x14ac:dyDescent="0.25">
      <c r="A570" s="799" t="s">
        <v>158</v>
      </c>
      <c r="B570" s="796"/>
      <c r="C570" s="796"/>
      <c r="D570" s="796"/>
      <c r="E570" s="796"/>
      <c r="F570" s="796"/>
      <c r="G570" s="796"/>
      <c r="H570" s="796"/>
      <c r="I570" s="796"/>
      <c r="J570" s="796"/>
      <c r="K570" s="796"/>
      <c r="L570" s="796"/>
      <c r="M570" s="796"/>
      <c r="N570" s="796"/>
      <c r="O570" s="796"/>
      <c r="P570" s="796"/>
      <c r="Q570" s="796"/>
      <c r="R570" s="796"/>
      <c r="S570" s="796"/>
      <c r="T570" s="796"/>
      <c r="U570" s="796"/>
      <c r="V570" s="796"/>
      <c r="W570" s="796"/>
      <c r="X570" s="796"/>
      <c r="Y570" s="796"/>
      <c r="Z570" s="796"/>
      <c r="AA570" s="773"/>
      <c r="AB570" s="773"/>
      <c r="AC570" s="773"/>
    </row>
    <row r="571" spans="1:68" ht="16.5" customHeight="1" x14ac:dyDescent="0.25">
      <c r="A571" s="54" t="s">
        <v>888</v>
      </c>
      <c r="B571" s="54" t="s">
        <v>889</v>
      </c>
      <c r="C571" s="31">
        <v>4301020334</v>
      </c>
      <c r="D571" s="783">
        <v>4607091388930</v>
      </c>
      <c r="E571" s="784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889" t="s">
        <v>890</v>
      </c>
      <c r="Q571" s="786"/>
      <c r="R571" s="786"/>
      <c r="S571" s="786"/>
      <c r="T571" s="787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83">
        <v>4607091388930</v>
      </c>
      <c r="E572" s="784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6"/>
      <c r="R572" s="786"/>
      <c r="S572" s="786"/>
      <c r="T572" s="787"/>
      <c r="U572" s="34"/>
      <c r="V572" s="34"/>
      <c r="W572" s="35" t="s">
        <v>69</v>
      </c>
      <c r="X572" s="779">
        <v>200</v>
      </c>
      <c r="Y572" s="780">
        <f>IFERROR(IF(X572="",0,CEILING((X572/$H572),1)*$H572),"")</f>
        <v>200.64000000000001</v>
      </c>
      <c r="Z572" s="36">
        <f>IFERROR(IF(Y572=0,"",ROUNDUP(Y572/H572,0)*0.01196),"")</f>
        <v>0.45448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213.63636363636363</v>
      </c>
      <c r="BN572" s="64">
        <f>IFERROR(Y572*I572/H572,"0")</f>
        <v>214.32</v>
      </c>
      <c r="BO572" s="64">
        <f>IFERROR(1/J572*(X572/H572),"0")</f>
        <v>0.36421911421911418</v>
      </c>
      <c r="BP572" s="64">
        <f>IFERROR(1/J572*(Y572/H572),"0")</f>
        <v>0.36538461538461542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3">
        <v>4680115880054</v>
      </c>
      <c r="E573" s="784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6"/>
      <c r="R573" s="786"/>
      <c r="S573" s="786"/>
      <c r="T573" s="787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0"/>
      <c r="B574" s="796"/>
      <c r="C574" s="796"/>
      <c r="D574" s="796"/>
      <c r="E574" s="796"/>
      <c r="F574" s="796"/>
      <c r="G574" s="796"/>
      <c r="H574" s="796"/>
      <c r="I574" s="796"/>
      <c r="J574" s="796"/>
      <c r="K574" s="796"/>
      <c r="L574" s="796"/>
      <c r="M574" s="796"/>
      <c r="N574" s="796"/>
      <c r="O574" s="811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37.878787878787875</v>
      </c>
      <c r="Y574" s="781">
        <f>IFERROR(Y571/H571,"0")+IFERROR(Y572/H572,"0")+IFERROR(Y573/H573,"0")</f>
        <v>38</v>
      </c>
      <c r="Z574" s="781">
        <f>IFERROR(IF(Z571="",0,Z571),"0")+IFERROR(IF(Z572="",0,Z572),"0")+IFERROR(IF(Z573="",0,Z573),"0")</f>
        <v>0.45448</v>
      </c>
      <c r="AA574" s="782"/>
      <c r="AB574" s="782"/>
      <c r="AC574" s="782"/>
    </row>
    <row r="575" spans="1:68" x14ac:dyDescent="0.2">
      <c r="A575" s="796"/>
      <c r="B575" s="796"/>
      <c r="C575" s="796"/>
      <c r="D575" s="796"/>
      <c r="E575" s="796"/>
      <c r="F575" s="796"/>
      <c r="G575" s="796"/>
      <c r="H575" s="796"/>
      <c r="I575" s="796"/>
      <c r="J575" s="796"/>
      <c r="K575" s="796"/>
      <c r="L575" s="796"/>
      <c r="M575" s="796"/>
      <c r="N575" s="796"/>
      <c r="O575" s="811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200</v>
      </c>
      <c r="Y575" s="781">
        <f>IFERROR(SUM(Y571:Y573),"0")</f>
        <v>200.64000000000001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6"/>
      <c r="C576" s="796"/>
      <c r="D576" s="796"/>
      <c r="E576" s="796"/>
      <c r="F576" s="796"/>
      <c r="G576" s="796"/>
      <c r="H576" s="796"/>
      <c r="I576" s="796"/>
      <c r="J576" s="796"/>
      <c r="K576" s="796"/>
      <c r="L576" s="796"/>
      <c r="M576" s="796"/>
      <c r="N576" s="796"/>
      <c r="O576" s="796"/>
      <c r="P576" s="796"/>
      <c r="Q576" s="796"/>
      <c r="R576" s="796"/>
      <c r="S576" s="796"/>
      <c r="T576" s="796"/>
      <c r="U576" s="796"/>
      <c r="V576" s="796"/>
      <c r="W576" s="796"/>
      <c r="X576" s="796"/>
      <c r="Y576" s="796"/>
      <c r="Z576" s="796"/>
      <c r="AA576" s="773"/>
      <c r="AB576" s="773"/>
      <c r="AC576" s="773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3">
        <v>4680115883116</v>
      </c>
      <c r="E577" s="784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6"/>
      <c r="R577" s="786"/>
      <c r="S577" s="786"/>
      <c r="T577" s="787"/>
      <c r="U577" s="34"/>
      <c r="V577" s="34"/>
      <c r="W577" s="35" t="s">
        <v>69</v>
      </c>
      <c r="X577" s="779">
        <v>90</v>
      </c>
      <c r="Y577" s="780">
        <f t="shared" ref="Y577:Y590" si="109">IFERROR(IF(X577="",0,CEILING((X577/$H577),1)*$H577),"")</f>
        <v>95.04</v>
      </c>
      <c r="Z577" s="36">
        <f>IFERROR(IF(Y577=0,"",ROUNDUP(Y577/H577,0)*0.01196),"")</f>
        <v>0.21528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96.136363636363626</v>
      </c>
      <c r="BN577" s="64">
        <f t="shared" ref="BN577:BN590" si="111">IFERROR(Y577*I577/H577,"0")</f>
        <v>101.52000000000001</v>
      </c>
      <c r="BO577" s="64">
        <f t="shared" ref="BO577:BO590" si="112">IFERROR(1/J577*(X577/H577),"0")</f>
        <v>0.16389860139860138</v>
      </c>
      <c r="BP577" s="64">
        <f t="shared" ref="BP577:BP590" si="113">IFERROR(1/J577*(Y577/H577),"0")</f>
        <v>0.17307692307692307</v>
      </c>
    </row>
    <row r="578" spans="1:68" ht="27" customHeight="1" x14ac:dyDescent="0.25">
      <c r="A578" s="54" t="s">
        <v>901</v>
      </c>
      <c r="B578" s="54" t="s">
        <v>902</v>
      </c>
      <c r="C578" s="31">
        <v>4301031350</v>
      </c>
      <c r="D578" s="783">
        <v>4680115883093</v>
      </c>
      <c r="E578" s="784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81" t="s">
        <v>903</v>
      </c>
      <c r="Q578" s="786"/>
      <c r="R578" s="786"/>
      <c r="S578" s="786"/>
      <c r="T578" s="787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83">
        <v>4680115883093</v>
      </c>
      <c r="E579" s="784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1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6"/>
      <c r="R579" s="786"/>
      <c r="S579" s="786"/>
      <c r="T579" s="787"/>
      <c r="U579" s="34"/>
      <c r="V579" s="34"/>
      <c r="W579" s="35" t="s">
        <v>69</v>
      </c>
      <c r="X579" s="779">
        <v>80</v>
      </c>
      <c r="Y579" s="780">
        <f t="shared" si="109"/>
        <v>84.48</v>
      </c>
      <c r="Z579" s="36">
        <f>IFERROR(IF(Y579=0,"",ROUNDUP(Y579/H579,0)*0.01196),"")</f>
        <v>0.19136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85.454545454545453</v>
      </c>
      <c r="BN579" s="64">
        <f t="shared" si="111"/>
        <v>90.24</v>
      </c>
      <c r="BO579" s="64">
        <f t="shared" si="112"/>
        <v>0.14568764568764569</v>
      </c>
      <c r="BP579" s="64">
        <f t="shared" si="113"/>
        <v>0.15384615384615385</v>
      </c>
    </row>
    <row r="580" spans="1:68" ht="27" customHeight="1" x14ac:dyDescent="0.25">
      <c r="A580" s="54" t="s">
        <v>907</v>
      </c>
      <c r="B580" s="54" t="s">
        <v>908</v>
      </c>
      <c r="C580" s="31">
        <v>4301031353</v>
      </c>
      <c r="D580" s="783">
        <v>4680115883109</v>
      </c>
      <c r="E580" s="784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3" t="s">
        <v>909</v>
      </c>
      <c r="Q580" s="786"/>
      <c r="R580" s="786"/>
      <c r="S580" s="786"/>
      <c r="T580" s="787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83">
        <v>4680115883109</v>
      </c>
      <c r="E581" s="784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6"/>
      <c r="R581" s="786"/>
      <c r="S581" s="786"/>
      <c r="T581" s="787"/>
      <c r="U581" s="34"/>
      <c r="V581" s="34"/>
      <c r="W581" s="35" t="s">
        <v>69</v>
      </c>
      <c r="X581" s="779">
        <v>180</v>
      </c>
      <c r="Y581" s="780">
        <f t="shared" si="109"/>
        <v>184.8</v>
      </c>
      <c r="Z581" s="36">
        <f>IFERROR(IF(Y581=0,"",ROUNDUP(Y581/H581,0)*0.01196),"")</f>
        <v>0.41860000000000003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192.27272727272725</v>
      </c>
      <c r="BN581" s="64">
        <f t="shared" si="111"/>
        <v>197.39999999999998</v>
      </c>
      <c r="BO581" s="64">
        <f t="shared" si="112"/>
        <v>0.32779720279720276</v>
      </c>
      <c r="BP581" s="64">
        <f t="shared" si="113"/>
        <v>0.33653846153846156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3">
        <v>4680115882072</v>
      </c>
      <c r="E582" s="784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6"/>
      <c r="R582" s="786"/>
      <c r="S582" s="786"/>
      <c r="T582" s="787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3">
        <v>4680115882072</v>
      </c>
      <c r="E583" s="784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6"/>
      <c r="R583" s="786"/>
      <c r="S583" s="786"/>
      <c r="T583" s="787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3">
        <v>4680115882072</v>
      </c>
      <c r="E584" s="784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2" t="s">
        <v>919</v>
      </c>
      <c r="Q584" s="786"/>
      <c r="R584" s="786"/>
      <c r="S584" s="786"/>
      <c r="T584" s="787"/>
      <c r="U584" s="34"/>
      <c r="V584" s="34"/>
      <c r="W584" s="35" t="s">
        <v>69</v>
      </c>
      <c r="X584" s="779">
        <v>108</v>
      </c>
      <c r="Y584" s="780">
        <f t="shared" si="109"/>
        <v>110.39999999999999</v>
      </c>
      <c r="Z584" s="36">
        <f>IFERROR(IF(Y584=0,"",ROUNDUP(Y584/H584,0)*0.00902),"")</f>
        <v>0.20746000000000001</v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155.92499999999998</v>
      </c>
      <c r="BN584" s="64">
        <f t="shared" si="111"/>
        <v>159.38999999999999</v>
      </c>
      <c r="BO584" s="64">
        <f t="shared" si="112"/>
        <v>0.17045454545454547</v>
      </c>
      <c r="BP584" s="64">
        <f t="shared" si="113"/>
        <v>0.17424242424242425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3">
        <v>4680115882102</v>
      </c>
      <c r="E585" s="784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6"/>
      <c r="R585" s="786"/>
      <c r="S585" s="786"/>
      <c r="T585" s="787"/>
      <c r="U585" s="34"/>
      <c r="V585" s="34"/>
      <c r="W585" s="35" t="s">
        <v>69</v>
      </c>
      <c r="X585" s="779">
        <v>24</v>
      </c>
      <c r="Y585" s="780">
        <f t="shared" si="109"/>
        <v>25.2</v>
      </c>
      <c r="Z585" s="36">
        <f>IFERROR(IF(Y585=0,"",ROUNDUP(Y585/H585,0)*0.00902),"")</f>
        <v>6.3140000000000002E-2</v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25.4</v>
      </c>
      <c r="BN585" s="64">
        <f t="shared" si="111"/>
        <v>26.669999999999998</v>
      </c>
      <c r="BO585" s="64">
        <f t="shared" si="112"/>
        <v>5.0505050505050504E-2</v>
      </c>
      <c r="BP585" s="64">
        <f t="shared" si="113"/>
        <v>5.3030303030303032E-2</v>
      </c>
    </row>
    <row r="586" spans="1:68" ht="27" customHeight="1" x14ac:dyDescent="0.25">
      <c r="A586" s="54" t="s">
        <v>920</v>
      </c>
      <c r="B586" s="54" t="s">
        <v>922</v>
      </c>
      <c r="C586" s="31">
        <v>4301031385</v>
      </c>
      <c r="D586" s="783">
        <v>4680115882102</v>
      </c>
      <c r="E586" s="784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6"/>
      <c r="R586" s="786"/>
      <c r="S586" s="786"/>
      <c r="T586" s="787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923</v>
      </c>
      <c r="C587" s="31">
        <v>4301031418</v>
      </c>
      <c r="D587" s="783">
        <v>4680115882102</v>
      </c>
      <c r="E587" s="784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5" t="s">
        <v>924</v>
      </c>
      <c r="Q587" s="786"/>
      <c r="R587" s="786"/>
      <c r="S587" s="786"/>
      <c r="T587" s="787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3">
        <v>4680115882096</v>
      </c>
      <c r="E588" s="784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6"/>
      <c r="R588" s="786"/>
      <c r="S588" s="786"/>
      <c r="T588" s="787"/>
      <c r="U588" s="34"/>
      <c r="V588" s="34"/>
      <c r="W588" s="35" t="s">
        <v>69</v>
      </c>
      <c r="X588" s="779">
        <v>102</v>
      </c>
      <c r="Y588" s="780">
        <f t="shared" si="109"/>
        <v>104.4</v>
      </c>
      <c r="Z588" s="36">
        <f>IFERROR(IF(Y588=0,"",ROUNDUP(Y588/H588,0)*0.00902),"")</f>
        <v>0.26158000000000003</v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107.95</v>
      </c>
      <c r="BN588" s="64">
        <f t="shared" si="111"/>
        <v>110.49</v>
      </c>
      <c r="BO588" s="64">
        <f t="shared" si="112"/>
        <v>0.21464646464646464</v>
      </c>
      <c r="BP588" s="64">
        <f t="shared" si="113"/>
        <v>0.2196969696969697</v>
      </c>
    </row>
    <row r="589" spans="1:68" ht="27" customHeight="1" x14ac:dyDescent="0.25">
      <c r="A589" s="54" t="s">
        <v>925</v>
      </c>
      <c r="B589" s="54" t="s">
        <v>927</v>
      </c>
      <c r="C589" s="31">
        <v>4301031384</v>
      </c>
      <c r="D589" s="783">
        <v>4680115882096</v>
      </c>
      <c r="E589" s="784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6"/>
      <c r="R589" s="786"/>
      <c r="S589" s="786"/>
      <c r="T589" s="787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928</v>
      </c>
      <c r="C590" s="31">
        <v>4301031417</v>
      </c>
      <c r="D590" s="783">
        <v>4680115882096</v>
      </c>
      <c r="E590" s="784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0" t="s">
        <v>929</v>
      </c>
      <c r="Q590" s="786"/>
      <c r="R590" s="786"/>
      <c r="S590" s="786"/>
      <c r="T590" s="787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0"/>
      <c r="B591" s="796"/>
      <c r="C591" s="796"/>
      <c r="D591" s="796"/>
      <c r="E591" s="796"/>
      <c r="F591" s="796"/>
      <c r="G591" s="796"/>
      <c r="H591" s="796"/>
      <c r="I591" s="796"/>
      <c r="J591" s="796"/>
      <c r="K591" s="796"/>
      <c r="L591" s="796"/>
      <c r="M591" s="796"/>
      <c r="N591" s="796"/>
      <c r="O591" s="811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123.78787878787878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128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1.3574199999999998</v>
      </c>
      <c r="AA591" s="782"/>
      <c r="AB591" s="782"/>
      <c r="AC591" s="782"/>
    </row>
    <row r="592" spans="1:68" x14ac:dyDescent="0.2">
      <c r="A592" s="796"/>
      <c r="B592" s="796"/>
      <c r="C592" s="796"/>
      <c r="D592" s="796"/>
      <c r="E592" s="796"/>
      <c r="F592" s="796"/>
      <c r="G592" s="796"/>
      <c r="H592" s="796"/>
      <c r="I592" s="796"/>
      <c r="J592" s="796"/>
      <c r="K592" s="796"/>
      <c r="L592" s="796"/>
      <c r="M592" s="796"/>
      <c r="N592" s="796"/>
      <c r="O592" s="811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584</v>
      </c>
      <c r="Y592" s="781">
        <f>IFERROR(SUM(Y577:Y590),"0")</f>
        <v>604.32000000000005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6"/>
      <c r="C593" s="796"/>
      <c r="D593" s="796"/>
      <c r="E593" s="796"/>
      <c r="F593" s="796"/>
      <c r="G593" s="796"/>
      <c r="H593" s="796"/>
      <c r="I593" s="796"/>
      <c r="J593" s="796"/>
      <c r="K593" s="796"/>
      <c r="L593" s="796"/>
      <c r="M593" s="796"/>
      <c r="N593" s="796"/>
      <c r="O593" s="796"/>
      <c r="P593" s="796"/>
      <c r="Q593" s="796"/>
      <c r="R593" s="796"/>
      <c r="S593" s="796"/>
      <c r="T593" s="796"/>
      <c r="U593" s="796"/>
      <c r="V593" s="796"/>
      <c r="W593" s="796"/>
      <c r="X593" s="796"/>
      <c r="Y593" s="796"/>
      <c r="Z593" s="796"/>
      <c r="AA593" s="773"/>
      <c r="AB593" s="773"/>
      <c r="AC593" s="773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3">
        <v>4607091383409</v>
      </c>
      <c r="E594" s="784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6"/>
      <c r="R594" s="786"/>
      <c r="S594" s="786"/>
      <c r="T594" s="787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3">
        <v>4607091383416</v>
      </c>
      <c r="E595" s="784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6"/>
      <c r="R595" s="786"/>
      <c r="S595" s="786"/>
      <c r="T595" s="787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3">
        <v>4680115883536</v>
      </c>
      <c r="E596" s="784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6"/>
      <c r="R596" s="786"/>
      <c r="S596" s="786"/>
      <c r="T596" s="787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0"/>
      <c r="B597" s="796"/>
      <c r="C597" s="796"/>
      <c r="D597" s="796"/>
      <c r="E597" s="796"/>
      <c r="F597" s="796"/>
      <c r="G597" s="796"/>
      <c r="H597" s="796"/>
      <c r="I597" s="796"/>
      <c r="J597" s="796"/>
      <c r="K597" s="796"/>
      <c r="L597" s="796"/>
      <c r="M597" s="796"/>
      <c r="N597" s="796"/>
      <c r="O597" s="811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6"/>
      <c r="B598" s="796"/>
      <c r="C598" s="796"/>
      <c r="D598" s="796"/>
      <c r="E598" s="796"/>
      <c r="F598" s="796"/>
      <c r="G598" s="796"/>
      <c r="H598" s="796"/>
      <c r="I598" s="796"/>
      <c r="J598" s="796"/>
      <c r="K598" s="796"/>
      <c r="L598" s="796"/>
      <c r="M598" s="796"/>
      <c r="N598" s="796"/>
      <c r="O598" s="811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199</v>
      </c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6"/>
      <c r="P599" s="796"/>
      <c r="Q599" s="796"/>
      <c r="R599" s="796"/>
      <c r="S599" s="796"/>
      <c r="T599" s="796"/>
      <c r="U599" s="796"/>
      <c r="V599" s="796"/>
      <c r="W599" s="796"/>
      <c r="X599" s="796"/>
      <c r="Y599" s="796"/>
      <c r="Z599" s="796"/>
      <c r="AA599" s="773"/>
      <c r="AB599" s="773"/>
      <c r="AC599" s="773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3">
        <v>4680115885035</v>
      </c>
      <c r="E600" s="784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6"/>
      <c r="R600" s="786"/>
      <c r="S600" s="786"/>
      <c r="T600" s="787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3">
        <v>4680115885936</v>
      </c>
      <c r="E601" s="784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6" t="s">
        <v>944</v>
      </c>
      <c r="Q601" s="786"/>
      <c r="R601" s="786"/>
      <c r="S601" s="786"/>
      <c r="T601" s="787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0"/>
      <c r="B602" s="796"/>
      <c r="C602" s="796"/>
      <c r="D602" s="796"/>
      <c r="E602" s="796"/>
      <c r="F602" s="796"/>
      <c r="G602" s="796"/>
      <c r="H602" s="796"/>
      <c r="I602" s="796"/>
      <c r="J602" s="796"/>
      <c r="K602" s="796"/>
      <c r="L602" s="796"/>
      <c r="M602" s="796"/>
      <c r="N602" s="796"/>
      <c r="O602" s="811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6"/>
      <c r="B603" s="796"/>
      <c r="C603" s="796"/>
      <c r="D603" s="796"/>
      <c r="E603" s="796"/>
      <c r="F603" s="796"/>
      <c r="G603" s="796"/>
      <c r="H603" s="796"/>
      <c r="I603" s="796"/>
      <c r="J603" s="796"/>
      <c r="K603" s="796"/>
      <c r="L603" s="796"/>
      <c r="M603" s="796"/>
      <c r="N603" s="796"/>
      <c r="O603" s="811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5" t="s">
        <v>945</v>
      </c>
      <c r="B605" s="796"/>
      <c r="C605" s="796"/>
      <c r="D605" s="796"/>
      <c r="E605" s="796"/>
      <c r="F605" s="796"/>
      <c r="G605" s="796"/>
      <c r="H605" s="796"/>
      <c r="I605" s="796"/>
      <c r="J605" s="796"/>
      <c r="K605" s="796"/>
      <c r="L605" s="796"/>
      <c r="M605" s="796"/>
      <c r="N605" s="796"/>
      <c r="O605" s="796"/>
      <c r="P605" s="796"/>
      <c r="Q605" s="796"/>
      <c r="R605" s="796"/>
      <c r="S605" s="796"/>
      <c r="T605" s="796"/>
      <c r="U605" s="796"/>
      <c r="V605" s="796"/>
      <c r="W605" s="796"/>
      <c r="X605" s="796"/>
      <c r="Y605" s="796"/>
      <c r="Z605" s="796"/>
      <c r="AA605" s="774"/>
      <c r="AB605" s="774"/>
      <c r="AC605" s="774"/>
    </row>
    <row r="606" spans="1:68" ht="14.25" customHeight="1" x14ac:dyDescent="0.25">
      <c r="A606" s="799" t="s">
        <v>110</v>
      </c>
      <c r="B606" s="796"/>
      <c r="C606" s="796"/>
      <c r="D606" s="796"/>
      <c r="E606" s="796"/>
      <c r="F606" s="796"/>
      <c r="G606" s="796"/>
      <c r="H606" s="796"/>
      <c r="I606" s="796"/>
      <c r="J606" s="796"/>
      <c r="K606" s="796"/>
      <c r="L606" s="796"/>
      <c r="M606" s="796"/>
      <c r="N606" s="796"/>
      <c r="O606" s="796"/>
      <c r="P606" s="796"/>
      <c r="Q606" s="796"/>
      <c r="R606" s="796"/>
      <c r="S606" s="796"/>
      <c r="T606" s="796"/>
      <c r="U606" s="796"/>
      <c r="V606" s="796"/>
      <c r="W606" s="796"/>
      <c r="X606" s="796"/>
      <c r="Y606" s="796"/>
      <c r="Z606" s="796"/>
      <c r="AA606" s="773"/>
      <c r="AB606" s="773"/>
      <c r="AC606" s="773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3">
        <v>4680115885523</v>
      </c>
      <c r="E607" s="784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273</v>
      </c>
      <c r="N607" s="33"/>
      <c r="O607" s="32">
        <v>90</v>
      </c>
      <c r="P607" s="1093" t="s">
        <v>948</v>
      </c>
      <c r="Q607" s="786"/>
      <c r="R607" s="786"/>
      <c r="S607" s="786"/>
      <c r="T607" s="787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274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0"/>
      <c r="B608" s="796"/>
      <c r="C608" s="796"/>
      <c r="D608" s="796"/>
      <c r="E608" s="796"/>
      <c r="F608" s="796"/>
      <c r="G608" s="796"/>
      <c r="H608" s="796"/>
      <c r="I608" s="796"/>
      <c r="J608" s="796"/>
      <c r="K608" s="796"/>
      <c r="L608" s="796"/>
      <c r="M608" s="796"/>
      <c r="N608" s="796"/>
      <c r="O608" s="811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6"/>
      <c r="B609" s="796"/>
      <c r="C609" s="796"/>
      <c r="D609" s="796"/>
      <c r="E609" s="796"/>
      <c r="F609" s="796"/>
      <c r="G609" s="796"/>
      <c r="H609" s="796"/>
      <c r="I609" s="796"/>
      <c r="J609" s="796"/>
      <c r="K609" s="796"/>
      <c r="L609" s="796"/>
      <c r="M609" s="796"/>
      <c r="N609" s="796"/>
      <c r="O609" s="811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6"/>
      <c r="C610" s="796"/>
      <c r="D610" s="796"/>
      <c r="E610" s="796"/>
      <c r="F610" s="796"/>
      <c r="G610" s="796"/>
      <c r="H610" s="796"/>
      <c r="I610" s="796"/>
      <c r="J610" s="796"/>
      <c r="K610" s="796"/>
      <c r="L610" s="796"/>
      <c r="M610" s="796"/>
      <c r="N610" s="796"/>
      <c r="O610" s="796"/>
      <c r="P610" s="796"/>
      <c r="Q610" s="796"/>
      <c r="R610" s="796"/>
      <c r="S610" s="796"/>
      <c r="T610" s="796"/>
      <c r="U610" s="796"/>
      <c r="V610" s="796"/>
      <c r="W610" s="796"/>
      <c r="X610" s="796"/>
      <c r="Y610" s="796"/>
      <c r="Z610" s="796"/>
      <c r="AA610" s="773"/>
      <c r="AB610" s="773"/>
      <c r="AC610" s="773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3">
        <v>4680115885530</v>
      </c>
      <c r="E611" s="784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273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6"/>
      <c r="R611" s="786"/>
      <c r="S611" s="786"/>
      <c r="T611" s="787"/>
      <c r="U611" s="34"/>
      <c r="V611" s="34"/>
      <c r="W611" s="35" t="s">
        <v>69</v>
      </c>
      <c r="X611" s="779">
        <v>20</v>
      </c>
      <c r="Y611" s="780">
        <f>IFERROR(IF(X611="",0,CEILING((X611/$H611),1)*$H611),"")</f>
        <v>21</v>
      </c>
      <c r="Z611" s="36">
        <f>IFERROR(IF(Y611=0,"",ROUNDUP(Y611/H611,0)*0.00937),"")</f>
        <v>4.6850000000000003E-2</v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21</v>
      </c>
      <c r="BN611" s="64">
        <f>IFERROR(Y611*I611/H611,"0")</f>
        <v>22.049999999999997</v>
      </c>
      <c r="BO611" s="64">
        <f>IFERROR(1/J611*(X611/H611),"0")</f>
        <v>3.968253968253968E-2</v>
      </c>
      <c r="BP611" s="64">
        <f>IFERROR(1/J611*(Y611/H611),"0")</f>
        <v>4.1666666666666664E-2</v>
      </c>
    </row>
    <row r="612" spans="1:68" x14ac:dyDescent="0.2">
      <c r="A612" s="810"/>
      <c r="B612" s="796"/>
      <c r="C612" s="796"/>
      <c r="D612" s="796"/>
      <c r="E612" s="796"/>
      <c r="F612" s="796"/>
      <c r="G612" s="796"/>
      <c r="H612" s="796"/>
      <c r="I612" s="796"/>
      <c r="J612" s="796"/>
      <c r="K612" s="796"/>
      <c r="L612" s="796"/>
      <c r="M612" s="796"/>
      <c r="N612" s="796"/>
      <c r="O612" s="811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4.7619047619047619</v>
      </c>
      <c r="Y612" s="781">
        <f>IFERROR(Y611/H611,"0")</f>
        <v>5</v>
      </c>
      <c r="Z612" s="781">
        <f>IFERROR(IF(Z611="",0,Z611),"0")</f>
        <v>4.6850000000000003E-2</v>
      </c>
      <c r="AA612" s="782"/>
      <c r="AB612" s="782"/>
      <c r="AC612" s="782"/>
    </row>
    <row r="613" spans="1:68" x14ac:dyDescent="0.2">
      <c r="A613" s="796"/>
      <c r="B613" s="796"/>
      <c r="C613" s="796"/>
      <c r="D613" s="796"/>
      <c r="E613" s="796"/>
      <c r="F613" s="796"/>
      <c r="G613" s="796"/>
      <c r="H613" s="796"/>
      <c r="I613" s="796"/>
      <c r="J613" s="796"/>
      <c r="K613" s="796"/>
      <c r="L613" s="796"/>
      <c r="M613" s="796"/>
      <c r="N613" s="796"/>
      <c r="O613" s="811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20</v>
      </c>
      <c r="Y613" s="781">
        <f>IFERROR(SUM(Y611:Y611),"0")</f>
        <v>21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5" t="s">
        <v>952</v>
      </c>
      <c r="B615" s="796"/>
      <c r="C615" s="796"/>
      <c r="D615" s="796"/>
      <c r="E615" s="796"/>
      <c r="F615" s="796"/>
      <c r="G615" s="796"/>
      <c r="H615" s="796"/>
      <c r="I615" s="796"/>
      <c r="J615" s="796"/>
      <c r="K615" s="796"/>
      <c r="L615" s="796"/>
      <c r="M615" s="796"/>
      <c r="N615" s="796"/>
      <c r="O615" s="796"/>
      <c r="P615" s="796"/>
      <c r="Q615" s="796"/>
      <c r="R615" s="796"/>
      <c r="S615" s="796"/>
      <c r="T615" s="796"/>
      <c r="U615" s="796"/>
      <c r="V615" s="796"/>
      <c r="W615" s="796"/>
      <c r="X615" s="796"/>
      <c r="Y615" s="796"/>
      <c r="Z615" s="796"/>
      <c r="AA615" s="774"/>
      <c r="AB615" s="774"/>
      <c r="AC615" s="774"/>
    </row>
    <row r="616" spans="1:68" ht="14.25" customHeight="1" x14ac:dyDescent="0.25">
      <c r="A616" s="799" t="s">
        <v>110</v>
      </c>
      <c r="B616" s="796"/>
      <c r="C616" s="796"/>
      <c r="D616" s="796"/>
      <c r="E616" s="796"/>
      <c r="F616" s="796"/>
      <c r="G616" s="796"/>
      <c r="H616" s="796"/>
      <c r="I616" s="796"/>
      <c r="J616" s="796"/>
      <c r="K616" s="796"/>
      <c r="L616" s="796"/>
      <c r="M616" s="796"/>
      <c r="N616" s="796"/>
      <c r="O616" s="796"/>
      <c r="P616" s="796"/>
      <c r="Q616" s="796"/>
      <c r="R616" s="796"/>
      <c r="S616" s="796"/>
      <c r="T616" s="796"/>
      <c r="U616" s="796"/>
      <c r="V616" s="796"/>
      <c r="W616" s="796"/>
      <c r="X616" s="796"/>
      <c r="Y616" s="796"/>
      <c r="Z616" s="796"/>
      <c r="AA616" s="773"/>
      <c r="AB616" s="773"/>
      <c r="AC616" s="773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3">
        <v>4640242181011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59" t="s">
        <v>955</v>
      </c>
      <c r="Q617" s="786"/>
      <c r="R617" s="786"/>
      <c r="S617" s="786"/>
      <c r="T617" s="787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3">
        <v>4640242180441</v>
      </c>
      <c r="E618" s="784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6"/>
      <c r="R618" s="786"/>
      <c r="S618" s="786"/>
      <c r="T618" s="787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3">
        <v>4640242180564</v>
      </c>
      <c r="E619" s="784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7" t="s">
        <v>963</v>
      </c>
      <c r="Q619" s="786"/>
      <c r="R619" s="786"/>
      <c r="S619" s="786"/>
      <c r="T619" s="787"/>
      <c r="U619" s="34"/>
      <c r="V619" s="34"/>
      <c r="W619" s="35" t="s">
        <v>69</v>
      </c>
      <c r="X619" s="779">
        <v>20</v>
      </c>
      <c r="Y619" s="780">
        <f t="shared" si="114"/>
        <v>24</v>
      </c>
      <c r="Z619" s="36">
        <f>IFERROR(IF(Y619=0,"",ROUNDUP(Y619/H619,0)*0.01898),"")</f>
        <v>3.7960000000000001E-2</v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20.725000000000001</v>
      </c>
      <c r="BN619" s="64">
        <f t="shared" si="116"/>
        <v>24.87</v>
      </c>
      <c r="BO619" s="64">
        <f t="shared" si="117"/>
        <v>2.6041666666666668E-2</v>
      </c>
      <c r="BP619" s="64">
        <f t="shared" si="118"/>
        <v>3.125E-2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3">
        <v>4640242180922</v>
      </c>
      <c r="E620" s="784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2" t="s">
        <v>967</v>
      </c>
      <c r="Q620" s="786"/>
      <c r="R620" s="786"/>
      <c r="S620" s="786"/>
      <c r="T620" s="787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3">
        <v>4640242181189</v>
      </c>
      <c r="E621" s="784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3" t="s">
        <v>971</v>
      </c>
      <c r="Q621" s="786"/>
      <c r="R621" s="786"/>
      <c r="S621" s="786"/>
      <c r="T621" s="787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3">
        <v>4640242180038</v>
      </c>
      <c r="E622" s="784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2" t="s">
        <v>974</v>
      </c>
      <c r="Q622" s="786"/>
      <c r="R622" s="786"/>
      <c r="S622" s="786"/>
      <c r="T622" s="787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3">
        <v>4640242181172</v>
      </c>
      <c r="E623" s="784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7" t="s">
        <v>977</v>
      </c>
      <c r="Q623" s="786"/>
      <c r="R623" s="786"/>
      <c r="S623" s="786"/>
      <c r="T623" s="787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0"/>
      <c r="B624" s="796"/>
      <c r="C624" s="796"/>
      <c r="D624" s="796"/>
      <c r="E624" s="796"/>
      <c r="F624" s="796"/>
      <c r="G624" s="796"/>
      <c r="H624" s="796"/>
      <c r="I624" s="796"/>
      <c r="J624" s="796"/>
      <c r="K624" s="796"/>
      <c r="L624" s="796"/>
      <c r="M624" s="796"/>
      <c r="N624" s="796"/>
      <c r="O624" s="811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1.6666666666666667</v>
      </c>
      <c r="Y624" s="781">
        <f>IFERROR(Y617/H617,"0")+IFERROR(Y618/H618,"0")+IFERROR(Y619/H619,"0")+IFERROR(Y620/H620,"0")+IFERROR(Y621/H621,"0")+IFERROR(Y622/H622,"0")+IFERROR(Y623/H623,"0")</f>
        <v>2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3.7960000000000001E-2</v>
      </c>
      <c r="AA624" s="782"/>
      <c r="AB624" s="782"/>
      <c r="AC624" s="782"/>
    </row>
    <row r="625" spans="1:68" x14ac:dyDescent="0.2">
      <c r="A625" s="796"/>
      <c r="B625" s="796"/>
      <c r="C625" s="796"/>
      <c r="D625" s="796"/>
      <c r="E625" s="796"/>
      <c r="F625" s="796"/>
      <c r="G625" s="796"/>
      <c r="H625" s="796"/>
      <c r="I625" s="796"/>
      <c r="J625" s="796"/>
      <c r="K625" s="796"/>
      <c r="L625" s="796"/>
      <c r="M625" s="796"/>
      <c r="N625" s="796"/>
      <c r="O625" s="811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20</v>
      </c>
      <c r="Y625" s="781">
        <f>IFERROR(SUM(Y617:Y623),"0")</f>
        <v>24</v>
      </c>
      <c r="Z625" s="37"/>
      <c r="AA625" s="782"/>
      <c r="AB625" s="782"/>
      <c r="AC625" s="782"/>
    </row>
    <row r="626" spans="1:68" ht="14.25" customHeight="1" x14ac:dyDescent="0.25">
      <c r="A626" s="799" t="s">
        <v>158</v>
      </c>
      <c r="B626" s="796"/>
      <c r="C626" s="796"/>
      <c r="D626" s="796"/>
      <c r="E626" s="796"/>
      <c r="F626" s="796"/>
      <c r="G626" s="796"/>
      <c r="H626" s="796"/>
      <c r="I626" s="796"/>
      <c r="J626" s="796"/>
      <c r="K626" s="796"/>
      <c r="L626" s="796"/>
      <c r="M626" s="796"/>
      <c r="N626" s="796"/>
      <c r="O626" s="796"/>
      <c r="P626" s="796"/>
      <c r="Q626" s="796"/>
      <c r="R626" s="796"/>
      <c r="S626" s="796"/>
      <c r="T626" s="796"/>
      <c r="U626" s="796"/>
      <c r="V626" s="796"/>
      <c r="W626" s="796"/>
      <c r="X626" s="796"/>
      <c r="Y626" s="796"/>
      <c r="Z626" s="796"/>
      <c r="AA626" s="773"/>
      <c r="AB626" s="773"/>
      <c r="AC626" s="773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3">
        <v>4640242180519</v>
      </c>
      <c r="E627" s="784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1" t="s">
        <v>980</v>
      </c>
      <c r="Q627" s="786"/>
      <c r="R627" s="786"/>
      <c r="S627" s="786"/>
      <c r="T627" s="787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3">
        <v>4640242180526</v>
      </c>
      <c r="E628" s="784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5" t="s">
        <v>984</v>
      </c>
      <c r="Q628" s="786"/>
      <c r="R628" s="786"/>
      <c r="S628" s="786"/>
      <c r="T628" s="787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3">
        <v>4640242180090</v>
      </c>
      <c r="E629" s="784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6" t="s">
        <v>987</v>
      </c>
      <c r="Q629" s="786"/>
      <c r="R629" s="786"/>
      <c r="S629" s="786"/>
      <c r="T629" s="787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3">
        <v>4640242181363</v>
      </c>
      <c r="E630" s="784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101" t="s">
        <v>991</v>
      </c>
      <c r="Q630" s="786"/>
      <c r="R630" s="786"/>
      <c r="S630" s="786"/>
      <c r="T630" s="787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0"/>
      <c r="B631" s="796"/>
      <c r="C631" s="796"/>
      <c r="D631" s="796"/>
      <c r="E631" s="796"/>
      <c r="F631" s="796"/>
      <c r="G631" s="796"/>
      <c r="H631" s="796"/>
      <c r="I631" s="796"/>
      <c r="J631" s="796"/>
      <c r="K631" s="796"/>
      <c r="L631" s="796"/>
      <c r="M631" s="796"/>
      <c r="N631" s="796"/>
      <c r="O631" s="811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6"/>
      <c r="B632" s="796"/>
      <c r="C632" s="796"/>
      <c r="D632" s="796"/>
      <c r="E632" s="796"/>
      <c r="F632" s="796"/>
      <c r="G632" s="796"/>
      <c r="H632" s="796"/>
      <c r="I632" s="796"/>
      <c r="J632" s="796"/>
      <c r="K632" s="796"/>
      <c r="L632" s="796"/>
      <c r="M632" s="796"/>
      <c r="N632" s="796"/>
      <c r="O632" s="811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6"/>
      <c r="C633" s="796"/>
      <c r="D633" s="796"/>
      <c r="E633" s="796"/>
      <c r="F633" s="796"/>
      <c r="G633" s="796"/>
      <c r="H633" s="796"/>
      <c r="I633" s="796"/>
      <c r="J633" s="796"/>
      <c r="K633" s="796"/>
      <c r="L633" s="796"/>
      <c r="M633" s="796"/>
      <c r="N633" s="796"/>
      <c r="O633" s="796"/>
      <c r="P633" s="796"/>
      <c r="Q633" s="796"/>
      <c r="R633" s="796"/>
      <c r="S633" s="796"/>
      <c r="T633" s="796"/>
      <c r="U633" s="796"/>
      <c r="V633" s="796"/>
      <c r="W633" s="796"/>
      <c r="X633" s="796"/>
      <c r="Y633" s="796"/>
      <c r="Z633" s="796"/>
      <c r="AA633" s="773"/>
      <c r="AB633" s="773"/>
      <c r="AC633" s="773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3">
        <v>4640242180816</v>
      </c>
      <c r="E634" s="784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5" t="s">
        <v>994</v>
      </c>
      <c r="Q634" s="786"/>
      <c r="R634" s="786"/>
      <c r="S634" s="786"/>
      <c r="T634" s="787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3">
        <v>4640242180595</v>
      </c>
      <c r="E635" s="784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5" t="s">
        <v>998</v>
      </c>
      <c r="Q635" s="786"/>
      <c r="R635" s="786"/>
      <c r="S635" s="786"/>
      <c r="T635" s="787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3">
        <v>4640242181615</v>
      </c>
      <c r="E636" s="784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5" t="s">
        <v>1002</v>
      </c>
      <c r="Q636" s="786"/>
      <c r="R636" s="786"/>
      <c r="S636" s="786"/>
      <c r="T636" s="787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3">
        <v>4640242181639</v>
      </c>
      <c r="E637" s="784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5" t="s">
        <v>1006</v>
      </c>
      <c r="Q637" s="786"/>
      <c r="R637" s="786"/>
      <c r="S637" s="786"/>
      <c r="T637" s="787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3">
        <v>4640242181622</v>
      </c>
      <c r="E638" s="784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9" t="s">
        <v>1010</v>
      </c>
      <c r="Q638" s="786"/>
      <c r="R638" s="786"/>
      <c r="S638" s="786"/>
      <c r="T638" s="787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3">
        <v>4640242180908</v>
      </c>
      <c r="E639" s="784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6"/>
      <c r="R639" s="786"/>
      <c r="S639" s="786"/>
      <c r="T639" s="787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3">
        <v>4640242180489</v>
      </c>
      <c r="E640" s="784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50" t="s">
        <v>1017</v>
      </c>
      <c r="Q640" s="786"/>
      <c r="R640" s="786"/>
      <c r="S640" s="786"/>
      <c r="T640" s="787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0"/>
      <c r="B641" s="796"/>
      <c r="C641" s="796"/>
      <c r="D641" s="796"/>
      <c r="E641" s="796"/>
      <c r="F641" s="796"/>
      <c r="G641" s="796"/>
      <c r="H641" s="796"/>
      <c r="I641" s="796"/>
      <c r="J641" s="796"/>
      <c r="K641" s="796"/>
      <c r="L641" s="796"/>
      <c r="M641" s="796"/>
      <c r="N641" s="796"/>
      <c r="O641" s="811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6"/>
      <c r="B642" s="796"/>
      <c r="C642" s="796"/>
      <c r="D642" s="796"/>
      <c r="E642" s="796"/>
      <c r="F642" s="796"/>
      <c r="G642" s="796"/>
      <c r="H642" s="796"/>
      <c r="I642" s="796"/>
      <c r="J642" s="796"/>
      <c r="K642" s="796"/>
      <c r="L642" s="796"/>
      <c r="M642" s="796"/>
      <c r="N642" s="796"/>
      <c r="O642" s="811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6"/>
      <c r="C643" s="796"/>
      <c r="D643" s="796"/>
      <c r="E643" s="796"/>
      <c r="F643" s="796"/>
      <c r="G643" s="796"/>
      <c r="H643" s="796"/>
      <c r="I643" s="796"/>
      <c r="J643" s="796"/>
      <c r="K643" s="796"/>
      <c r="L643" s="796"/>
      <c r="M643" s="796"/>
      <c r="N643" s="796"/>
      <c r="O643" s="796"/>
      <c r="P643" s="796"/>
      <c r="Q643" s="796"/>
      <c r="R643" s="796"/>
      <c r="S643" s="796"/>
      <c r="T643" s="796"/>
      <c r="U643" s="796"/>
      <c r="V643" s="796"/>
      <c r="W643" s="796"/>
      <c r="X643" s="796"/>
      <c r="Y643" s="796"/>
      <c r="Z643" s="796"/>
      <c r="AA643" s="773"/>
      <c r="AB643" s="773"/>
      <c r="AC643" s="773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3">
        <v>4640242180533</v>
      </c>
      <c r="E644" s="784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188" t="s">
        <v>1020</v>
      </c>
      <c r="Q644" s="786"/>
      <c r="R644" s="786"/>
      <c r="S644" s="786"/>
      <c r="T644" s="787"/>
      <c r="U644" s="34"/>
      <c r="V644" s="34"/>
      <c r="W644" s="35" t="s">
        <v>69</v>
      </c>
      <c r="X644" s="779">
        <v>900</v>
      </c>
      <c r="Y644" s="780">
        <f t="shared" ref="Y644:Y651" si="124">IFERROR(IF(X644="",0,CEILING((X644/$H644),1)*$H644),"")</f>
        <v>904.8</v>
      </c>
      <c r="Z644" s="36">
        <f>IFERROR(IF(Y644=0,"",ROUNDUP(Y644/H644,0)*0.01898),"")</f>
        <v>2.2016800000000001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959.88461538461547</v>
      </c>
      <c r="BN644" s="64">
        <f t="shared" ref="BN644:BN651" si="126">IFERROR(Y644*I644/H644,"0")</f>
        <v>965.00400000000002</v>
      </c>
      <c r="BO644" s="64">
        <f t="shared" ref="BO644:BO651" si="127">IFERROR(1/J644*(X644/H644),"0")</f>
        <v>1.8028846153846154</v>
      </c>
      <c r="BP644" s="64">
        <f t="shared" ref="BP644:BP651" si="128">IFERROR(1/J644*(Y644/H644),"0")</f>
        <v>1.8125</v>
      </c>
    </row>
    <row r="645" spans="1:68" ht="27" customHeight="1" x14ac:dyDescent="0.25">
      <c r="A645" s="54" t="s">
        <v>1018</v>
      </c>
      <c r="B645" s="54" t="s">
        <v>1022</v>
      </c>
      <c r="C645" s="31">
        <v>4301051887</v>
      </c>
      <c r="D645" s="783">
        <v>4640242180533</v>
      </c>
      <c r="E645" s="784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1" t="s">
        <v>1023</v>
      </c>
      <c r="Q645" s="786"/>
      <c r="R645" s="786"/>
      <c r="S645" s="786"/>
      <c r="T645" s="787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3">
        <v>4640242180540</v>
      </c>
      <c r="E646" s="784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6"/>
      <c r="R646" s="786"/>
      <c r="S646" s="786"/>
      <c r="T646" s="787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3">
        <v>4640242180540</v>
      </c>
      <c r="E647" s="784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6"/>
      <c r="R647" s="786"/>
      <c r="S647" s="786"/>
      <c r="T647" s="787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4301051390</v>
      </c>
      <c r="D648" s="783">
        <v>4640242181233</v>
      </c>
      <c r="E648" s="784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4" t="s">
        <v>1032</v>
      </c>
      <c r="Q648" s="786"/>
      <c r="R648" s="786"/>
      <c r="S648" s="786"/>
      <c r="T648" s="787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4301051920</v>
      </c>
      <c r="D649" s="783">
        <v>4640242181233</v>
      </c>
      <c r="E649" s="784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154</v>
      </c>
      <c r="N649" s="33"/>
      <c r="O649" s="32">
        <v>45</v>
      </c>
      <c r="P649" s="1024" t="s">
        <v>1034</v>
      </c>
      <c r="Q649" s="786"/>
      <c r="R649" s="786"/>
      <c r="S649" s="786"/>
      <c r="T649" s="787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3">
        <v>4640242181226</v>
      </c>
      <c r="E650" s="784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9" t="s">
        <v>1037</v>
      </c>
      <c r="Q650" s="786"/>
      <c r="R650" s="786"/>
      <c r="S650" s="786"/>
      <c r="T650" s="787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3">
        <v>4640242181226</v>
      </c>
      <c r="E651" s="784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154</v>
      </c>
      <c r="N651" s="33"/>
      <c r="O651" s="32">
        <v>45</v>
      </c>
      <c r="P651" s="1114" t="s">
        <v>1039</v>
      </c>
      <c r="Q651" s="786"/>
      <c r="R651" s="786"/>
      <c r="S651" s="786"/>
      <c r="T651" s="787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0"/>
      <c r="B652" s="796"/>
      <c r="C652" s="796"/>
      <c r="D652" s="796"/>
      <c r="E652" s="796"/>
      <c r="F652" s="796"/>
      <c r="G652" s="796"/>
      <c r="H652" s="796"/>
      <c r="I652" s="796"/>
      <c r="J652" s="796"/>
      <c r="K652" s="796"/>
      <c r="L652" s="796"/>
      <c r="M652" s="796"/>
      <c r="N652" s="796"/>
      <c r="O652" s="811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115.38461538461539</v>
      </c>
      <c r="Y652" s="781">
        <f>IFERROR(Y644/H644,"0")+IFERROR(Y645/H645,"0")+IFERROR(Y646/H646,"0")+IFERROR(Y647/H647,"0")+IFERROR(Y648/H648,"0")+IFERROR(Y649/H649,"0")+IFERROR(Y650/H650,"0")+IFERROR(Y651/H651,"0")</f>
        <v>116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2.2016800000000001</v>
      </c>
      <c r="AA652" s="782"/>
      <c r="AB652" s="782"/>
      <c r="AC652" s="782"/>
    </row>
    <row r="653" spans="1:68" x14ac:dyDescent="0.2">
      <c r="A653" s="796"/>
      <c r="B653" s="796"/>
      <c r="C653" s="796"/>
      <c r="D653" s="796"/>
      <c r="E653" s="796"/>
      <c r="F653" s="796"/>
      <c r="G653" s="796"/>
      <c r="H653" s="796"/>
      <c r="I653" s="796"/>
      <c r="J653" s="796"/>
      <c r="K653" s="796"/>
      <c r="L653" s="796"/>
      <c r="M653" s="796"/>
      <c r="N653" s="796"/>
      <c r="O653" s="811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900</v>
      </c>
      <c r="Y653" s="781">
        <f>IFERROR(SUM(Y644:Y651),"0")</f>
        <v>904.8</v>
      </c>
      <c r="Z653" s="37"/>
      <c r="AA653" s="782"/>
      <c r="AB653" s="782"/>
      <c r="AC653" s="782"/>
    </row>
    <row r="654" spans="1:68" ht="14.25" customHeight="1" x14ac:dyDescent="0.25">
      <c r="A654" s="799" t="s">
        <v>199</v>
      </c>
      <c r="B654" s="796"/>
      <c r="C654" s="796"/>
      <c r="D654" s="796"/>
      <c r="E654" s="796"/>
      <c r="F654" s="796"/>
      <c r="G654" s="796"/>
      <c r="H654" s="796"/>
      <c r="I654" s="796"/>
      <c r="J654" s="796"/>
      <c r="K654" s="796"/>
      <c r="L654" s="796"/>
      <c r="M654" s="796"/>
      <c r="N654" s="796"/>
      <c r="O654" s="796"/>
      <c r="P654" s="796"/>
      <c r="Q654" s="796"/>
      <c r="R654" s="796"/>
      <c r="S654" s="796"/>
      <c r="T654" s="796"/>
      <c r="U654" s="796"/>
      <c r="V654" s="796"/>
      <c r="W654" s="796"/>
      <c r="X654" s="796"/>
      <c r="Y654" s="796"/>
      <c r="Z654" s="796"/>
      <c r="AA654" s="773"/>
      <c r="AB654" s="773"/>
      <c r="AC654" s="773"/>
    </row>
    <row r="655" spans="1:68" ht="27" customHeight="1" x14ac:dyDescent="0.25">
      <c r="A655" s="54" t="s">
        <v>1040</v>
      </c>
      <c r="B655" s="54" t="s">
        <v>1041</v>
      </c>
      <c r="C655" s="31">
        <v>4301060408</v>
      </c>
      <c r="D655" s="783">
        <v>4640242180120</v>
      </c>
      <c r="E655" s="784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9" t="s">
        <v>1042</v>
      </c>
      <c r="Q655" s="786"/>
      <c r="R655" s="786"/>
      <c r="S655" s="786"/>
      <c r="T655" s="787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4301060354</v>
      </c>
      <c r="D656" s="783">
        <v>4640242180120</v>
      </c>
      <c r="E656" s="784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7" t="s">
        <v>1045</v>
      </c>
      <c r="Q656" s="786"/>
      <c r="R656" s="786"/>
      <c r="S656" s="786"/>
      <c r="T656" s="787"/>
      <c r="U656" s="34"/>
      <c r="V656" s="34"/>
      <c r="W656" s="35" t="s">
        <v>69</v>
      </c>
      <c r="X656" s="779">
        <v>200</v>
      </c>
      <c r="Y656" s="780">
        <f>IFERROR(IF(X656="",0,CEILING((X656/$H656),1)*$H656),"")</f>
        <v>202.79999999999998</v>
      </c>
      <c r="Z656" s="36">
        <f>IFERROR(IF(Y656=0,"",ROUNDUP(Y656/H656,0)*0.01898),"")</f>
        <v>0.49348000000000003</v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211.15384615384616</v>
      </c>
      <c r="BN656" s="64">
        <f>IFERROR(Y656*I656/H656,"0")</f>
        <v>214.10999999999999</v>
      </c>
      <c r="BO656" s="64">
        <f>IFERROR(1/J656*(X656/H656),"0")</f>
        <v>0.40064102564102566</v>
      </c>
      <c r="BP656" s="64">
        <f>IFERROR(1/J656*(Y656/H656),"0")</f>
        <v>0.40625</v>
      </c>
    </row>
    <row r="657" spans="1:68" ht="27" customHeight="1" x14ac:dyDescent="0.25">
      <c r="A657" s="54" t="s">
        <v>1046</v>
      </c>
      <c r="B657" s="54" t="s">
        <v>1047</v>
      </c>
      <c r="C657" s="31">
        <v>4301060407</v>
      </c>
      <c r="D657" s="783">
        <v>4640242180137</v>
      </c>
      <c r="E657" s="784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3" t="s">
        <v>1048</v>
      </c>
      <c r="Q657" s="786"/>
      <c r="R657" s="786"/>
      <c r="S657" s="786"/>
      <c r="T657" s="787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4301060355</v>
      </c>
      <c r="D658" s="783">
        <v>4640242180137</v>
      </c>
      <c r="E658" s="784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6" t="s">
        <v>1051</v>
      </c>
      <c r="Q658" s="786"/>
      <c r="R658" s="786"/>
      <c r="S658" s="786"/>
      <c r="T658" s="787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0"/>
      <c r="B659" s="796"/>
      <c r="C659" s="796"/>
      <c r="D659" s="796"/>
      <c r="E659" s="796"/>
      <c r="F659" s="796"/>
      <c r="G659" s="796"/>
      <c r="H659" s="796"/>
      <c r="I659" s="796"/>
      <c r="J659" s="796"/>
      <c r="K659" s="796"/>
      <c r="L659" s="796"/>
      <c r="M659" s="796"/>
      <c r="N659" s="796"/>
      <c r="O659" s="811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25.641025641025642</v>
      </c>
      <c r="Y659" s="781">
        <f>IFERROR(Y655/H655,"0")+IFERROR(Y656/H656,"0")+IFERROR(Y657/H657,"0")+IFERROR(Y658/H658,"0")</f>
        <v>26</v>
      </c>
      <c r="Z659" s="781">
        <f>IFERROR(IF(Z655="",0,Z655),"0")+IFERROR(IF(Z656="",0,Z656),"0")+IFERROR(IF(Z657="",0,Z657),"0")+IFERROR(IF(Z658="",0,Z658),"0")</f>
        <v>0.49348000000000003</v>
      </c>
      <c r="AA659" s="782"/>
      <c r="AB659" s="782"/>
      <c r="AC659" s="782"/>
    </row>
    <row r="660" spans="1:68" x14ac:dyDescent="0.2">
      <c r="A660" s="796"/>
      <c r="B660" s="796"/>
      <c r="C660" s="796"/>
      <c r="D660" s="796"/>
      <c r="E660" s="796"/>
      <c r="F660" s="796"/>
      <c r="G660" s="796"/>
      <c r="H660" s="796"/>
      <c r="I660" s="796"/>
      <c r="J660" s="796"/>
      <c r="K660" s="796"/>
      <c r="L660" s="796"/>
      <c r="M660" s="796"/>
      <c r="N660" s="796"/>
      <c r="O660" s="811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200</v>
      </c>
      <c r="Y660" s="781">
        <f>IFERROR(SUM(Y655:Y658),"0")</f>
        <v>202.79999999999998</v>
      </c>
      <c r="Z660" s="37"/>
      <c r="AA660" s="782"/>
      <c r="AB660" s="782"/>
      <c r="AC660" s="782"/>
    </row>
    <row r="661" spans="1:68" ht="16.5" customHeight="1" x14ac:dyDescent="0.25">
      <c r="A661" s="795" t="s">
        <v>1052</v>
      </c>
      <c r="B661" s="796"/>
      <c r="C661" s="796"/>
      <c r="D661" s="796"/>
      <c r="E661" s="796"/>
      <c r="F661" s="796"/>
      <c r="G661" s="796"/>
      <c r="H661" s="796"/>
      <c r="I661" s="796"/>
      <c r="J661" s="796"/>
      <c r="K661" s="796"/>
      <c r="L661" s="796"/>
      <c r="M661" s="796"/>
      <c r="N661" s="796"/>
      <c r="O661" s="796"/>
      <c r="P661" s="796"/>
      <c r="Q661" s="796"/>
      <c r="R661" s="796"/>
      <c r="S661" s="796"/>
      <c r="T661" s="796"/>
      <c r="U661" s="796"/>
      <c r="V661" s="796"/>
      <c r="W661" s="796"/>
      <c r="X661" s="796"/>
      <c r="Y661" s="796"/>
      <c r="Z661" s="796"/>
      <c r="AA661" s="774"/>
      <c r="AB661" s="774"/>
      <c r="AC661" s="774"/>
    </row>
    <row r="662" spans="1:68" ht="14.25" customHeight="1" x14ac:dyDescent="0.25">
      <c r="A662" s="799" t="s">
        <v>110</v>
      </c>
      <c r="B662" s="796"/>
      <c r="C662" s="796"/>
      <c r="D662" s="796"/>
      <c r="E662" s="796"/>
      <c r="F662" s="796"/>
      <c r="G662" s="796"/>
      <c r="H662" s="796"/>
      <c r="I662" s="796"/>
      <c r="J662" s="796"/>
      <c r="K662" s="796"/>
      <c r="L662" s="796"/>
      <c r="M662" s="796"/>
      <c r="N662" s="796"/>
      <c r="O662" s="796"/>
      <c r="P662" s="796"/>
      <c r="Q662" s="796"/>
      <c r="R662" s="796"/>
      <c r="S662" s="796"/>
      <c r="T662" s="796"/>
      <c r="U662" s="796"/>
      <c r="V662" s="796"/>
      <c r="W662" s="796"/>
      <c r="X662" s="796"/>
      <c r="Y662" s="796"/>
      <c r="Z662" s="796"/>
      <c r="AA662" s="773"/>
      <c r="AB662" s="773"/>
      <c r="AC662" s="773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3">
        <v>4640242180045</v>
      </c>
      <c r="E663" s="784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8" t="s">
        <v>1055</v>
      </c>
      <c r="Q663" s="786"/>
      <c r="R663" s="786"/>
      <c r="S663" s="786"/>
      <c r="T663" s="787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3">
        <v>4640242180601</v>
      </c>
      <c r="E664" s="784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6"/>
      <c r="R664" s="786"/>
      <c r="S664" s="786"/>
      <c r="T664" s="787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0"/>
      <c r="B665" s="796"/>
      <c r="C665" s="796"/>
      <c r="D665" s="796"/>
      <c r="E665" s="796"/>
      <c r="F665" s="796"/>
      <c r="G665" s="796"/>
      <c r="H665" s="796"/>
      <c r="I665" s="796"/>
      <c r="J665" s="796"/>
      <c r="K665" s="796"/>
      <c r="L665" s="796"/>
      <c r="M665" s="796"/>
      <c r="N665" s="796"/>
      <c r="O665" s="811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6"/>
      <c r="B666" s="796"/>
      <c r="C666" s="796"/>
      <c r="D666" s="796"/>
      <c r="E666" s="796"/>
      <c r="F666" s="796"/>
      <c r="G666" s="796"/>
      <c r="H666" s="796"/>
      <c r="I666" s="796"/>
      <c r="J666" s="796"/>
      <c r="K666" s="796"/>
      <c r="L666" s="796"/>
      <c r="M666" s="796"/>
      <c r="N666" s="796"/>
      <c r="O666" s="811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158</v>
      </c>
      <c r="B667" s="796"/>
      <c r="C667" s="796"/>
      <c r="D667" s="796"/>
      <c r="E667" s="796"/>
      <c r="F667" s="796"/>
      <c r="G667" s="796"/>
      <c r="H667" s="796"/>
      <c r="I667" s="796"/>
      <c r="J667" s="796"/>
      <c r="K667" s="796"/>
      <c r="L667" s="796"/>
      <c r="M667" s="796"/>
      <c r="N667" s="796"/>
      <c r="O667" s="796"/>
      <c r="P667" s="796"/>
      <c r="Q667" s="796"/>
      <c r="R667" s="796"/>
      <c r="S667" s="796"/>
      <c r="T667" s="796"/>
      <c r="U667" s="796"/>
      <c r="V667" s="796"/>
      <c r="W667" s="796"/>
      <c r="X667" s="796"/>
      <c r="Y667" s="796"/>
      <c r="Z667" s="796"/>
      <c r="AA667" s="773"/>
      <c r="AB667" s="773"/>
      <c r="AC667" s="773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3">
        <v>4640242180090</v>
      </c>
      <c r="E668" s="784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0" t="s">
        <v>1063</v>
      </c>
      <c r="Q668" s="786"/>
      <c r="R668" s="786"/>
      <c r="S668" s="786"/>
      <c r="T668" s="787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0"/>
      <c r="B669" s="796"/>
      <c r="C669" s="796"/>
      <c r="D669" s="796"/>
      <c r="E669" s="796"/>
      <c r="F669" s="796"/>
      <c r="G669" s="796"/>
      <c r="H669" s="796"/>
      <c r="I669" s="796"/>
      <c r="J669" s="796"/>
      <c r="K669" s="796"/>
      <c r="L669" s="796"/>
      <c r="M669" s="796"/>
      <c r="N669" s="796"/>
      <c r="O669" s="811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6"/>
      <c r="B670" s="796"/>
      <c r="C670" s="796"/>
      <c r="D670" s="796"/>
      <c r="E670" s="796"/>
      <c r="F670" s="796"/>
      <c r="G670" s="796"/>
      <c r="H670" s="796"/>
      <c r="I670" s="796"/>
      <c r="J670" s="796"/>
      <c r="K670" s="796"/>
      <c r="L670" s="796"/>
      <c r="M670" s="796"/>
      <c r="N670" s="796"/>
      <c r="O670" s="811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6"/>
      <c r="C671" s="796"/>
      <c r="D671" s="796"/>
      <c r="E671" s="796"/>
      <c r="F671" s="796"/>
      <c r="G671" s="796"/>
      <c r="H671" s="796"/>
      <c r="I671" s="796"/>
      <c r="J671" s="796"/>
      <c r="K671" s="796"/>
      <c r="L671" s="796"/>
      <c r="M671" s="796"/>
      <c r="N671" s="796"/>
      <c r="O671" s="796"/>
      <c r="P671" s="796"/>
      <c r="Q671" s="796"/>
      <c r="R671" s="796"/>
      <c r="S671" s="796"/>
      <c r="T671" s="796"/>
      <c r="U671" s="796"/>
      <c r="V671" s="796"/>
      <c r="W671" s="796"/>
      <c r="X671" s="796"/>
      <c r="Y671" s="796"/>
      <c r="Z671" s="796"/>
      <c r="AA671" s="773"/>
      <c r="AB671" s="773"/>
      <c r="AC671" s="773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3">
        <v>4640242180076</v>
      </c>
      <c r="E672" s="784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1146" t="s">
        <v>1067</v>
      </c>
      <c r="Q672" s="786"/>
      <c r="R672" s="786"/>
      <c r="S672" s="786"/>
      <c r="T672" s="787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0"/>
      <c r="B673" s="796"/>
      <c r="C673" s="796"/>
      <c r="D673" s="796"/>
      <c r="E673" s="796"/>
      <c r="F673" s="796"/>
      <c r="G673" s="796"/>
      <c r="H673" s="796"/>
      <c r="I673" s="796"/>
      <c r="J673" s="796"/>
      <c r="K673" s="796"/>
      <c r="L673" s="796"/>
      <c r="M673" s="796"/>
      <c r="N673" s="796"/>
      <c r="O673" s="811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6"/>
      <c r="B674" s="796"/>
      <c r="C674" s="796"/>
      <c r="D674" s="796"/>
      <c r="E674" s="796"/>
      <c r="F674" s="796"/>
      <c r="G674" s="796"/>
      <c r="H674" s="796"/>
      <c r="I674" s="796"/>
      <c r="J674" s="796"/>
      <c r="K674" s="796"/>
      <c r="L674" s="796"/>
      <c r="M674" s="796"/>
      <c r="N674" s="796"/>
      <c r="O674" s="811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6"/>
      <c r="C675" s="796"/>
      <c r="D675" s="796"/>
      <c r="E675" s="796"/>
      <c r="F675" s="796"/>
      <c r="G675" s="796"/>
      <c r="H675" s="796"/>
      <c r="I675" s="796"/>
      <c r="J675" s="796"/>
      <c r="K675" s="796"/>
      <c r="L675" s="796"/>
      <c r="M675" s="796"/>
      <c r="N675" s="796"/>
      <c r="O675" s="796"/>
      <c r="P675" s="796"/>
      <c r="Q675" s="796"/>
      <c r="R675" s="796"/>
      <c r="S675" s="796"/>
      <c r="T675" s="796"/>
      <c r="U675" s="796"/>
      <c r="V675" s="796"/>
      <c r="W675" s="796"/>
      <c r="X675" s="796"/>
      <c r="Y675" s="796"/>
      <c r="Z675" s="796"/>
      <c r="AA675" s="773"/>
      <c r="AB675" s="773"/>
      <c r="AC675" s="773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3">
        <v>4640242180106</v>
      </c>
      <c r="E676" s="784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6"/>
      <c r="R676" s="786"/>
      <c r="S676" s="786"/>
      <c r="T676" s="787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0"/>
      <c r="B677" s="796"/>
      <c r="C677" s="796"/>
      <c r="D677" s="796"/>
      <c r="E677" s="796"/>
      <c r="F677" s="796"/>
      <c r="G677" s="796"/>
      <c r="H677" s="796"/>
      <c r="I677" s="796"/>
      <c r="J677" s="796"/>
      <c r="K677" s="796"/>
      <c r="L677" s="796"/>
      <c r="M677" s="796"/>
      <c r="N677" s="796"/>
      <c r="O677" s="811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6"/>
      <c r="B678" s="796"/>
      <c r="C678" s="796"/>
      <c r="D678" s="796"/>
      <c r="E678" s="796"/>
      <c r="F678" s="796"/>
      <c r="G678" s="796"/>
      <c r="H678" s="796"/>
      <c r="I678" s="796"/>
      <c r="J678" s="796"/>
      <c r="K678" s="796"/>
      <c r="L678" s="796"/>
      <c r="M678" s="796"/>
      <c r="N678" s="796"/>
      <c r="O678" s="811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8"/>
      <c r="B679" s="796"/>
      <c r="C679" s="796"/>
      <c r="D679" s="796"/>
      <c r="E679" s="796"/>
      <c r="F679" s="796"/>
      <c r="G679" s="796"/>
      <c r="H679" s="796"/>
      <c r="I679" s="796"/>
      <c r="J679" s="796"/>
      <c r="K679" s="796"/>
      <c r="L679" s="796"/>
      <c r="M679" s="796"/>
      <c r="N679" s="796"/>
      <c r="O679" s="990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17296.199999999997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17519.719999999994</v>
      </c>
      <c r="Z679" s="37"/>
      <c r="AA679" s="782"/>
      <c r="AB679" s="782"/>
      <c r="AC679" s="782"/>
    </row>
    <row r="680" spans="1:68" x14ac:dyDescent="0.2">
      <c r="A680" s="796"/>
      <c r="B680" s="796"/>
      <c r="C680" s="796"/>
      <c r="D680" s="796"/>
      <c r="E680" s="796"/>
      <c r="F680" s="796"/>
      <c r="G680" s="796"/>
      <c r="H680" s="796"/>
      <c r="I680" s="796"/>
      <c r="J680" s="796"/>
      <c r="K680" s="796"/>
      <c r="L680" s="796"/>
      <c r="M680" s="796"/>
      <c r="N680" s="796"/>
      <c r="O680" s="990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18425.542825885797</v>
      </c>
      <c r="Y680" s="781">
        <f>IFERROR(SUM(BN22:BN676),"0")</f>
        <v>18663.754999999994</v>
      </c>
      <c r="Z680" s="37"/>
      <c r="AA680" s="782"/>
      <c r="AB680" s="782"/>
      <c r="AC680" s="782"/>
    </row>
    <row r="681" spans="1:68" x14ac:dyDescent="0.2">
      <c r="A681" s="796"/>
      <c r="B681" s="796"/>
      <c r="C681" s="796"/>
      <c r="D681" s="796"/>
      <c r="E681" s="796"/>
      <c r="F681" s="796"/>
      <c r="G681" s="796"/>
      <c r="H681" s="796"/>
      <c r="I681" s="796"/>
      <c r="J681" s="796"/>
      <c r="K681" s="796"/>
      <c r="L681" s="796"/>
      <c r="M681" s="796"/>
      <c r="N681" s="796"/>
      <c r="O681" s="990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32</v>
      </c>
      <c r="Y681" s="38">
        <f>ROUNDUP(SUM(BP22:BP676),0)</f>
        <v>32</v>
      </c>
      <c r="Z681" s="37"/>
      <c r="AA681" s="782"/>
      <c r="AB681" s="782"/>
      <c r="AC681" s="782"/>
    </row>
    <row r="682" spans="1:68" x14ac:dyDescent="0.2">
      <c r="A682" s="796"/>
      <c r="B682" s="796"/>
      <c r="C682" s="796"/>
      <c r="D682" s="796"/>
      <c r="E682" s="796"/>
      <c r="F682" s="796"/>
      <c r="G682" s="796"/>
      <c r="H682" s="796"/>
      <c r="I682" s="796"/>
      <c r="J682" s="796"/>
      <c r="K682" s="796"/>
      <c r="L682" s="796"/>
      <c r="M682" s="796"/>
      <c r="N682" s="796"/>
      <c r="O682" s="990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19225.542825885797</v>
      </c>
      <c r="Y682" s="781">
        <f>GrossWeightTotalR+PalletQtyTotalR*25</f>
        <v>19463.754999999994</v>
      </c>
      <c r="Z682" s="37"/>
      <c r="AA682" s="782"/>
      <c r="AB682" s="782"/>
      <c r="AC682" s="782"/>
    </row>
    <row r="683" spans="1:68" x14ac:dyDescent="0.2">
      <c r="A683" s="796"/>
      <c r="B683" s="796"/>
      <c r="C683" s="796"/>
      <c r="D683" s="796"/>
      <c r="E683" s="796"/>
      <c r="F683" s="796"/>
      <c r="G683" s="796"/>
      <c r="H683" s="796"/>
      <c r="I683" s="796"/>
      <c r="J683" s="796"/>
      <c r="K683" s="796"/>
      <c r="L683" s="796"/>
      <c r="M683" s="796"/>
      <c r="N683" s="796"/>
      <c r="O683" s="990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3826.5957241991732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3863</v>
      </c>
      <c r="Z683" s="37"/>
      <c r="AA683" s="782"/>
      <c r="AB683" s="782"/>
      <c r="AC683" s="782"/>
    </row>
    <row r="684" spans="1:68" ht="14.25" customHeight="1" x14ac:dyDescent="0.2">
      <c r="A684" s="796"/>
      <c r="B684" s="796"/>
      <c r="C684" s="796"/>
      <c r="D684" s="796"/>
      <c r="E684" s="796"/>
      <c r="F684" s="796"/>
      <c r="G684" s="796"/>
      <c r="H684" s="796"/>
      <c r="I684" s="796"/>
      <c r="J684" s="796"/>
      <c r="K684" s="796"/>
      <c r="L684" s="796"/>
      <c r="M684" s="796"/>
      <c r="N684" s="796"/>
      <c r="O684" s="990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36.980549999999994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1" t="s">
        <v>63</v>
      </c>
      <c r="C686" s="808" t="s">
        <v>108</v>
      </c>
      <c r="D686" s="931"/>
      <c r="E686" s="931"/>
      <c r="F686" s="931"/>
      <c r="G686" s="931"/>
      <c r="H686" s="859"/>
      <c r="I686" s="808" t="s">
        <v>311</v>
      </c>
      <c r="J686" s="931"/>
      <c r="K686" s="931"/>
      <c r="L686" s="931"/>
      <c r="M686" s="931"/>
      <c r="N686" s="931"/>
      <c r="O686" s="931"/>
      <c r="P686" s="931"/>
      <c r="Q686" s="931"/>
      <c r="R686" s="931"/>
      <c r="S686" s="931"/>
      <c r="T686" s="931"/>
      <c r="U686" s="931"/>
      <c r="V686" s="931"/>
      <c r="W686" s="859"/>
      <c r="X686" s="808" t="s">
        <v>656</v>
      </c>
      <c r="Y686" s="859"/>
      <c r="Z686" s="808" t="s">
        <v>742</v>
      </c>
      <c r="AA686" s="931"/>
      <c r="AB686" s="931"/>
      <c r="AC686" s="859"/>
      <c r="AD686" s="771" t="s">
        <v>849</v>
      </c>
      <c r="AE686" s="771" t="s">
        <v>945</v>
      </c>
      <c r="AF686" s="808" t="s">
        <v>952</v>
      </c>
      <c r="AG686" s="859"/>
    </row>
    <row r="687" spans="1:68" ht="14.25" customHeight="1" thickTop="1" x14ac:dyDescent="0.2">
      <c r="A687" s="1163" t="s">
        <v>1082</v>
      </c>
      <c r="B687" s="808" t="s">
        <v>63</v>
      </c>
      <c r="C687" s="808" t="s">
        <v>109</v>
      </c>
      <c r="D687" s="808" t="s">
        <v>137</v>
      </c>
      <c r="E687" s="808" t="s">
        <v>207</v>
      </c>
      <c r="F687" s="808" t="s">
        <v>229</v>
      </c>
      <c r="G687" s="808" t="s">
        <v>270</v>
      </c>
      <c r="H687" s="808" t="s">
        <v>108</v>
      </c>
      <c r="I687" s="808" t="s">
        <v>312</v>
      </c>
      <c r="J687" s="808" t="s">
        <v>336</v>
      </c>
      <c r="K687" s="808" t="s">
        <v>413</v>
      </c>
      <c r="L687" s="808" t="s">
        <v>433</v>
      </c>
      <c r="M687" s="808" t="s">
        <v>458</v>
      </c>
      <c r="N687" s="772"/>
      <c r="O687" s="808" t="s">
        <v>485</v>
      </c>
      <c r="P687" s="808" t="s">
        <v>488</v>
      </c>
      <c r="Q687" s="808" t="s">
        <v>497</v>
      </c>
      <c r="R687" s="808" t="s">
        <v>513</v>
      </c>
      <c r="S687" s="808" t="s">
        <v>526</v>
      </c>
      <c r="T687" s="808" t="s">
        <v>539</v>
      </c>
      <c r="U687" s="808" t="s">
        <v>552</v>
      </c>
      <c r="V687" s="808" t="s">
        <v>556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4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2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388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1046.7</v>
      </c>
      <c r="E689" s="46">
        <f>IFERROR(Y103*1,"0")+IFERROR(Y104*1,"0")+IFERROR(Y105*1,"0")+IFERROR(Y109*1,"0")+IFERROR(Y110*1,"0")+IFERROR(Y111*1,"0")+IFERROR(Y112*1,"0")+IFERROR(Y113*1,"0")+IFERROR(Y114*1,"0")</f>
        <v>1781.1000000000001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2208.6999999999998</v>
      </c>
      <c r="G689" s="46">
        <f>IFERROR(Y149*1,"0")+IFERROR(Y150*1,"0")+IFERROR(Y151*1,"0")+IFERROR(Y155*1,"0")+IFERROR(Y156*1,"0")+IFERROR(Y160*1,"0")+IFERROR(Y161*1,"0")+IFERROR(Y162*1,"0")</f>
        <v>258.48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764.40000000000009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2607.9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246.8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2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321.60000000000002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506.40000000000003</v>
      </c>
      <c r="W689" s="46">
        <f>IFERROR(Y407*1,"0")+IFERROR(Y411*1,"0")+IFERROR(Y412*1,"0")+IFERROR(Y413*1,"0")</f>
        <v>411.6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4000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84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173.76000000000002</v>
      </c>
      <c r="AA689" s="46">
        <f>IFERROR(Y514*1,"0")+IFERROR(Y518*1,"0")+IFERROR(Y519*1,"0")+IFERROR(Y520*1,"0")+IFERROR(Y521*1,"0")+IFERROR(Y522*1,"0")+IFERROR(Y526*1,"0")+IFERROR(Y530*1,"0")</f>
        <v>36</v>
      </c>
      <c r="AB689" s="46">
        <f>IFERROR(Y535*1,"0")+IFERROR(Y536*1,"0")+IFERROR(Y537*1,"0")+IFERROR(Y538*1,"0")</f>
        <v>81.36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1450.3200000000002</v>
      </c>
      <c r="AE689" s="46">
        <f>IFERROR(Y607*1,"0")+IFERROR(Y611*1,"0")</f>
        <v>21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1131.5999999999999</v>
      </c>
      <c r="AG689" s="46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P674:V674"/>
    <mergeCell ref="A355:O356"/>
    <mergeCell ref="D121:E121"/>
    <mergeCell ref="D192:E192"/>
    <mergeCell ref="A99:O100"/>
    <mergeCell ref="P356:V356"/>
    <mergeCell ref="P527:V527"/>
    <mergeCell ref="P363:T363"/>
    <mergeCell ref="A468:O469"/>
    <mergeCell ref="D17:E18"/>
    <mergeCell ref="D173:E173"/>
    <mergeCell ref="D344:E344"/>
    <mergeCell ref="D471:E471"/>
    <mergeCell ref="P598:V598"/>
    <mergeCell ref="P71:T71"/>
    <mergeCell ref="P531:V531"/>
    <mergeCell ref="X17:X18"/>
    <mergeCell ref="D123:E123"/>
    <mergeCell ref="A163:O164"/>
    <mergeCell ref="D250:E250"/>
    <mergeCell ref="P202:T202"/>
    <mergeCell ref="P373:T373"/>
    <mergeCell ref="D110:E110"/>
    <mergeCell ref="D579:E579"/>
    <mergeCell ref="AD687:AD688"/>
    <mergeCell ref="AF687:AF688"/>
    <mergeCell ref="P668:T668"/>
    <mergeCell ref="P397:V397"/>
    <mergeCell ref="D239:E239"/>
    <mergeCell ref="P174:T174"/>
    <mergeCell ref="P149:T149"/>
    <mergeCell ref="D266:E266"/>
    <mergeCell ref="D537:E537"/>
    <mergeCell ref="U17:V17"/>
    <mergeCell ref="Y17:Y18"/>
    <mergeCell ref="P447:T447"/>
    <mergeCell ref="A8:C8"/>
    <mergeCell ref="P608:V608"/>
    <mergeCell ref="A673:O674"/>
    <mergeCell ref="P163:V163"/>
    <mergeCell ref="P360:T360"/>
    <mergeCell ref="D32:E32"/>
    <mergeCell ref="D97:E97"/>
    <mergeCell ref="P151:T151"/>
    <mergeCell ref="P76:V76"/>
    <mergeCell ref="D395:E395"/>
    <mergeCell ref="P449:T449"/>
    <mergeCell ref="P374:V374"/>
    <mergeCell ref="A268:O269"/>
    <mergeCell ref="D566:E566"/>
    <mergeCell ref="A10:C10"/>
    <mergeCell ref="D553:E553"/>
    <mergeCell ref="P659:V659"/>
    <mergeCell ref="P218:T218"/>
    <mergeCell ref="P69:V69"/>
    <mergeCell ref="P140:V140"/>
    <mergeCell ref="V12:W12"/>
    <mergeCell ref="D191:E191"/>
    <mergeCell ref="P319:T319"/>
    <mergeCell ref="D262:E262"/>
    <mergeCell ref="D433:E433"/>
    <mergeCell ref="D458:E458"/>
    <mergeCell ref="A593:Z593"/>
    <mergeCell ref="A245:Z245"/>
    <mergeCell ref="D237:E237"/>
    <mergeCell ref="A39:Z39"/>
    <mergeCell ref="P285:V285"/>
    <mergeCell ref="A310:Z310"/>
    <mergeCell ref="A337:Z337"/>
    <mergeCell ref="D522:E522"/>
    <mergeCell ref="D571:E571"/>
    <mergeCell ref="P501:V501"/>
    <mergeCell ref="P650:T650"/>
    <mergeCell ref="A500:O501"/>
    <mergeCell ref="A335:O336"/>
    <mergeCell ref="A21:Z21"/>
    <mergeCell ref="Q5:R5"/>
    <mergeCell ref="F17:F18"/>
    <mergeCell ref="P72:T72"/>
    <mergeCell ref="D120:E120"/>
    <mergeCell ref="D242:E242"/>
    <mergeCell ref="P290:V290"/>
    <mergeCell ref="P370:T370"/>
    <mergeCell ref="D278:E278"/>
    <mergeCell ref="P497:T497"/>
    <mergeCell ref="P484:T484"/>
    <mergeCell ref="P589:T589"/>
    <mergeCell ref="P653:V653"/>
    <mergeCell ref="A408:O409"/>
    <mergeCell ref="P65:T65"/>
    <mergeCell ref="A383:O384"/>
    <mergeCell ref="P136:T136"/>
    <mergeCell ref="P655:T655"/>
    <mergeCell ref="P263:T263"/>
    <mergeCell ref="P228:T228"/>
    <mergeCell ref="A429:O430"/>
    <mergeCell ref="D171:E171"/>
    <mergeCell ref="P499:T499"/>
    <mergeCell ref="D407:E407"/>
    <mergeCell ref="D578:E578"/>
    <mergeCell ref="Q6:R6"/>
    <mergeCell ref="P134:T134"/>
    <mergeCell ref="A124:O125"/>
    <mergeCell ref="D196:E196"/>
    <mergeCell ref="P294:T294"/>
    <mergeCell ref="P23:V23"/>
    <mergeCell ref="P145:V145"/>
    <mergeCell ref="P272:V272"/>
    <mergeCell ref="L687:L688"/>
    <mergeCell ref="A534:Z534"/>
    <mergeCell ref="A605:Z605"/>
    <mergeCell ref="P68:V68"/>
    <mergeCell ref="A257:Z257"/>
    <mergeCell ref="D249:E249"/>
    <mergeCell ref="P262:T262"/>
    <mergeCell ref="D105:E105"/>
    <mergeCell ref="D276:E276"/>
    <mergeCell ref="A178:Z178"/>
    <mergeCell ref="P433:T433"/>
    <mergeCell ref="P524:V524"/>
    <mergeCell ref="A476:Z476"/>
    <mergeCell ref="D547:E547"/>
    <mergeCell ref="D639:E639"/>
    <mergeCell ref="D577:E577"/>
    <mergeCell ref="N17:N18"/>
    <mergeCell ref="D49:E49"/>
    <mergeCell ref="P657:T657"/>
    <mergeCell ref="P684:V684"/>
    <mergeCell ref="K687:K688"/>
    <mergeCell ref="M687:M688"/>
    <mergeCell ref="P677:V677"/>
    <mergeCell ref="D133:E133"/>
    <mergeCell ref="P210:V210"/>
    <mergeCell ref="A35:Z35"/>
    <mergeCell ref="A206:Z206"/>
    <mergeCell ref="P443:V443"/>
    <mergeCell ref="P308:V308"/>
    <mergeCell ref="A529:Z529"/>
    <mergeCell ref="P679:V679"/>
    <mergeCell ref="P544:V544"/>
    <mergeCell ref="A20:Z20"/>
    <mergeCell ref="P536:T536"/>
    <mergeCell ref="D452:E452"/>
    <mergeCell ref="D252:E252"/>
    <mergeCell ref="A318:Z318"/>
    <mergeCell ref="D623:E623"/>
    <mergeCell ref="P123:T123"/>
    <mergeCell ref="P421:T421"/>
    <mergeCell ref="P110:T110"/>
    <mergeCell ref="A348:Z348"/>
    <mergeCell ref="A541:Z541"/>
    <mergeCell ref="P579:T579"/>
    <mergeCell ref="D218:E218"/>
    <mergeCell ref="P644:T644"/>
    <mergeCell ref="P53:V53"/>
    <mergeCell ref="D247:E247"/>
    <mergeCell ref="P351:V351"/>
    <mergeCell ref="A314:Z314"/>
    <mergeCell ref="D483:E483"/>
    <mergeCell ref="P83:T83"/>
    <mergeCell ref="D271:E271"/>
    <mergeCell ref="AD17:AF18"/>
    <mergeCell ref="A608:O609"/>
    <mergeCell ref="A132:Z132"/>
    <mergeCell ref="A399:Z399"/>
    <mergeCell ref="P403:V403"/>
    <mergeCell ref="P574:V574"/>
    <mergeCell ref="F5:G5"/>
    <mergeCell ref="P169:V169"/>
    <mergeCell ref="A25:Z25"/>
    <mergeCell ref="AE687:AE688"/>
    <mergeCell ref="P67:T67"/>
    <mergeCell ref="P509:T509"/>
    <mergeCell ref="AG687:AG688"/>
    <mergeCell ref="D175:E175"/>
    <mergeCell ref="P186:T186"/>
    <mergeCell ref="P601:T601"/>
    <mergeCell ref="A236:Z236"/>
    <mergeCell ref="P82:T82"/>
    <mergeCell ref="P253:T253"/>
    <mergeCell ref="V11:W11"/>
    <mergeCell ref="P469:V469"/>
    <mergeCell ref="D628:E628"/>
    <mergeCell ref="A326:O327"/>
    <mergeCell ref="P486:T486"/>
    <mergeCell ref="D223:E223"/>
    <mergeCell ref="D279:E279"/>
    <mergeCell ref="D394:E394"/>
    <mergeCell ref="A434:O435"/>
    <mergeCell ref="D450:E450"/>
    <mergeCell ref="P121:T121"/>
    <mergeCell ref="D521:E521"/>
    <mergeCell ref="P578:T578"/>
    <mergeCell ref="P2:W3"/>
    <mergeCell ref="P133:T133"/>
    <mergeCell ref="A323:Z323"/>
    <mergeCell ref="D560:E560"/>
    <mergeCell ref="A57:O58"/>
    <mergeCell ref="P127:T127"/>
    <mergeCell ref="D241:E241"/>
    <mergeCell ref="A43:Z43"/>
    <mergeCell ref="D437:E437"/>
    <mergeCell ref="D508:E508"/>
    <mergeCell ref="A170:Z170"/>
    <mergeCell ref="D228:E228"/>
    <mergeCell ref="D333:E333"/>
    <mergeCell ref="P412:T412"/>
    <mergeCell ref="P312:V312"/>
    <mergeCell ref="D526:E526"/>
    <mergeCell ref="P583:T583"/>
    <mergeCell ref="D10:E10"/>
    <mergeCell ref="A23:O24"/>
    <mergeCell ref="P64:T64"/>
    <mergeCell ref="F10:G10"/>
    <mergeCell ref="P135:T135"/>
    <mergeCell ref="P191:T191"/>
    <mergeCell ref="A181:O182"/>
    <mergeCell ref="A115:O116"/>
    <mergeCell ref="D305:E305"/>
    <mergeCell ref="P362:T362"/>
    <mergeCell ref="P349:T349"/>
    <mergeCell ref="D562:E562"/>
    <mergeCell ref="P420:T420"/>
    <mergeCell ref="A544:O545"/>
    <mergeCell ref="P205:V205"/>
    <mergeCell ref="V687:V688"/>
    <mergeCell ref="P672:T672"/>
    <mergeCell ref="P286:V286"/>
    <mergeCell ref="P479:V479"/>
    <mergeCell ref="M17:M18"/>
    <mergeCell ref="A168:O169"/>
    <mergeCell ref="O17:O18"/>
    <mergeCell ref="P131:V131"/>
    <mergeCell ref="P187:V187"/>
    <mergeCell ref="P429:V429"/>
    <mergeCell ref="A597:O598"/>
    <mergeCell ref="A624:O625"/>
    <mergeCell ref="P52:V52"/>
    <mergeCell ref="P350:V350"/>
    <mergeCell ref="P588:T588"/>
    <mergeCell ref="A533:Z533"/>
    <mergeCell ref="A604:Z604"/>
    <mergeCell ref="A185:Z185"/>
    <mergeCell ref="P196:T196"/>
    <mergeCell ref="P456:V456"/>
    <mergeCell ref="P414:V414"/>
    <mergeCell ref="D226:E226"/>
    <mergeCell ref="P354:T354"/>
    <mergeCell ref="P523:V523"/>
    <mergeCell ref="P365:T365"/>
    <mergeCell ref="P62:T62"/>
    <mergeCell ref="D589:E589"/>
    <mergeCell ref="A687:A688"/>
    <mergeCell ref="A201:Z201"/>
    <mergeCell ref="C687:C688"/>
    <mergeCell ref="P128:T128"/>
    <mergeCell ref="D655:E655"/>
    <mergeCell ref="D676:E676"/>
    <mergeCell ref="P105:T105"/>
    <mergeCell ref="P276:T276"/>
    <mergeCell ref="P214:T214"/>
    <mergeCell ref="P547:T547"/>
    <mergeCell ref="D213:E213"/>
    <mergeCell ref="P463:T463"/>
    <mergeCell ref="D151:E151"/>
    <mergeCell ref="A457:Z457"/>
    <mergeCell ref="P639:T639"/>
    <mergeCell ref="D449:E449"/>
    <mergeCell ref="P577:T577"/>
    <mergeCell ref="P49:T49"/>
    <mergeCell ref="D620:E620"/>
    <mergeCell ref="I686:W686"/>
    <mergeCell ref="A551:Z551"/>
    <mergeCell ref="D607:E607"/>
    <mergeCell ref="D150:E150"/>
    <mergeCell ref="P278:T278"/>
    <mergeCell ref="D215:E215"/>
    <mergeCell ref="D386:E386"/>
    <mergeCell ref="A255:O256"/>
    <mergeCell ref="P465:T465"/>
    <mergeCell ref="A246:Z246"/>
    <mergeCell ref="D557:E557"/>
    <mergeCell ref="P636:T636"/>
    <mergeCell ref="A52:O53"/>
    <mergeCell ref="P364:T364"/>
    <mergeCell ref="D503:E503"/>
    <mergeCell ref="P592:V592"/>
    <mergeCell ref="D216:E216"/>
    <mergeCell ref="D265:E265"/>
    <mergeCell ref="A9:C9"/>
    <mergeCell ref="D202:E202"/>
    <mergeCell ref="D373:E373"/>
    <mergeCell ref="P557:T557"/>
    <mergeCell ref="P112:T112"/>
    <mergeCell ref="D294:E294"/>
    <mergeCell ref="A307:O308"/>
    <mergeCell ref="P273:V273"/>
    <mergeCell ref="A478:O479"/>
    <mergeCell ref="P646:T646"/>
    <mergeCell ref="P568:V568"/>
    <mergeCell ref="D231:E231"/>
    <mergeCell ref="P660:V660"/>
    <mergeCell ref="D594:E594"/>
    <mergeCell ref="P648:T648"/>
    <mergeCell ref="W687:W688"/>
    <mergeCell ref="Y687:Y688"/>
    <mergeCell ref="P116:V116"/>
    <mergeCell ref="A299:Z299"/>
    <mergeCell ref="Q13:R13"/>
    <mergeCell ref="A33:O34"/>
    <mergeCell ref="P268:V268"/>
    <mergeCell ref="A293:Z293"/>
    <mergeCell ref="D389:E389"/>
    <mergeCell ref="P139:T139"/>
    <mergeCell ref="A633:Z633"/>
    <mergeCell ref="P560:T560"/>
    <mergeCell ref="P114:T114"/>
    <mergeCell ref="P247:T247"/>
    <mergeCell ref="P241:T241"/>
    <mergeCell ref="P483:T483"/>
    <mergeCell ref="D22:E22"/>
    <mergeCell ref="D645:E645"/>
    <mergeCell ref="P624:V624"/>
    <mergeCell ref="P42:V42"/>
    <mergeCell ref="D459:E459"/>
    <mergeCell ref="D136:E136"/>
    <mergeCell ref="P190:T190"/>
    <mergeCell ref="A176:O177"/>
    <mergeCell ref="P46:T46"/>
    <mergeCell ref="P488:T488"/>
    <mergeCell ref="A507:Z507"/>
    <mergeCell ref="B687:B688"/>
    <mergeCell ref="D687:D688"/>
    <mergeCell ref="P111:T111"/>
    <mergeCell ref="P282:T282"/>
    <mergeCell ref="D225:E225"/>
    <mergeCell ref="A539:O540"/>
    <mergeCell ref="P580:T580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D155:E155"/>
    <mergeCell ref="A328:Z328"/>
    <mergeCell ref="D149:E149"/>
    <mergeCell ref="D320:E320"/>
    <mergeCell ref="H5:M5"/>
    <mergeCell ref="P669:V669"/>
    <mergeCell ref="P473:V473"/>
    <mergeCell ref="P158:V158"/>
    <mergeCell ref="P98:T98"/>
    <mergeCell ref="A154:Z154"/>
    <mergeCell ref="D212:E212"/>
    <mergeCell ref="P225:T225"/>
    <mergeCell ref="P396:T396"/>
    <mergeCell ref="A512:Z512"/>
    <mergeCell ref="D6:M6"/>
    <mergeCell ref="A75:O76"/>
    <mergeCell ref="P567:T567"/>
    <mergeCell ref="D304:E304"/>
    <mergeCell ref="P630:T630"/>
    <mergeCell ref="P175:T175"/>
    <mergeCell ref="A675:Z675"/>
    <mergeCell ref="D83:E83"/>
    <mergeCell ref="P162:T162"/>
    <mergeCell ref="D143:E143"/>
    <mergeCell ref="P331:V331"/>
    <mergeCell ref="P227:T227"/>
    <mergeCell ref="D319:E319"/>
    <mergeCell ref="A515:O516"/>
    <mergeCell ref="P226:T226"/>
    <mergeCell ref="D481:E481"/>
    <mergeCell ref="D207:E207"/>
    <mergeCell ref="A321:O322"/>
    <mergeCell ref="P539:V539"/>
    <mergeCell ref="D370:E370"/>
    <mergeCell ref="D668:E668"/>
    <mergeCell ref="G17:G18"/>
    <mergeCell ref="V6:W9"/>
    <mergeCell ref="D128:E128"/>
    <mergeCell ref="P554:T554"/>
    <mergeCell ref="A106:O107"/>
    <mergeCell ref="D497:E497"/>
    <mergeCell ref="P109:T109"/>
    <mergeCell ref="A59:Z59"/>
    <mergeCell ref="P234:V234"/>
    <mergeCell ref="D186:E186"/>
    <mergeCell ref="D364:E364"/>
    <mergeCell ref="A93:O94"/>
    <mergeCell ref="X687:X688"/>
    <mergeCell ref="D217:E217"/>
    <mergeCell ref="P345:T345"/>
    <mergeCell ref="D413:E413"/>
    <mergeCell ref="D484:E484"/>
    <mergeCell ref="P22:T22"/>
    <mergeCell ref="D65:E65"/>
    <mergeCell ref="P193:T193"/>
    <mergeCell ref="P320:T320"/>
    <mergeCell ref="D649:E649"/>
    <mergeCell ref="P618:T618"/>
    <mergeCell ref="P40:T40"/>
    <mergeCell ref="D428:E428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H10:M10"/>
    <mergeCell ref="AA17:AA18"/>
    <mergeCell ref="P212:T212"/>
    <mergeCell ref="AC17:AC18"/>
    <mergeCell ref="P107:V107"/>
    <mergeCell ref="P485:T485"/>
    <mergeCell ref="P279:T279"/>
    <mergeCell ref="A602:O603"/>
    <mergeCell ref="D89:E89"/>
    <mergeCell ref="D393:E393"/>
    <mergeCell ref="P641:V641"/>
    <mergeCell ref="A662:Z662"/>
    <mergeCell ref="P209:V209"/>
    <mergeCell ref="P666:V666"/>
    <mergeCell ref="P254:T254"/>
    <mergeCell ref="P251:T251"/>
    <mergeCell ref="A297:O298"/>
    <mergeCell ref="P487:T487"/>
    <mergeCell ref="A288:Z288"/>
    <mergeCell ref="D420:E420"/>
    <mergeCell ref="A460:O461"/>
    <mergeCell ref="P530:T530"/>
    <mergeCell ref="P430:V430"/>
    <mergeCell ref="A631:O632"/>
    <mergeCell ref="AB17:AB18"/>
    <mergeCell ref="P100:V100"/>
    <mergeCell ref="P94:V94"/>
    <mergeCell ref="P607:T607"/>
    <mergeCell ref="P57:V57"/>
    <mergeCell ref="P333:T333"/>
    <mergeCell ref="A152:O153"/>
    <mergeCell ref="P526:T526"/>
    <mergeCell ref="P27:T27"/>
    <mergeCell ref="A84:O85"/>
    <mergeCell ref="P325:T325"/>
    <mergeCell ref="P561:T561"/>
    <mergeCell ref="D504:E504"/>
    <mergeCell ref="P41:V41"/>
    <mergeCell ref="D596:E596"/>
    <mergeCell ref="P91:T91"/>
    <mergeCell ref="P404:V404"/>
    <mergeCell ref="P575:V575"/>
    <mergeCell ref="P156:T156"/>
    <mergeCell ref="P99:V99"/>
    <mergeCell ref="P341:V341"/>
    <mergeCell ref="P468:V468"/>
    <mergeCell ref="P535:T535"/>
    <mergeCell ref="P316:V316"/>
    <mergeCell ref="D627:E627"/>
    <mergeCell ref="D80:E80"/>
    <mergeCell ref="A222:Z222"/>
    <mergeCell ref="D447:E447"/>
    <mergeCell ref="A599:Z599"/>
    <mergeCell ref="P255:V255"/>
    <mergeCell ref="P301:T301"/>
    <mergeCell ref="D618:E618"/>
    <mergeCell ref="P295:T295"/>
    <mergeCell ref="P36:T36"/>
    <mergeCell ref="D29:E29"/>
    <mergeCell ref="P344:T344"/>
    <mergeCell ref="D672:E672"/>
    <mergeCell ref="P232:T232"/>
    <mergeCell ref="P152:V152"/>
    <mergeCell ref="A275:Z275"/>
    <mergeCell ref="O687:O688"/>
    <mergeCell ref="D267:E267"/>
    <mergeCell ref="P395:T395"/>
    <mergeCell ref="D438:E438"/>
    <mergeCell ref="D509:E509"/>
    <mergeCell ref="P566:T566"/>
    <mergeCell ref="Q687:Q688"/>
    <mergeCell ref="D425:E425"/>
    <mergeCell ref="D359:E359"/>
    <mergeCell ref="D601:E601"/>
    <mergeCell ref="P96:T96"/>
    <mergeCell ref="H17:H18"/>
    <mergeCell ref="A220:O221"/>
    <mergeCell ref="P90:T90"/>
    <mergeCell ref="P261:T261"/>
    <mergeCell ref="P161:T161"/>
    <mergeCell ref="P217:T217"/>
    <mergeCell ref="P388:T388"/>
    <mergeCell ref="P459:T459"/>
    <mergeCell ref="D636:E636"/>
    <mergeCell ref="D465:E465"/>
    <mergeCell ref="P503:T503"/>
    <mergeCell ref="A505:O506"/>
    <mergeCell ref="D296:E296"/>
    <mergeCell ref="P559:T559"/>
    <mergeCell ref="D489:E489"/>
    <mergeCell ref="P617:T617"/>
    <mergeCell ref="D427:E427"/>
    <mergeCell ref="J9:M9"/>
    <mergeCell ref="D112:E112"/>
    <mergeCell ref="D283:E283"/>
    <mergeCell ref="A418:Z418"/>
    <mergeCell ref="P538:T538"/>
    <mergeCell ref="D554:E554"/>
    <mergeCell ref="D519:E519"/>
    <mergeCell ref="D581:E581"/>
    <mergeCell ref="P611:T611"/>
    <mergeCell ref="D646:E646"/>
    <mergeCell ref="D62:E62"/>
    <mergeCell ref="A654:Z654"/>
    <mergeCell ref="P687:P688"/>
    <mergeCell ref="D56:E56"/>
    <mergeCell ref="D193:E193"/>
    <mergeCell ref="D127:E127"/>
    <mergeCell ref="P377:T377"/>
    <mergeCell ref="P233:T233"/>
    <mergeCell ref="P448:T448"/>
    <mergeCell ref="P304:T304"/>
    <mergeCell ref="D491:E491"/>
    <mergeCell ref="D114:E114"/>
    <mergeCell ref="P504:T504"/>
    <mergeCell ref="P619:T619"/>
    <mergeCell ref="D412:E412"/>
    <mergeCell ref="D583:E583"/>
    <mergeCell ref="P220:V220"/>
    <mergeCell ref="P391:V391"/>
    <mergeCell ref="A390:O391"/>
    <mergeCell ref="P596:T596"/>
    <mergeCell ref="D64:E64"/>
    <mergeCell ref="P143:T143"/>
    <mergeCell ref="A13:M13"/>
    <mergeCell ref="P380:T380"/>
    <mergeCell ref="P444:V444"/>
    <mergeCell ref="P500:V500"/>
    <mergeCell ref="P649:T649"/>
    <mergeCell ref="A417:Z417"/>
    <mergeCell ref="P244:V244"/>
    <mergeCell ref="P586:T586"/>
    <mergeCell ref="D61:E61"/>
    <mergeCell ref="P613:V613"/>
    <mergeCell ref="D254:E254"/>
    <mergeCell ref="A15:M15"/>
    <mergeCell ref="P238:T238"/>
    <mergeCell ref="P673:V673"/>
    <mergeCell ref="D48:E48"/>
    <mergeCell ref="A183:Z183"/>
    <mergeCell ref="D490:E490"/>
    <mergeCell ref="P229:T229"/>
    <mergeCell ref="P665:V665"/>
    <mergeCell ref="D477:E477"/>
    <mergeCell ref="P179:T179"/>
    <mergeCell ref="A369:Z369"/>
    <mergeCell ref="A667:Z667"/>
    <mergeCell ref="P248:T248"/>
    <mergeCell ref="D362:E362"/>
    <mergeCell ref="D648:E648"/>
    <mergeCell ref="D51:E51"/>
    <mergeCell ref="P306:T306"/>
    <mergeCell ref="D349:E349"/>
    <mergeCell ref="P157:V157"/>
    <mergeCell ref="P384:V384"/>
    <mergeCell ref="P477:T477"/>
    <mergeCell ref="A679:O684"/>
    <mergeCell ref="P88:T88"/>
    <mergeCell ref="P51:T51"/>
    <mergeCell ref="P26:T26"/>
    <mergeCell ref="D172:E172"/>
    <mergeCell ref="P461:V461"/>
    <mergeCell ref="D463:E463"/>
    <mergeCell ref="P622:T622"/>
    <mergeCell ref="A612:O613"/>
    <mergeCell ref="D555:E555"/>
    <mergeCell ref="A568:O569"/>
    <mergeCell ref="P678:V678"/>
    <mergeCell ref="D36:E36"/>
    <mergeCell ref="A546:Z546"/>
    <mergeCell ref="P313:V313"/>
    <mergeCell ref="P307:V307"/>
    <mergeCell ref="P58:V58"/>
    <mergeCell ref="P455:V455"/>
    <mergeCell ref="A147:Z147"/>
    <mergeCell ref="D647:E647"/>
    <mergeCell ref="P207:T207"/>
    <mergeCell ref="A274:Z274"/>
    <mergeCell ref="A445:Z445"/>
    <mergeCell ref="P221:V221"/>
    <mergeCell ref="P326:V326"/>
    <mergeCell ref="D138:E138"/>
    <mergeCell ref="A665:O666"/>
    <mergeCell ref="A211:Z211"/>
    <mergeCell ref="P393:T393"/>
    <mergeCell ref="P564:T564"/>
    <mergeCell ref="D203:E203"/>
    <mergeCell ref="A338:Z338"/>
    <mergeCell ref="D656:E656"/>
    <mergeCell ref="A346:O347"/>
    <mergeCell ref="D137:E137"/>
    <mergeCell ref="P216:T216"/>
    <mergeCell ref="P387:T387"/>
    <mergeCell ref="A406:Z406"/>
    <mergeCell ref="P124:V124"/>
    <mergeCell ref="P514:T514"/>
    <mergeCell ref="P623:T623"/>
    <mergeCell ref="D422:E422"/>
    <mergeCell ref="P489:T489"/>
    <mergeCell ref="D658:E658"/>
    <mergeCell ref="D74:E74"/>
    <mergeCell ref="P87:T87"/>
    <mergeCell ref="D372:E372"/>
    <mergeCell ref="P451:T451"/>
    <mergeCell ref="A470:Z470"/>
    <mergeCell ref="A204:O205"/>
    <mergeCell ref="P627:T627"/>
    <mergeCell ref="P543:T543"/>
    <mergeCell ref="D424:E424"/>
    <mergeCell ref="P224:T224"/>
    <mergeCell ref="P491:T491"/>
    <mergeCell ref="A285:O286"/>
    <mergeCell ref="A341:O342"/>
    <mergeCell ref="P89:T89"/>
    <mergeCell ref="P260:T260"/>
    <mergeCell ref="A439:O440"/>
    <mergeCell ref="P558:T558"/>
    <mergeCell ref="P505:V505"/>
    <mergeCell ref="D295:E295"/>
    <mergeCell ref="A510:O511"/>
    <mergeCell ref="T5:U5"/>
    <mergeCell ref="D119:E119"/>
    <mergeCell ref="AF686:AG686"/>
    <mergeCell ref="D538:E538"/>
    <mergeCell ref="V5:W5"/>
    <mergeCell ref="D190:E190"/>
    <mergeCell ref="D46:E46"/>
    <mergeCell ref="P203:T203"/>
    <mergeCell ref="D488:E488"/>
    <mergeCell ref="D40:E40"/>
    <mergeCell ref="P496:T496"/>
    <mergeCell ref="D111:E111"/>
    <mergeCell ref="D233:E233"/>
    <mergeCell ref="D282:E282"/>
    <mergeCell ref="P361:T361"/>
    <mergeCell ref="A142:Z142"/>
    <mergeCell ref="P510:V510"/>
    <mergeCell ref="Q8:R8"/>
    <mergeCell ref="D580:E580"/>
    <mergeCell ref="P311:T311"/>
    <mergeCell ref="P267:T267"/>
    <mergeCell ref="P438:T438"/>
    <mergeCell ref="D248:E248"/>
    <mergeCell ref="D219:E219"/>
    <mergeCell ref="D104:E104"/>
    <mergeCell ref="D419:E419"/>
    <mergeCell ref="P425:T425"/>
    <mergeCell ref="T6:U9"/>
    <mergeCell ref="D340:E340"/>
    <mergeCell ref="D582:E582"/>
    <mergeCell ref="P590:T590"/>
    <mergeCell ref="Q10:R10"/>
    <mergeCell ref="A12:M12"/>
    <mergeCell ref="A324:Z324"/>
    <mergeCell ref="P355:V355"/>
    <mergeCell ref="P670:V670"/>
    <mergeCell ref="D487:E487"/>
    <mergeCell ref="P597:V597"/>
    <mergeCell ref="A416:Z416"/>
    <mergeCell ref="P74:T74"/>
    <mergeCell ref="P243:V243"/>
    <mergeCell ref="A19:Z19"/>
    <mergeCell ref="P372:T372"/>
    <mergeCell ref="A117:Z117"/>
    <mergeCell ref="A14:M14"/>
    <mergeCell ref="D109:E109"/>
    <mergeCell ref="D280:E280"/>
    <mergeCell ref="A353:Z353"/>
    <mergeCell ref="P528:V528"/>
    <mergeCell ref="P595:T595"/>
    <mergeCell ref="D345:E345"/>
    <mergeCell ref="P424:T424"/>
    <mergeCell ref="D467:E467"/>
    <mergeCell ref="A480:Z480"/>
    <mergeCell ref="P138:T138"/>
    <mergeCell ref="P368:V368"/>
    <mergeCell ref="P296:T296"/>
    <mergeCell ref="D277:E277"/>
    <mergeCell ref="P85:V85"/>
    <mergeCell ref="P256:V256"/>
    <mergeCell ref="P383:V383"/>
    <mergeCell ref="P625:V625"/>
    <mergeCell ref="D371:E371"/>
    <mergeCell ref="D564:E564"/>
    <mergeCell ref="D27:E27"/>
    <mergeCell ref="P408:V408"/>
    <mergeCell ref="D325:E325"/>
    <mergeCell ref="P208:T208"/>
    <mergeCell ref="P15:T16"/>
    <mergeCell ref="D396:E396"/>
    <mergeCell ref="P450:T450"/>
    <mergeCell ref="D567:E567"/>
    <mergeCell ref="AA687:AA688"/>
    <mergeCell ref="AC687:AC688"/>
    <mergeCell ref="P419:T419"/>
    <mergeCell ref="D91:E91"/>
    <mergeCell ref="P219:T219"/>
    <mergeCell ref="D162:E162"/>
    <mergeCell ref="A659:O660"/>
    <mergeCell ref="D156:E156"/>
    <mergeCell ref="A367:O368"/>
    <mergeCell ref="P439:V439"/>
    <mergeCell ref="D454:E454"/>
    <mergeCell ref="A41:O42"/>
    <mergeCell ref="P427:T427"/>
    <mergeCell ref="A652:O653"/>
    <mergeCell ref="P283:T283"/>
    <mergeCell ref="D264:E264"/>
    <mergeCell ref="P277:T277"/>
    <mergeCell ref="P581:T581"/>
    <mergeCell ref="P519:T519"/>
    <mergeCell ref="P199:V199"/>
    <mergeCell ref="A198:O199"/>
    <mergeCell ref="P122:T122"/>
    <mergeCell ref="P297:V297"/>
    <mergeCell ref="P435:V435"/>
    <mergeCell ref="F9:G9"/>
    <mergeCell ref="P197:T197"/>
    <mergeCell ref="P495:T495"/>
    <mergeCell ref="D167:E167"/>
    <mergeCell ref="D161:E161"/>
    <mergeCell ref="P289:T289"/>
    <mergeCell ref="D232:E232"/>
    <mergeCell ref="P422:T422"/>
    <mergeCell ref="A272:O273"/>
    <mergeCell ref="D530:E530"/>
    <mergeCell ref="P587:T587"/>
    <mergeCell ref="P658:T658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146:V146"/>
    <mergeCell ref="P317:V317"/>
    <mergeCell ref="D63:E63"/>
    <mergeCell ref="D492:E492"/>
    <mergeCell ref="P181:V181"/>
    <mergeCell ref="P305:T305"/>
    <mergeCell ref="A5:C5"/>
    <mergeCell ref="A614:Z614"/>
    <mergeCell ref="A552:Z552"/>
    <mergeCell ref="I687:I688"/>
    <mergeCell ref="A606:Z606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D573:E573"/>
    <mergeCell ref="A17:A18"/>
    <mergeCell ref="K17:K18"/>
    <mergeCell ref="A118:Z118"/>
    <mergeCell ref="C17:C18"/>
    <mergeCell ref="A189:Z189"/>
    <mergeCell ref="P195:T195"/>
    <mergeCell ref="D103:E103"/>
    <mergeCell ref="P371:T371"/>
    <mergeCell ref="P493:T493"/>
    <mergeCell ref="D230:E230"/>
    <mergeCell ref="D401:E401"/>
    <mergeCell ref="D339:E339"/>
    <mergeCell ref="A474:Z474"/>
    <mergeCell ref="A548:O549"/>
    <mergeCell ref="D466:E466"/>
    <mergeCell ref="D637:E637"/>
    <mergeCell ref="P66:T66"/>
    <mergeCell ref="P656:T656"/>
    <mergeCell ref="AB687:AB688"/>
    <mergeCell ref="A616:Z616"/>
    <mergeCell ref="P478:V478"/>
    <mergeCell ref="A37:O38"/>
    <mergeCell ref="P78:T78"/>
    <mergeCell ref="A159:Z159"/>
    <mergeCell ref="Q11:R11"/>
    <mergeCell ref="D260:E260"/>
    <mergeCell ref="D453:E453"/>
    <mergeCell ref="A6:C6"/>
    <mergeCell ref="D113:E113"/>
    <mergeCell ref="P180:T180"/>
    <mergeCell ref="P415:V415"/>
    <mergeCell ref="Z686:AC686"/>
    <mergeCell ref="D88:E88"/>
    <mergeCell ref="P167:T167"/>
    <mergeCell ref="D26:E26"/>
    <mergeCell ref="A332:Z332"/>
    <mergeCell ref="P336:V336"/>
    <mergeCell ref="P378:T378"/>
    <mergeCell ref="P645:T645"/>
    <mergeCell ref="D622:E622"/>
    <mergeCell ref="P55:T55"/>
    <mergeCell ref="D311:E311"/>
    <mergeCell ref="Q12:R12"/>
    <mergeCell ref="P280:T280"/>
    <mergeCell ref="D90:E90"/>
    <mergeCell ref="D261:E261"/>
    <mergeCell ref="A130:O131"/>
    <mergeCell ref="D388:E388"/>
    <mergeCell ref="A68:O69"/>
    <mergeCell ref="P411:T411"/>
    <mergeCell ref="I17:I18"/>
    <mergeCell ref="D629:E629"/>
    <mergeCell ref="D135:E135"/>
    <mergeCell ref="P176:V176"/>
    <mergeCell ref="D306:E306"/>
    <mergeCell ref="D377:E377"/>
    <mergeCell ref="P281:T281"/>
    <mergeCell ref="P585:T585"/>
    <mergeCell ref="D72:E72"/>
    <mergeCell ref="P498:T498"/>
    <mergeCell ref="C686:H686"/>
    <mergeCell ref="P34:V34"/>
    <mergeCell ref="D421:E421"/>
    <mergeCell ref="A95:Z95"/>
    <mergeCell ref="Q9:R9"/>
    <mergeCell ref="Z687:Z688"/>
    <mergeCell ref="D451:E451"/>
    <mergeCell ref="P442:T442"/>
    <mergeCell ref="D448:E448"/>
    <mergeCell ref="P467:T467"/>
    <mergeCell ref="P119:T119"/>
    <mergeCell ref="P638:T638"/>
    <mergeCell ref="D611:E611"/>
    <mergeCell ref="P652:V652"/>
    <mergeCell ref="A615:Z615"/>
    <mergeCell ref="P298:V298"/>
    <mergeCell ref="D561:E561"/>
    <mergeCell ref="P198:V198"/>
    <mergeCell ref="P640:T640"/>
    <mergeCell ref="P347:V347"/>
    <mergeCell ref="D9:E9"/>
    <mergeCell ref="P137:T137"/>
    <mergeCell ref="G687:G688"/>
    <mergeCell ref="P492:T492"/>
    <mergeCell ref="D31:E31"/>
    <mergeCell ref="A166:Z166"/>
    <mergeCell ref="D621:E621"/>
    <mergeCell ref="D329:E329"/>
    <mergeCell ref="E687:E688"/>
    <mergeCell ref="D229:E229"/>
    <mergeCell ref="D400:E400"/>
    <mergeCell ref="P584:T584"/>
    <mergeCell ref="A403:O404"/>
    <mergeCell ref="D565:E565"/>
    <mergeCell ref="P423:T423"/>
    <mergeCell ref="P223:T223"/>
    <mergeCell ref="P494:T494"/>
    <mergeCell ref="P556:T556"/>
    <mergeCell ref="D160:E160"/>
    <mergeCell ref="P481:T481"/>
    <mergeCell ref="D180:E180"/>
    <mergeCell ref="P540:V540"/>
    <mergeCell ref="P602:V602"/>
    <mergeCell ref="D96:E96"/>
    <mergeCell ref="P515:V515"/>
    <mergeCell ref="P642:V642"/>
    <mergeCell ref="D630:E630"/>
    <mergeCell ref="D617:E617"/>
    <mergeCell ref="P291:V291"/>
    <mergeCell ref="A309:Z309"/>
    <mergeCell ref="P434:V434"/>
    <mergeCell ref="A126:Z126"/>
    <mergeCell ref="D251:E251"/>
    <mergeCell ref="P84:V84"/>
    <mergeCell ref="D1:F1"/>
    <mergeCell ref="D382:E382"/>
    <mergeCell ref="P401:T401"/>
    <mergeCell ref="P466:T466"/>
    <mergeCell ref="P572:T572"/>
    <mergeCell ref="P47:T47"/>
    <mergeCell ref="P637:T637"/>
    <mergeCell ref="P409:V409"/>
    <mergeCell ref="A405:Z405"/>
    <mergeCell ref="J17:J18"/>
    <mergeCell ref="D82:E82"/>
    <mergeCell ref="L17:L18"/>
    <mergeCell ref="A184:Z184"/>
    <mergeCell ref="D240:E240"/>
    <mergeCell ref="P426:T426"/>
    <mergeCell ref="P346:V346"/>
    <mergeCell ref="A542:Z542"/>
    <mergeCell ref="D334:E334"/>
    <mergeCell ref="A165:Z165"/>
    <mergeCell ref="P321:V321"/>
    <mergeCell ref="P125:V125"/>
    <mergeCell ref="P192:T192"/>
    <mergeCell ref="P428:T428"/>
    <mergeCell ref="A102:Z102"/>
    <mergeCell ref="P113:T113"/>
    <mergeCell ref="P284:T284"/>
    <mergeCell ref="P17:T18"/>
    <mergeCell ref="A414:O415"/>
    <mergeCell ref="A77:Z77"/>
    <mergeCell ref="P129:T129"/>
    <mergeCell ref="P63:T63"/>
    <mergeCell ref="A148:Z148"/>
    <mergeCell ref="D87:E87"/>
    <mergeCell ref="D380:E380"/>
    <mergeCell ref="P188:V188"/>
    <mergeCell ref="P464:T464"/>
    <mergeCell ref="A187:O188"/>
    <mergeCell ref="P402:T402"/>
    <mergeCell ref="P508:T508"/>
    <mergeCell ref="D301:E301"/>
    <mergeCell ref="A527:O528"/>
    <mergeCell ref="P573:T573"/>
    <mergeCell ref="D122:E122"/>
    <mergeCell ref="A376:Z376"/>
    <mergeCell ref="P635:T635"/>
    <mergeCell ref="P32:T32"/>
    <mergeCell ref="D224:E224"/>
    <mergeCell ref="P103:T103"/>
    <mergeCell ref="A531:O532"/>
    <mergeCell ref="P97:T97"/>
    <mergeCell ref="P230:T230"/>
    <mergeCell ref="P130:V130"/>
    <mergeCell ref="P339:T339"/>
    <mergeCell ref="D634:E634"/>
    <mergeCell ref="A446:Z446"/>
    <mergeCell ref="P194:T194"/>
    <mergeCell ref="P250:T250"/>
    <mergeCell ref="P50:T50"/>
    <mergeCell ref="D485:E485"/>
    <mergeCell ref="P629:T629"/>
    <mergeCell ref="P549:V549"/>
    <mergeCell ref="A157:O158"/>
    <mergeCell ref="A661:Z661"/>
    <mergeCell ref="A392:Z392"/>
    <mergeCell ref="P259:T259"/>
    <mergeCell ref="P240:T240"/>
    <mergeCell ref="D498:E498"/>
    <mergeCell ref="D354:E354"/>
    <mergeCell ref="A475:Z475"/>
    <mergeCell ref="P482:T482"/>
    <mergeCell ref="P460:V460"/>
    <mergeCell ref="D590:E590"/>
    <mergeCell ref="P398:V398"/>
    <mergeCell ref="P569:V569"/>
    <mergeCell ref="P631:V631"/>
    <mergeCell ref="T687:T688"/>
    <mergeCell ref="P106:V106"/>
    <mergeCell ref="P177:V177"/>
    <mergeCell ref="P33:V33"/>
    <mergeCell ref="P93:V93"/>
    <mergeCell ref="A300:Z300"/>
    <mergeCell ref="P164:V164"/>
    <mergeCell ref="P269:V269"/>
    <mergeCell ref="A45:Z45"/>
    <mergeCell ref="P335:V335"/>
    <mergeCell ref="A287:Z287"/>
    <mergeCell ref="A343:Z343"/>
    <mergeCell ref="D387:E387"/>
    <mergeCell ref="P400:T400"/>
    <mergeCell ref="P571:T571"/>
    <mergeCell ref="D381:E381"/>
    <mergeCell ref="D514:E514"/>
    <mergeCell ref="A610:Z610"/>
    <mergeCell ref="P537:T537"/>
    <mergeCell ref="H1:Q1"/>
    <mergeCell ref="P38:V38"/>
    <mergeCell ref="A292:Z292"/>
    <mergeCell ref="D214:E214"/>
    <mergeCell ref="D284:E284"/>
    <mergeCell ref="D520:E520"/>
    <mergeCell ref="A626:Z626"/>
    <mergeCell ref="P120:T120"/>
    <mergeCell ref="D259:E259"/>
    <mergeCell ref="D28:E28"/>
    <mergeCell ref="D495:E495"/>
    <mergeCell ref="A101:Z101"/>
    <mergeCell ref="P647:T647"/>
    <mergeCell ref="D584:E584"/>
    <mergeCell ref="D432:E432"/>
    <mergeCell ref="A472:O473"/>
    <mergeCell ref="D92:E92"/>
    <mergeCell ref="D55:E55"/>
    <mergeCell ref="D30:E30"/>
    <mergeCell ref="P171:T171"/>
    <mergeCell ref="P242:T242"/>
    <mergeCell ref="P407:T407"/>
    <mergeCell ref="P413:T413"/>
    <mergeCell ref="D559:E559"/>
    <mergeCell ref="D67:E67"/>
    <mergeCell ref="D595:E595"/>
    <mergeCell ref="D5:E5"/>
    <mergeCell ref="D303:E303"/>
    <mergeCell ref="P382:T382"/>
    <mergeCell ref="P453:T453"/>
    <mergeCell ref="D496:E496"/>
    <mergeCell ref="P553:T553"/>
    <mergeCell ref="R687:R688"/>
    <mergeCell ref="P173:T173"/>
    <mergeCell ref="D600:E600"/>
    <mergeCell ref="P29:T29"/>
    <mergeCell ref="P271:T271"/>
    <mergeCell ref="A290:O291"/>
    <mergeCell ref="D81:E81"/>
    <mergeCell ref="P265:T265"/>
    <mergeCell ref="X686:Y686"/>
    <mergeCell ref="D208:E208"/>
    <mergeCell ref="D8:M8"/>
    <mergeCell ref="D379:E379"/>
    <mergeCell ref="P458:T458"/>
    <mergeCell ref="P563:T563"/>
    <mergeCell ref="P634:T634"/>
    <mergeCell ref="D366:E366"/>
    <mergeCell ref="D640:E640"/>
    <mergeCell ref="P237:T237"/>
    <mergeCell ref="D664:E664"/>
    <mergeCell ref="P472:V472"/>
    <mergeCell ref="P31:T31"/>
    <mergeCell ref="A462:Z462"/>
    <mergeCell ref="P329:T329"/>
    <mergeCell ref="D139:E139"/>
    <mergeCell ref="P522:T522"/>
    <mergeCell ref="P565:T565"/>
    <mergeCell ref="A70:Z70"/>
    <mergeCell ref="P683:V683"/>
    <mergeCell ref="P266:T266"/>
    <mergeCell ref="P182:V182"/>
    <mergeCell ref="D651:E651"/>
    <mergeCell ref="D361:E361"/>
    <mergeCell ref="S687:S688"/>
    <mergeCell ref="U687:U688"/>
    <mergeCell ref="D66:E66"/>
    <mergeCell ref="D197:E197"/>
    <mergeCell ref="D253:E253"/>
    <mergeCell ref="P381:T381"/>
    <mergeCell ref="D47:E47"/>
    <mergeCell ref="A669:O670"/>
    <mergeCell ref="D289:E289"/>
    <mergeCell ref="P330:V330"/>
    <mergeCell ref="D411:E411"/>
    <mergeCell ref="P160:T160"/>
    <mergeCell ref="D482:E482"/>
    <mergeCell ref="D587:E587"/>
    <mergeCell ref="D50:E50"/>
    <mergeCell ref="A385:Z385"/>
    <mergeCell ref="W17:W18"/>
    <mergeCell ref="A86:Z86"/>
    <mergeCell ref="P532:V532"/>
    <mergeCell ref="A591:O592"/>
    <mergeCell ref="P390:V390"/>
    <mergeCell ref="P632:V632"/>
    <mergeCell ref="D378:E378"/>
    <mergeCell ref="D129:E129"/>
    <mergeCell ref="A513:Z513"/>
    <mergeCell ref="P548:V548"/>
    <mergeCell ref="D365:E365"/>
    <mergeCell ref="D536:E536"/>
    <mergeCell ref="A671:Z671"/>
    <mergeCell ref="D663:E663"/>
    <mergeCell ref="D79:E79"/>
    <mergeCell ref="P92:T92"/>
    <mergeCell ref="P682:V682"/>
    <mergeCell ref="P141:V141"/>
    <mergeCell ref="A525:Z525"/>
    <mergeCell ref="A140:O141"/>
    <mergeCell ref="A550:Z550"/>
    <mergeCell ref="P452:T452"/>
    <mergeCell ref="P681:V681"/>
    <mergeCell ref="A258:Z258"/>
    <mergeCell ref="P37:V37"/>
    <mergeCell ref="A234:O235"/>
    <mergeCell ref="P104:T104"/>
    <mergeCell ref="P168:V168"/>
    <mergeCell ref="B17:B18"/>
    <mergeCell ref="D650:E650"/>
    <mergeCell ref="P612:V612"/>
    <mergeCell ref="P235:V235"/>
    <mergeCell ref="A60:Z60"/>
    <mergeCell ref="A431:Z431"/>
    <mergeCell ref="A502:Z502"/>
    <mergeCell ref="A358:Z358"/>
    <mergeCell ref="D494:E494"/>
    <mergeCell ref="P506:V506"/>
    <mergeCell ref="D556:E556"/>
    <mergeCell ref="D543:E543"/>
    <mergeCell ref="D518:E518"/>
    <mergeCell ref="P81:T81"/>
    <mergeCell ref="P56:T56"/>
    <mergeCell ref="D195:E195"/>
    <mergeCell ref="P252:T252"/>
    <mergeCell ref="D360:E360"/>
    <mergeCell ref="P379:T379"/>
    <mergeCell ref="D493:E493"/>
    <mergeCell ref="A677:O678"/>
    <mergeCell ref="R1:T1"/>
    <mergeCell ref="P172:T172"/>
    <mergeCell ref="P28:T28"/>
    <mergeCell ref="D71:E71"/>
    <mergeCell ref="P150:T150"/>
    <mergeCell ref="A145:O146"/>
    <mergeCell ref="P215:T215"/>
    <mergeCell ref="P115:V115"/>
    <mergeCell ref="A316:O317"/>
    <mergeCell ref="P386:T386"/>
    <mergeCell ref="A443:O444"/>
    <mergeCell ref="P628:T628"/>
    <mergeCell ref="A574:O575"/>
    <mergeCell ref="P680:V680"/>
    <mergeCell ref="P432:T432"/>
    <mergeCell ref="D98:E98"/>
    <mergeCell ref="P30:T30"/>
    <mergeCell ref="D73:E73"/>
    <mergeCell ref="P375:V375"/>
    <mergeCell ref="A200:Z200"/>
    <mergeCell ref="A374:O375"/>
    <mergeCell ref="D638:E638"/>
    <mergeCell ref="A436:Z436"/>
    <mergeCell ref="V10:W10"/>
    <mergeCell ref="P621:T621"/>
    <mergeCell ref="P366:T366"/>
    <mergeCell ref="D558:E558"/>
    <mergeCell ref="D585:E585"/>
    <mergeCell ref="P664:T664"/>
    <mergeCell ref="D7:M7"/>
    <mergeCell ref="P327:V327"/>
    <mergeCell ref="H9:I9"/>
    <mergeCell ref="P24:V24"/>
    <mergeCell ref="D281:E281"/>
    <mergeCell ref="P322:V322"/>
    <mergeCell ref="P389:T389"/>
    <mergeCell ref="A576:Z576"/>
    <mergeCell ref="P454:T454"/>
    <mergeCell ref="P545:V545"/>
    <mergeCell ref="A570:Z570"/>
    <mergeCell ref="P155:T155"/>
    <mergeCell ref="P153:V153"/>
    <mergeCell ref="J687:J688"/>
    <mergeCell ref="A350:O351"/>
    <mergeCell ref="D263:E263"/>
    <mergeCell ref="P511:V511"/>
    <mergeCell ref="P562:T562"/>
    <mergeCell ref="P518:T518"/>
    <mergeCell ref="A643:Z643"/>
    <mergeCell ref="D499:E499"/>
    <mergeCell ref="P609:V609"/>
    <mergeCell ref="D238:E238"/>
    <mergeCell ref="D426:E426"/>
    <mergeCell ref="P676:T676"/>
    <mergeCell ref="D486:E486"/>
    <mergeCell ref="D78:E78"/>
    <mergeCell ref="D134:E134"/>
    <mergeCell ref="P213:T213"/>
    <mergeCell ref="D572:E572"/>
    <mergeCell ref="A523:O524"/>
    <mergeCell ref="A330:O331"/>
    <mergeCell ref="P249:T249"/>
    <mergeCell ref="P520:T520"/>
    <mergeCell ref="D535:E535"/>
    <mergeCell ref="P79:T79"/>
    <mergeCell ref="D644:E644"/>
    <mergeCell ref="P663:T663"/>
    <mergeCell ref="P73:T73"/>
    <mergeCell ref="P144:T144"/>
    <mergeCell ref="P315:T315"/>
    <mergeCell ref="P437:T437"/>
    <mergeCell ref="P231:T231"/>
    <mergeCell ref="D423:E423"/>
    <mergeCell ref="D174:E174"/>
    <mergeCell ref="P302:T302"/>
    <mergeCell ref="D619:E619"/>
    <mergeCell ref="A352:Z352"/>
    <mergeCell ref="P600:T600"/>
    <mergeCell ref="P594:T594"/>
    <mergeCell ref="A270:Z270"/>
    <mergeCell ref="A441:Z441"/>
    <mergeCell ref="P516:V516"/>
    <mergeCell ref="D363:E363"/>
    <mergeCell ref="D563:E563"/>
    <mergeCell ref="P334:T334"/>
    <mergeCell ref="A641:O642"/>
    <mergeCell ref="D144:E144"/>
    <mergeCell ref="A209:O210"/>
    <mergeCell ref="D315:E315"/>
    <mergeCell ref="P394:T394"/>
    <mergeCell ref="D442:E442"/>
    <mergeCell ref="P521:T521"/>
    <mergeCell ref="D302:E302"/>
    <mergeCell ref="D588:E588"/>
    <mergeCell ref="P471:T47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67 X74 X105 X111 X137 X305 X420 X422 X424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2025-02-05T09:03:35Z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