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BA8B70-0FEB-4869-B74B-0537817B63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P526" i="1"/>
  <c r="BO526" i="1"/>
  <c r="BN526" i="1"/>
  <c r="BM526" i="1"/>
  <c r="Z526" i="1"/>
  <c r="Z527" i="1" s="1"/>
  <c r="Y526" i="1"/>
  <c r="Y527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83" i="1" s="1"/>
  <c r="BO22" i="1"/>
  <c r="X681" i="1" s="1"/>
  <c r="BM22" i="1"/>
  <c r="X680" i="1" s="1"/>
  <c r="Y22" i="1"/>
  <c r="B689" i="1" s="1"/>
  <c r="P22" i="1"/>
  <c r="H10" i="1"/>
  <c r="A9" i="1"/>
  <c r="F10" i="1" s="1"/>
  <c r="D7" i="1"/>
  <c r="Q6" i="1"/>
  <c r="P2" i="1"/>
  <c r="Z181" i="1" l="1"/>
  <c r="Z157" i="1"/>
  <c r="Z176" i="1"/>
  <c r="Z220" i="1"/>
  <c r="Z335" i="1"/>
  <c r="H9" i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Z539" i="1" s="1"/>
  <c r="Y539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Z88" i="1"/>
  <c r="Z93" i="1" s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Z500" i="1" s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Z568" i="1" s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1" i="1" l="1"/>
  <c r="Z439" i="1"/>
  <c r="Z367" i="1"/>
  <c r="Z652" i="1"/>
  <c r="Z591" i="1"/>
  <c r="Z455" i="1"/>
  <c r="Z383" i="1"/>
  <c r="Z234" i="1"/>
  <c r="Z198" i="1"/>
  <c r="Z140" i="1"/>
  <c r="Z115" i="1"/>
  <c r="Z106" i="1"/>
  <c r="Z84" i="1"/>
  <c r="Z33" i="1"/>
  <c r="Z684" i="1" s="1"/>
  <c r="Y683" i="1"/>
  <c r="Y680" i="1"/>
  <c r="Y682" i="1" s="1"/>
  <c r="Z523" i="1"/>
  <c r="Z390" i="1"/>
  <c r="Y679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<sst xmlns="http://schemas.openxmlformats.org/spreadsheetml/2006/main" count="3184" uniqueCount="1099">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</sst>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9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1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2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2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6" customFormat="1" ht="23.45" customHeight="1" x14ac:dyDescent="0.2">
      <c r="A5" s="937" t="s">
        <v>8</v>
      </c>
      <c r="B5" s="827"/>
      <c r="C5" s="828"/>
      <c r="D5" s="879"/>
      <c r="E5" s="880"/>
      <c r="F5" s="1172" t="s">
        <v>9</v>
      </c>
      <c r="G5" s="828"/>
      <c r="H5" s="879"/>
      <c r="I5" s="1094"/>
      <c r="J5" s="1094"/>
      <c r="K5" s="1094"/>
      <c r="L5" s="1094"/>
      <c r="M5" s="880"/>
      <c r="N5" s="58"/>
      <c r="P5" s="24" t="s">
        <v>10</v>
      </c>
      <c r="Q5" s="1191">
        <v>45691</v>
      </c>
      <c r="R5" s="936"/>
      <c r="T5" s="989" t="s">
        <v>11</v>
      </c>
      <c r="U5" s="990"/>
      <c r="V5" s="991" t="s">
        <v>12</v>
      </c>
      <c r="W5" s="936"/>
      <c r="AB5" s="51"/>
      <c r="AC5" s="51"/>
      <c r="AD5" s="51"/>
      <c r="AE5" s="51"/>
    </row>
    <row r="6" spans="1:32" s="776" customFormat="1" ht="24" customHeight="1" x14ac:dyDescent="0.2">
      <c r="A6" s="937" t="s">
        <v>13</v>
      </c>
      <c r="B6" s="827"/>
      <c r="C6" s="828"/>
      <c r="D6" s="1098" t="s">
        <v>14</v>
      </c>
      <c r="E6" s="1099"/>
      <c r="F6" s="1099"/>
      <c r="G6" s="1099"/>
      <c r="H6" s="1099"/>
      <c r="I6" s="1099"/>
      <c r="J6" s="1099"/>
      <c r="K6" s="1099"/>
      <c r="L6" s="1099"/>
      <c r="M6" s="936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999" t="s">
        <v>16</v>
      </c>
      <c r="U6" s="990"/>
      <c r="V6" s="1076" t="s">
        <v>17</v>
      </c>
      <c r="W6" s="840"/>
      <c r="AB6" s="51"/>
      <c r="AC6" s="51"/>
      <c r="AD6" s="51"/>
      <c r="AE6" s="51"/>
    </row>
    <row r="7" spans="1:32" s="776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990"/>
      <c r="V7" s="1077"/>
      <c r="W7" s="1078"/>
      <c r="AB7" s="51"/>
      <c r="AC7" s="51"/>
      <c r="AD7" s="51"/>
      <c r="AE7" s="51"/>
    </row>
    <row r="8" spans="1:32" s="776" customFormat="1" ht="25.5" customHeight="1" x14ac:dyDescent="0.2">
      <c r="A8" s="1217" t="s">
        <v>18</v>
      </c>
      <c r="B8" s="801"/>
      <c r="C8" s="802"/>
      <c r="D8" s="860" t="s">
        <v>19</v>
      </c>
      <c r="E8" s="861"/>
      <c r="F8" s="861"/>
      <c r="G8" s="861"/>
      <c r="H8" s="861"/>
      <c r="I8" s="861"/>
      <c r="J8" s="861"/>
      <c r="K8" s="861"/>
      <c r="L8" s="861"/>
      <c r="M8" s="862"/>
      <c r="N8" s="61"/>
      <c r="P8" s="24" t="s">
        <v>20</v>
      </c>
      <c r="Q8" s="943">
        <v>0.375</v>
      </c>
      <c r="R8" s="850"/>
      <c r="T8" s="796"/>
      <c r="U8" s="990"/>
      <c r="V8" s="1077"/>
      <c r="W8" s="1078"/>
      <c r="AB8" s="51"/>
      <c r="AC8" s="51"/>
      <c r="AD8" s="51"/>
      <c r="AE8" s="51"/>
    </row>
    <row r="9" spans="1:32" s="776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58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2"/>
      <c r="R9" s="933"/>
      <c r="T9" s="796"/>
      <c r="U9" s="990"/>
      <c r="V9" s="1079"/>
      <c r="W9" s="1080"/>
      <c r="X9" s="43"/>
      <c r="Y9" s="43"/>
      <c r="Z9" s="43"/>
      <c r="AA9" s="43"/>
      <c r="AB9" s="51"/>
      <c r="AC9" s="51"/>
      <c r="AD9" s="51"/>
      <c r="AE9" s="51"/>
    </row>
    <row r="10" spans="1:32" s="776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58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66" t="str">
        <f>IFERROR(VLOOKUP($D$10,Proxy,2,FALSE),"")</f>
        <v/>
      </c>
      <c r="I10" s="796"/>
      <c r="J10" s="796"/>
      <c r="K10" s="796"/>
      <c r="L10" s="796"/>
      <c r="M10" s="796"/>
      <c r="N10" s="775"/>
      <c r="P10" s="26" t="s">
        <v>22</v>
      </c>
      <c r="Q10" s="1001"/>
      <c r="R10" s="1002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25" t="s">
        <v>28</v>
      </c>
      <c r="W11" s="933"/>
      <c r="X11" s="45"/>
      <c r="Y11" s="45"/>
      <c r="Z11" s="45"/>
      <c r="AA11" s="45"/>
      <c r="AB11" s="51"/>
      <c r="AC11" s="51"/>
      <c r="AD11" s="51"/>
      <c r="AE11" s="51"/>
    </row>
    <row r="12" spans="1:32" s="776" customFormat="1" ht="18.600000000000001" customHeight="1" x14ac:dyDescent="0.2">
      <c r="A12" s="983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19"/>
      <c r="W12" s="796"/>
      <c r="AB12" s="51"/>
      <c r="AC12" s="51"/>
      <c r="AD12" s="51"/>
      <c r="AE12" s="51"/>
    </row>
    <row r="13" spans="1:32" s="776" customFormat="1" ht="23.25" customHeight="1" x14ac:dyDescent="0.2">
      <c r="A13" s="983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6" customFormat="1" ht="18.600000000000001" customHeight="1" x14ac:dyDescent="0.2">
      <c r="A14" s="983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6" customFormat="1" ht="22.5" customHeight="1" x14ac:dyDescent="0.2">
      <c r="A15" s="1026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2" t="s">
        <v>38</v>
      </c>
      <c r="D17" s="835" t="s">
        <v>39</v>
      </c>
      <c r="E17" s="912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1"/>
      <c r="R17" s="911"/>
      <c r="S17" s="911"/>
      <c r="T17" s="912"/>
      <c r="U17" s="1213" t="s">
        <v>51</v>
      </c>
      <c r="V17" s="828"/>
      <c r="W17" s="835" t="s">
        <v>52</v>
      </c>
      <c r="X17" s="835" t="s">
        <v>53</v>
      </c>
      <c r="Y17" s="1214" t="s">
        <v>54</v>
      </c>
      <c r="Z17" s="1090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3"/>
      <c r="E18" s="915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6"/>
      <c r="X18" s="836"/>
      <c r="Y18" s="1215"/>
      <c r="Z18" s="1091"/>
      <c r="AA18" s="1068"/>
      <c r="AB18" s="1068"/>
      <c r="AC18" s="1068"/>
      <c r="AD18" s="1169"/>
      <c r="AE18" s="1170"/>
      <c r="AF18" s="1171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4"/>
      <c r="AB20" s="774"/>
      <c r="AC20" s="774"/>
    </row>
    <row r="21" spans="1:68" ht="14.25" customHeight="1" x14ac:dyDescent="0.25">
      <c r="A21" s="79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0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11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11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3">
        <v>4607091388237</v>
      </c>
      <c r="E27" s="78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3">
        <v>4680115886230</v>
      </c>
      <c r="E28" s="78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1" t="s">
        <v>83</v>
      </c>
      <c r="Q28" s="786"/>
      <c r="R28" s="786"/>
      <c r="S28" s="786"/>
      <c r="T28" s="787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3">
        <v>4680115886278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6"/>
      <c r="R29" s="786"/>
      <c r="S29" s="786"/>
      <c r="T29" s="787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3">
        <v>4680115886247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6"/>
      <c r="R30" s="786"/>
      <c r="S30" s="786"/>
      <c r="T30" s="787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3">
        <v>4680115885905</v>
      </c>
      <c r="E31" s="78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6"/>
      <c r="R31" s="786"/>
      <c r="S31" s="786"/>
      <c r="T31" s="787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3">
        <v>4607091388244</v>
      </c>
      <c r="E32" s="78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0"/>
      <c r="B33" s="796"/>
      <c r="C33" s="796"/>
      <c r="D33" s="796"/>
      <c r="E33" s="796"/>
      <c r="F33" s="796"/>
      <c r="G33" s="796"/>
      <c r="H33" s="796"/>
      <c r="I33" s="796"/>
      <c r="J33" s="796"/>
      <c r="K33" s="796"/>
      <c r="L33" s="796"/>
      <c r="M33" s="796"/>
      <c r="N33" s="796"/>
      <c r="O33" s="811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6"/>
      <c r="B34" s="796"/>
      <c r="C34" s="796"/>
      <c r="D34" s="796"/>
      <c r="E34" s="796"/>
      <c r="F34" s="796"/>
      <c r="G34" s="796"/>
      <c r="H34" s="796"/>
      <c r="I34" s="796"/>
      <c r="J34" s="796"/>
      <c r="K34" s="796"/>
      <c r="L34" s="796"/>
      <c r="M34" s="796"/>
      <c r="N34" s="796"/>
      <c r="O34" s="811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6"/>
      <c r="C35" s="796"/>
      <c r="D35" s="796"/>
      <c r="E35" s="796"/>
      <c r="F35" s="796"/>
      <c r="G35" s="796"/>
      <c r="H35" s="796"/>
      <c r="I35" s="796"/>
      <c r="J35" s="796"/>
      <c r="K35" s="796"/>
      <c r="L35" s="796"/>
      <c r="M35" s="796"/>
      <c r="N35" s="796"/>
      <c r="O35" s="796"/>
      <c r="P35" s="796"/>
      <c r="Q35" s="796"/>
      <c r="R35" s="796"/>
      <c r="S35" s="796"/>
      <c r="T35" s="796"/>
      <c r="U35" s="796"/>
      <c r="V35" s="796"/>
      <c r="W35" s="796"/>
      <c r="X35" s="796"/>
      <c r="Y35" s="796"/>
      <c r="Z35" s="796"/>
      <c r="AA35" s="773"/>
      <c r="AB35" s="773"/>
      <c r="AC35" s="773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3">
        <v>4607091388503</v>
      </c>
      <c r="E36" s="78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6"/>
      <c r="R36" s="786"/>
      <c r="S36" s="786"/>
      <c r="T36" s="787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0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11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6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811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6"/>
      <c r="P39" s="796"/>
      <c r="Q39" s="796"/>
      <c r="R39" s="796"/>
      <c r="S39" s="796"/>
      <c r="T39" s="796"/>
      <c r="U39" s="796"/>
      <c r="V39" s="796"/>
      <c r="W39" s="796"/>
      <c r="X39" s="796"/>
      <c r="Y39" s="796"/>
      <c r="Z39" s="796"/>
      <c r="AA39" s="773"/>
      <c r="AB39" s="773"/>
      <c r="AC39" s="773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3">
        <v>4607091389111</v>
      </c>
      <c r="E40" s="78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6"/>
      <c r="R40" s="786"/>
      <c r="S40" s="786"/>
      <c r="T40" s="787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0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11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6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811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5" t="s">
        <v>109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4"/>
      <c r="AB44" s="774"/>
      <c r="AC44" s="774"/>
    </row>
    <row r="45" spans="1:68" ht="14.25" customHeight="1" x14ac:dyDescent="0.25">
      <c r="A45" s="799" t="s">
        <v>110</v>
      </c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796"/>
      <c r="P45" s="796"/>
      <c r="Q45" s="796"/>
      <c r="R45" s="796"/>
      <c r="S45" s="796"/>
      <c r="T45" s="796"/>
      <c r="U45" s="796"/>
      <c r="V45" s="796"/>
      <c r="W45" s="796"/>
      <c r="X45" s="796"/>
      <c r="Y45" s="796"/>
      <c r="Z45" s="796"/>
      <c r="AA45" s="773"/>
      <c r="AB45" s="773"/>
      <c r="AC45" s="773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3">
        <v>4607091385670</v>
      </c>
      <c r="E46" s="78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6"/>
      <c r="R46" s="786"/>
      <c r="S46" s="786"/>
      <c r="T46" s="787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3">
        <v>4607091385670</v>
      </c>
      <c r="E47" s="78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6"/>
      <c r="R47" s="786"/>
      <c r="S47" s="786"/>
      <c r="T47" s="787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3">
        <v>4680115883956</v>
      </c>
      <c r="E48" s="78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6"/>
      <c r="R48" s="786"/>
      <c r="S48" s="786"/>
      <c r="T48" s="787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3">
        <v>4680115882539</v>
      </c>
      <c r="E49" s="78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3">
        <v>4607091385687</v>
      </c>
      <c r="E50" s="78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9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3">
        <v>4680115883949</v>
      </c>
      <c r="E51" s="78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0"/>
      <c r="B52" s="796"/>
      <c r="C52" s="796"/>
      <c r="D52" s="796"/>
      <c r="E52" s="796"/>
      <c r="F52" s="796"/>
      <c r="G52" s="796"/>
      <c r="H52" s="796"/>
      <c r="I52" s="796"/>
      <c r="J52" s="796"/>
      <c r="K52" s="796"/>
      <c r="L52" s="796"/>
      <c r="M52" s="796"/>
      <c r="N52" s="796"/>
      <c r="O52" s="811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6"/>
      <c r="B53" s="796"/>
      <c r="C53" s="796"/>
      <c r="D53" s="796"/>
      <c r="E53" s="796"/>
      <c r="F53" s="796"/>
      <c r="G53" s="796"/>
      <c r="H53" s="796"/>
      <c r="I53" s="796"/>
      <c r="J53" s="796"/>
      <c r="K53" s="796"/>
      <c r="L53" s="796"/>
      <c r="M53" s="796"/>
      <c r="N53" s="796"/>
      <c r="O53" s="811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6"/>
      <c r="C54" s="796"/>
      <c r="D54" s="796"/>
      <c r="E54" s="796"/>
      <c r="F54" s="796"/>
      <c r="G54" s="796"/>
      <c r="H54" s="796"/>
      <c r="I54" s="796"/>
      <c r="J54" s="796"/>
      <c r="K54" s="796"/>
      <c r="L54" s="796"/>
      <c r="M54" s="796"/>
      <c r="N54" s="796"/>
      <c r="O54" s="796"/>
      <c r="P54" s="796"/>
      <c r="Q54" s="796"/>
      <c r="R54" s="796"/>
      <c r="S54" s="796"/>
      <c r="T54" s="796"/>
      <c r="U54" s="796"/>
      <c r="V54" s="796"/>
      <c r="W54" s="796"/>
      <c r="X54" s="796"/>
      <c r="Y54" s="796"/>
      <c r="Z54" s="796"/>
      <c r="AA54" s="773"/>
      <c r="AB54" s="773"/>
      <c r="AC54" s="773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3">
        <v>4680115885233</v>
      </c>
      <c r="E55" s="78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3">
        <v>4680115884915</v>
      </c>
      <c r="E56" s="78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0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811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811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5" t="s">
        <v>137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4"/>
      <c r="AB59" s="774"/>
      <c r="AC59" s="774"/>
    </row>
    <row r="60" spans="1:68" ht="14.25" customHeight="1" x14ac:dyDescent="0.25">
      <c r="A60" s="799" t="s">
        <v>110</v>
      </c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796"/>
      <c r="P60" s="796"/>
      <c r="Q60" s="796"/>
      <c r="R60" s="796"/>
      <c r="S60" s="796"/>
      <c r="T60" s="796"/>
      <c r="U60" s="796"/>
      <c r="V60" s="796"/>
      <c r="W60" s="796"/>
      <c r="X60" s="796"/>
      <c r="Y60" s="796"/>
      <c r="Z60" s="796"/>
      <c r="AA60" s="773"/>
      <c r="AB60" s="773"/>
      <c r="AC60" s="773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3">
        <v>4680115885882</v>
      </c>
      <c r="E61" s="78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3">
        <v>4680115881426</v>
      </c>
      <c r="E62" s="78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6"/>
      <c r="R62" s="786"/>
      <c r="S62" s="786"/>
      <c r="T62" s="787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3">
        <v>4680115880283</v>
      </c>
      <c r="E63" s="78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6"/>
      <c r="R63" s="786"/>
      <c r="S63" s="786"/>
      <c r="T63" s="787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3">
        <v>4680115882720</v>
      </c>
      <c r="E64" s="78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3">
        <v>4680115881525</v>
      </c>
      <c r="E65" s="78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6"/>
      <c r="R65" s="786"/>
      <c r="S65" s="786"/>
      <c r="T65" s="787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3">
        <v>4680115885899</v>
      </c>
      <c r="E66" s="78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3">
        <v>4680115881419</v>
      </c>
      <c r="E67" s="78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9">
        <v>135</v>
      </c>
      <c r="Y67" s="780">
        <f t="shared" si="11"/>
        <v>135</v>
      </c>
      <c r="Z67" s="36">
        <f>IFERROR(IF(Y67=0,"",ROUNDUP(Y67/H67,0)*0.00902),"")</f>
        <v>0.27060000000000001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141.30000000000001</v>
      </c>
      <c r="BN67" s="64">
        <f t="shared" si="13"/>
        <v>141.30000000000001</v>
      </c>
      <c r="BO67" s="64">
        <f t="shared" si="14"/>
        <v>0.22727272727272729</v>
      </c>
      <c r="BP67" s="64">
        <f t="shared" si="15"/>
        <v>0.22727272727272729</v>
      </c>
    </row>
    <row r="68" spans="1:68" x14ac:dyDescent="0.2">
      <c r="A68" s="810"/>
      <c r="B68" s="796"/>
      <c r="C68" s="796"/>
      <c r="D68" s="796"/>
      <c r="E68" s="796"/>
      <c r="F68" s="796"/>
      <c r="G68" s="796"/>
      <c r="H68" s="796"/>
      <c r="I68" s="796"/>
      <c r="J68" s="796"/>
      <c r="K68" s="796"/>
      <c r="L68" s="796"/>
      <c r="M68" s="796"/>
      <c r="N68" s="796"/>
      <c r="O68" s="811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30</v>
      </c>
      <c r="Y68" s="781">
        <f>IFERROR(Y61/H61,"0")+IFERROR(Y62/H62,"0")+IFERROR(Y63/H63,"0")+IFERROR(Y64/H64,"0")+IFERROR(Y65/H65,"0")+IFERROR(Y66/H66,"0")+IFERROR(Y67/H67,"0")</f>
        <v>30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0.27060000000000001</v>
      </c>
      <c r="AA68" s="782"/>
      <c r="AB68" s="782"/>
      <c r="AC68" s="782"/>
    </row>
    <row r="69" spans="1:68" x14ac:dyDescent="0.2">
      <c r="A69" s="796"/>
      <c r="B69" s="796"/>
      <c r="C69" s="796"/>
      <c r="D69" s="796"/>
      <c r="E69" s="796"/>
      <c r="F69" s="796"/>
      <c r="G69" s="796"/>
      <c r="H69" s="796"/>
      <c r="I69" s="796"/>
      <c r="J69" s="796"/>
      <c r="K69" s="796"/>
      <c r="L69" s="796"/>
      <c r="M69" s="796"/>
      <c r="N69" s="796"/>
      <c r="O69" s="811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135</v>
      </c>
      <c r="Y69" s="781">
        <f>IFERROR(SUM(Y61:Y67),"0")</f>
        <v>135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6"/>
      <c r="C70" s="796"/>
      <c r="D70" s="796"/>
      <c r="E70" s="796"/>
      <c r="F70" s="796"/>
      <c r="G70" s="796"/>
      <c r="H70" s="796"/>
      <c r="I70" s="796"/>
      <c r="J70" s="796"/>
      <c r="K70" s="796"/>
      <c r="L70" s="796"/>
      <c r="M70" s="796"/>
      <c r="N70" s="796"/>
      <c r="O70" s="796"/>
      <c r="P70" s="796"/>
      <c r="Q70" s="796"/>
      <c r="R70" s="796"/>
      <c r="S70" s="796"/>
      <c r="T70" s="796"/>
      <c r="U70" s="796"/>
      <c r="V70" s="796"/>
      <c r="W70" s="796"/>
      <c r="X70" s="796"/>
      <c r="Y70" s="796"/>
      <c r="Z70" s="796"/>
      <c r="AA70" s="773"/>
      <c r="AB70" s="773"/>
      <c r="AC70" s="773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3">
        <v>4680115881440</v>
      </c>
      <c r="E71" s="78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3">
        <v>4680115882751</v>
      </c>
      <c r="E72" s="78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3">
        <v>4680115885950</v>
      </c>
      <c r="E73" s="78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3">
        <v>4680115881433</v>
      </c>
      <c r="E74" s="78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0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811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811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3"/>
      <c r="AB77" s="773"/>
      <c r="AC77" s="773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3">
        <v>4680115885066</v>
      </c>
      <c r="E78" s="78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3">
        <v>4680115885042</v>
      </c>
      <c r="E79" s="78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3">
        <v>4680115885080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3">
        <v>4680115885073</v>
      </c>
      <c r="E81" s="78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3">
        <v>4680115885059</v>
      </c>
      <c r="E82" s="78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6"/>
      <c r="R82" s="786"/>
      <c r="S82" s="786"/>
      <c r="T82" s="787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3">
        <v>4680115885097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0"/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811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6"/>
      <c r="B85" s="796"/>
      <c r="C85" s="796"/>
      <c r="D85" s="796"/>
      <c r="E85" s="796"/>
      <c r="F85" s="796"/>
      <c r="G85" s="796"/>
      <c r="H85" s="796"/>
      <c r="I85" s="796"/>
      <c r="J85" s="796"/>
      <c r="K85" s="796"/>
      <c r="L85" s="796"/>
      <c r="M85" s="796"/>
      <c r="N85" s="796"/>
      <c r="O85" s="811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6"/>
      <c r="C86" s="796"/>
      <c r="D86" s="796"/>
      <c r="E86" s="796"/>
      <c r="F86" s="796"/>
      <c r="G86" s="796"/>
      <c r="H86" s="796"/>
      <c r="I86" s="796"/>
      <c r="J86" s="796"/>
      <c r="K86" s="796"/>
      <c r="L86" s="796"/>
      <c r="M86" s="796"/>
      <c r="N86" s="796"/>
      <c r="O86" s="796"/>
      <c r="P86" s="796"/>
      <c r="Q86" s="796"/>
      <c r="R86" s="796"/>
      <c r="S86" s="796"/>
      <c r="T86" s="796"/>
      <c r="U86" s="796"/>
      <c r="V86" s="796"/>
      <c r="W86" s="796"/>
      <c r="X86" s="796"/>
      <c r="Y86" s="796"/>
      <c r="Z86" s="796"/>
      <c r="AA86" s="773"/>
      <c r="AB86" s="773"/>
      <c r="AC86" s="773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3">
        <v>4680115881891</v>
      </c>
      <c r="E87" s="78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3">
        <v>4680115885769</v>
      </c>
      <c r="E88" s="78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3">
        <v>4680115884410</v>
      </c>
      <c r="E89" s="78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3">
        <v>4680115884311</v>
      </c>
      <c r="E90" s="78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3">
        <v>4680115885929</v>
      </c>
      <c r="E91" s="78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6"/>
      <c r="R91" s="786"/>
      <c r="S91" s="786"/>
      <c r="T91" s="787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3">
        <v>4680115884403</v>
      </c>
      <c r="E92" s="78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0"/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811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6"/>
      <c r="B94" s="796"/>
      <c r="C94" s="796"/>
      <c r="D94" s="796"/>
      <c r="E94" s="796"/>
      <c r="F94" s="796"/>
      <c r="G94" s="796"/>
      <c r="H94" s="796"/>
      <c r="I94" s="796"/>
      <c r="J94" s="796"/>
      <c r="K94" s="796"/>
      <c r="L94" s="796"/>
      <c r="M94" s="796"/>
      <c r="N94" s="796"/>
      <c r="O94" s="811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6"/>
      <c r="C95" s="796"/>
      <c r="D95" s="796"/>
      <c r="E95" s="796"/>
      <c r="F95" s="796"/>
      <c r="G95" s="796"/>
      <c r="H95" s="796"/>
      <c r="I95" s="796"/>
      <c r="J95" s="796"/>
      <c r="K95" s="796"/>
      <c r="L95" s="796"/>
      <c r="M95" s="796"/>
      <c r="N95" s="796"/>
      <c r="O95" s="796"/>
      <c r="P95" s="796"/>
      <c r="Q95" s="796"/>
      <c r="R95" s="796"/>
      <c r="S95" s="796"/>
      <c r="T95" s="796"/>
      <c r="U95" s="796"/>
      <c r="V95" s="796"/>
      <c r="W95" s="796"/>
      <c r="X95" s="796"/>
      <c r="Y95" s="796"/>
      <c r="Z95" s="796"/>
      <c r="AA95" s="773"/>
      <c r="AB95" s="773"/>
      <c r="AC95" s="773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3">
        <v>4680115881532</v>
      </c>
      <c r="E96" s="78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3">
        <v>4680115881532</v>
      </c>
      <c r="E97" s="78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9">
        <v>10</v>
      </c>
      <c r="Y97" s="780">
        <f>IFERROR(IF(X97="",0,CEILING((X97/$H97),1)*$H97),"")</f>
        <v>16.8</v>
      </c>
      <c r="Z97" s="36">
        <f>IFERROR(IF(Y97=0,"",ROUNDUP(Y97/H97,0)*0.01898),"")</f>
        <v>3.7960000000000001E-2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10.617857142857142</v>
      </c>
      <c r="BN97" s="64">
        <f>IFERROR(Y97*I97/H97,"0")</f>
        <v>17.838000000000001</v>
      </c>
      <c r="BO97" s="64">
        <f>IFERROR(1/J97*(X97/H97),"0")</f>
        <v>1.8601190476190476E-2</v>
      </c>
      <c r="BP97" s="64">
        <f>IFERROR(1/J97*(Y97/H97),"0")</f>
        <v>3.125E-2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3">
        <v>4680115881464</v>
      </c>
      <c r="E98" s="78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0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11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1.1904761904761905</v>
      </c>
      <c r="Y99" s="781">
        <f>IFERROR(Y96/H96,"0")+IFERROR(Y97/H97,"0")+IFERROR(Y98/H98,"0")</f>
        <v>2</v>
      </c>
      <c r="Z99" s="781">
        <f>IFERROR(IF(Z96="",0,Z96),"0")+IFERROR(IF(Z97="",0,Z97),"0")+IFERROR(IF(Z98="",0,Z98),"0")</f>
        <v>3.7960000000000001E-2</v>
      </c>
      <c r="AA99" s="782"/>
      <c r="AB99" s="782"/>
      <c r="AC99" s="782"/>
    </row>
    <row r="100" spans="1:68" x14ac:dyDescent="0.2">
      <c r="A100" s="796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811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10</v>
      </c>
      <c r="Y100" s="781">
        <f>IFERROR(SUM(Y96:Y98),"0")</f>
        <v>16.8</v>
      </c>
      <c r="Z100" s="37"/>
      <c r="AA100" s="782"/>
      <c r="AB100" s="782"/>
      <c r="AC100" s="782"/>
    </row>
    <row r="101" spans="1:68" ht="16.5" customHeight="1" x14ac:dyDescent="0.25">
      <c r="A101" s="795" t="s">
        <v>207</v>
      </c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6"/>
      <c r="P101" s="796"/>
      <c r="Q101" s="796"/>
      <c r="R101" s="796"/>
      <c r="S101" s="796"/>
      <c r="T101" s="796"/>
      <c r="U101" s="796"/>
      <c r="V101" s="796"/>
      <c r="W101" s="796"/>
      <c r="X101" s="796"/>
      <c r="Y101" s="796"/>
      <c r="Z101" s="796"/>
      <c r="AA101" s="774"/>
      <c r="AB101" s="774"/>
      <c r="AC101" s="774"/>
    </row>
    <row r="102" spans="1:68" ht="14.25" customHeight="1" x14ac:dyDescent="0.25">
      <c r="A102" s="799" t="s">
        <v>110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3"/>
      <c r="AB102" s="773"/>
      <c r="AC102" s="773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3">
        <v>4680115881327</v>
      </c>
      <c r="E103" s="78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6"/>
      <c r="R103" s="786"/>
      <c r="S103" s="786"/>
      <c r="T103" s="787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3">
        <v>4680115881518</v>
      </c>
      <c r="E104" s="78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6"/>
      <c r="R104" s="786"/>
      <c r="S104" s="786"/>
      <c r="T104" s="787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3">
        <v>4680115881303</v>
      </c>
      <c r="E105" s="78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6"/>
      <c r="R105" s="786"/>
      <c r="S105" s="786"/>
      <c r="T105" s="787"/>
      <c r="U105" s="34"/>
      <c r="V105" s="34"/>
      <c r="W105" s="35" t="s">
        <v>69</v>
      </c>
      <c r="X105" s="779">
        <v>135</v>
      </c>
      <c r="Y105" s="780">
        <f>IFERROR(IF(X105="",0,CEILING((X105/$H105),1)*$H105),"")</f>
        <v>135</v>
      </c>
      <c r="Z105" s="36">
        <f>IFERROR(IF(Y105=0,"",ROUNDUP(Y105/H105,0)*0.00902),"")</f>
        <v>0.27060000000000001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141.30000000000001</v>
      </c>
      <c r="BN105" s="64">
        <f>IFERROR(Y105*I105/H105,"0")</f>
        <v>141.30000000000001</v>
      </c>
      <c r="BO105" s="64">
        <f>IFERROR(1/J105*(X105/H105),"0")</f>
        <v>0.22727272727272729</v>
      </c>
      <c r="BP105" s="64">
        <f>IFERROR(1/J105*(Y105/H105),"0")</f>
        <v>0.22727272727272729</v>
      </c>
    </row>
    <row r="106" spans="1:68" x14ac:dyDescent="0.2">
      <c r="A106" s="810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811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30</v>
      </c>
      <c r="Y106" s="781">
        <f>IFERROR(Y103/H103,"0")+IFERROR(Y104/H104,"0")+IFERROR(Y105/H105,"0")</f>
        <v>30</v>
      </c>
      <c r="Z106" s="781">
        <f>IFERROR(IF(Z103="",0,Z103),"0")+IFERROR(IF(Z104="",0,Z104),"0")+IFERROR(IF(Z105="",0,Z105),"0")</f>
        <v>0.27060000000000001</v>
      </c>
      <c r="AA106" s="782"/>
      <c r="AB106" s="782"/>
      <c r="AC106" s="782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811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135</v>
      </c>
      <c r="Y107" s="781">
        <f>IFERROR(SUM(Y103:Y105),"0")</f>
        <v>135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3"/>
      <c r="AB108" s="773"/>
      <c r="AC108" s="773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3">
        <v>4607091386967</v>
      </c>
      <c r="E109" s="78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6"/>
      <c r="R109" s="786"/>
      <c r="S109" s="786"/>
      <c r="T109" s="787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3">
        <v>4607091386967</v>
      </c>
      <c r="E110" s="78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6"/>
      <c r="R110" s="786"/>
      <c r="S110" s="786"/>
      <c r="T110" s="787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3">
        <v>4607091385731</v>
      </c>
      <c r="E111" s="78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6"/>
      <c r="R111" s="786"/>
      <c r="S111" s="786"/>
      <c r="T111" s="787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3">
        <v>4680115880894</v>
      </c>
      <c r="E112" s="78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3">
        <v>4680115880214</v>
      </c>
      <c r="E113" s="784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09" t="s">
        <v>227</v>
      </c>
      <c r="Q113" s="786"/>
      <c r="R113" s="786"/>
      <c r="S113" s="786"/>
      <c r="T113" s="787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3">
        <v>4680115880214</v>
      </c>
      <c r="E114" s="784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6"/>
      <c r="R114" s="786"/>
      <c r="S114" s="786"/>
      <c r="T114" s="787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0"/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811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6"/>
      <c r="B116" s="796"/>
      <c r="C116" s="796"/>
      <c r="D116" s="796"/>
      <c r="E116" s="796"/>
      <c r="F116" s="796"/>
      <c r="G116" s="796"/>
      <c r="H116" s="796"/>
      <c r="I116" s="796"/>
      <c r="J116" s="796"/>
      <c r="K116" s="796"/>
      <c r="L116" s="796"/>
      <c r="M116" s="796"/>
      <c r="N116" s="796"/>
      <c r="O116" s="811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5" t="s">
        <v>229</v>
      </c>
      <c r="B117" s="796"/>
      <c r="C117" s="796"/>
      <c r="D117" s="796"/>
      <c r="E117" s="796"/>
      <c r="F117" s="796"/>
      <c r="G117" s="796"/>
      <c r="H117" s="796"/>
      <c r="I117" s="796"/>
      <c r="J117" s="796"/>
      <c r="K117" s="796"/>
      <c r="L117" s="796"/>
      <c r="M117" s="796"/>
      <c r="N117" s="796"/>
      <c r="O117" s="796"/>
      <c r="P117" s="796"/>
      <c r="Q117" s="796"/>
      <c r="R117" s="796"/>
      <c r="S117" s="796"/>
      <c r="T117" s="796"/>
      <c r="U117" s="796"/>
      <c r="V117" s="796"/>
      <c r="W117" s="796"/>
      <c r="X117" s="796"/>
      <c r="Y117" s="796"/>
      <c r="Z117" s="796"/>
      <c r="AA117" s="774"/>
      <c r="AB117" s="774"/>
      <c r="AC117" s="774"/>
    </row>
    <row r="118" spans="1:68" ht="14.25" customHeight="1" x14ac:dyDescent="0.25">
      <c r="A118" s="799" t="s">
        <v>110</v>
      </c>
      <c r="B118" s="796"/>
      <c r="C118" s="796"/>
      <c r="D118" s="796"/>
      <c r="E118" s="796"/>
      <c r="F118" s="796"/>
      <c r="G118" s="796"/>
      <c r="H118" s="796"/>
      <c r="I118" s="796"/>
      <c r="J118" s="796"/>
      <c r="K118" s="796"/>
      <c r="L118" s="796"/>
      <c r="M118" s="796"/>
      <c r="N118" s="796"/>
      <c r="O118" s="796"/>
      <c r="P118" s="796"/>
      <c r="Q118" s="796"/>
      <c r="R118" s="796"/>
      <c r="S118" s="796"/>
      <c r="T118" s="796"/>
      <c r="U118" s="796"/>
      <c r="V118" s="796"/>
      <c r="W118" s="796"/>
      <c r="X118" s="796"/>
      <c r="Y118" s="796"/>
      <c r="Z118" s="796"/>
      <c r="AA118" s="773"/>
      <c r="AB118" s="773"/>
      <c r="AC118" s="773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3">
        <v>4680115882133</v>
      </c>
      <c r="E119" s="784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6"/>
      <c r="R119" s="786"/>
      <c r="S119" s="786"/>
      <c r="T119" s="787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3">
        <v>4680115882133</v>
      </c>
      <c r="E120" s="784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6"/>
      <c r="R120" s="786"/>
      <c r="S120" s="786"/>
      <c r="T120" s="787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3">
        <v>4680115880269</v>
      </c>
      <c r="E121" s="78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3">
        <v>4680115880429</v>
      </c>
      <c r="E122" s="78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6"/>
      <c r="R122" s="786"/>
      <c r="S122" s="786"/>
      <c r="T122" s="787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3">
        <v>4680115881457</v>
      </c>
      <c r="E123" s="78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6"/>
      <c r="R123" s="786"/>
      <c r="S123" s="786"/>
      <c r="T123" s="787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0"/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811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6"/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811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6"/>
      <c r="C126" s="796"/>
      <c r="D126" s="796"/>
      <c r="E126" s="796"/>
      <c r="F126" s="796"/>
      <c r="G126" s="796"/>
      <c r="H126" s="796"/>
      <c r="I126" s="796"/>
      <c r="J126" s="796"/>
      <c r="K126" s="796"/>
      <c r="L126" s="796"/>
      <c r="M126" s="796"/>
      <c r="N126" s="796"/>
      <c r="O126" s="796"/>
      <c r="P126" s="796"/>
      <c r="Q126" s="796"/>
      <c r="R126" s="796"/>
      <c r="S126" s="796"/>
      <c r="T126" s="796"/>
      <c r="U126" s="796"/>
      <c r="V126" s="796"/>
      <c r="W126" s="796"/>
      <c r="X126" s="796"/>
      <c r="Y126" s="796"/>
      <c r="Z126" s="796"/>
      <c r="AA126" s="773"/>
      <c r="AB126" s="773"/>
      <c r="AC126" s="773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3">
        <v>4680115881488</v>
      </c>
      <c r="E127" s="78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3">
        <v>4680115882775</v>
      </c>
      <c r="E128" s="78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6"/>
      <c r="R128" s="786"/>
      <c r="S128" s="786"/>
      <c r="T128" s="787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3">
        <v>4680115880658</v>
      </c>
      <c r="E129" s="78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6"/>
      <c r="R129" s="786"/>
      <c r="S129" s="786"/>
      <c r="T129" s="787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0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11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6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811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6"/>
      <c r="P132" s="796"/>
      <c r="Q132" s="796"/>
      <c r="R132" s="796"/>
      <c r="S132" s="796"/>
      <c r="T132" s="796"/>
      <c r="U132" s="796"/>
      <c r="V132" s="796"/>
      <c r="W132" s="796"/>
      <c r="X132" s="796"/>
      <c r="Y132" s="796"/>
      <c r="Z132" s="796"/>
      <c r="AA132" s="773"/>
      <c r="AB132" s="773"/>
      <c r="AC132" s="773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3">
        <v>4607091385168</v>
      </c>
      <c r="E133" s="784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3">
        <v>4607091385168</v>
      </c>
      <c r="E134" s="784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6"/>
      <c r="R134" s="786"/>
      <c r="S134" s="786"/>
      <c r="T134" s="787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3">
        <v>4680115884540</v>
      </c>
      <c r="E135" s="78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3">
        <v>4607091383256</v>
      </c>
      <c r="E136" s="78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3">
        <v>4607091385748</v>
      </c>
      <c r="E137" s="78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6"/>
      <c r="R137" s="786"/>
      <c r="S137" s="786"/>
      <c r="T137" s="787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3">
        <v>4680115884533</v>
      </c>
      <c r="E138" s="78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6"/>
      <c r="R138" s="786"/>
      <c r="S138" s="786"/>
      <c r="T138" s="787"/>
      <c r="U138" s="34"/>
      <c r="V138" s="34"/>
      <c r="W138" s="35" t="s">
        <v>69</v>
      </c>
      <c r="X138" s="779">
        <v>30</v>
      </c>
      <c r="Y138" s="780">
        <f t="shared" si="31"/>
        <v>30.6</v>
      </c>
      <c r="Z138" s="36">
        <f>IFERROR(IF(Y138=0,"",ROUNDUP(Y138/H138,0)*0.00651),"")</f>
        <v>0.11067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33</v>
      </c>
      <c r="BN138" s="64">
        <f t="shared" si="33"/>
        <v>33.659999999999997</v>
      </c>
      <c r="BO138" s="64">
        <f t="shared" si="34"/>
        <v>9.1575091575091583E-2</v>
      </c>
      <c r="BP138" s="64">
        <f t="shared" si="35"/>
        <v>9.3406593406593408E-2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3">
        <v>4680115882645</v>
      </c>
      <c r="E139" s="78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0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811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16.666666666666668</v>
      </c>
      <c r="Y140" s="781">
        <f>IFERROR(Y133/H133,"0")+IFERROR(Y134/H134,"0")+IFERROR(Y135/H135,"0")+IFERROR(Y136/H136,"0")+IFERROR(Y137/H137,"0")+IFERROR(Y138/H138,"0")+IFERROR(Y139/H139,"0")</f>
        <v>17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0.11067</v>
      </c>
      <c r="AA140" s="782"/>
      <c r="AB140" s="782"/>
      <c r="AC140" s="782"/>
    </row>
    <row r="141" spans="1:68" x14ac:dyDescent="0.2">
      <c r="A141" s="796"/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811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30</v>
      </c>
      <c r="Y141" s="781">
        <f>IFERROR(SUM(Y133:Y139),"0")</f>
        <v>30.6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6"/>
      <c r="C142" s="796"/>
      <c r="D142" s="796"/>
      <c r="E142" s="796"/>
      <c r="F142" s="796"/>
      <c r="G142" s="796"/>
      <c r="H142" s="796"/>
      <c r="I142" s="796"/>
      <c r="J142" s="796"/>
      <c r="K142" s="796"/>
      <c r="L142" s="796"/>
      <c r="M142" s="796"/>
      <c r="N142" s="796"/>
      <c r="O142" s="796"/>
      <c r="P142" s="796"/>
      <c r="Q142" s="796"/>
      <c r="R142" s="796"/>
      <c r="S142" s="796"/>
      <c r="T142" s="796"/>
      <c r="U142" s="796"/>
      <c r="V142" s="796"/>
      <c r="W142" s="796"/>
      <c r="X142" s="796"/>
      <c r="Y142" s="796"/>
      <c r="Z142" s="796"/>
      <c r="AA142" s="773"/>
      <c r="AB142" s="773"/>
      <c r="AC142" s="773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3">
        <v>4680115882652</v>
      </c>
      <c r="E143" s="78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3">
        <v>4680115880238</v>
      </c>
      <c r="E144" s="78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0"/>
      <c r="B145" s="796"/>
      <c r="C145" s="796"/>
      <c r="D145" s="796"/>
      <c r="E145" s="796"/>
      <c r="F145" s="796"/>
      <c r="G145" s="796"/>
      <c r="H145" s="796"/>
      <c r="I145" s="796"/>
      <c r="J145" s="796"/>
      <c r="K145" s="796"/>
      <c r="L145" s="796"/>
      <c r="M145" s="796"/>
      <c r="N145" s="796"/>
      <c r="O145" s="811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11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5" t="s">
        <v>270</v>
      </c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796"/>
      <c r="P147" s="796"/>
      <c r="Q147" s="796"/>
      <c r="R147" s="796"/>
      <c r="S147" s="796"/>
      <c r="T147" s="796"/>
      <c r="U147" s="796"/>
      <c r="V147" s="796"/>
      <c r="W147" s="796"/>
      <c r="X147" s="796"/>
      <c r="Y147" s="796"/>
      <c r="Z147" s="796"/>
      <c r="AA147" s="774"/>
      <c r="AB147" s="774"/>
      <c r="AC147" s="774"/>
    </row>
    <row r="148" spans="1:68" ht="14.25" customHeight="1" x14ac:dyDescent="0.25">
      <c r="A148" s="799" t="s">
        <v>110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3"/>
      <c r="AB148" s="773"/>
      <c r="AC148" s="773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3">
        <v>4680115885561</v>
      </c>
      <c r="E149" s="78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3">
        <v>4680115882577</v>
      </c>
      <c r="E150" s="78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6"/>
      <c r="R150" s="786"/>
      <c r="S150" s="786"/>
      <c r="T150" s="787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3">
        <v>4680115882577</v>
      </c>
      <c r="E151" s="78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6"/>
      <c r="R151" s="786"/>
      <c r="S151" s="786"/>
      <c r="T151" s="787"/>
      <c r="U151" s="34"/>
      <c r="V151" s="34"/>
      <c r="W151" s="35" t="s">
        <v>69</v>
      </c>
      <c r="X151" s="779">
        <v>80</v>
      </c>
      <c r="Y151" s="780">
        <f>IFERROR(IF(X151="",0,CEILING((X151/$H151),1)*$H151),"")</f>
        <v>80</v>
      </c>
      <c r="Z151" s="36">
        <f>IFERROR(IF(Y151=0,"",ROUNDUP(Y151/H151,0)*0.00651),"")</f>
        <v>0.16275000000000001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84.499999999999986</v>
      </c>
      <c r="BN151" s="64">
        <f>IFERROR(Y151*I151/H151,"0")</f>
        <v>84.499999999999986</v>
      </c>
      <c r="BO151" s="64">
        <f>IFERROR(1/J151*(X151/H151),"0")</f>
        <v>0.13736263736263737</v>
      </c>
      <c r="BP151" s="64">
        <f>IFERROR(1/J151*(Y151/H151),"0")</f>
        <v>0.13736263736263737</v>
      </c>
    </row>
    <row r="152" spans="1:68" x14ac:dyDescent="0.2">
      <c r="A152" s="810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11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25</v>
      </c>
      <c r="Y152" s="781">
        <f>IFERROR(Y149/H149,"0")+IFERROR(Y150/H150,"0")+IFERROR(Y151/H151,"0")</f>
        <v>25</v>
      </c>
      <c r="Z152" s="781">
        <f>IFERROR(IF(Z149="",0,Z149),"0")+IFERROR(IF(Z150="",0,Z150),"0")+IFERROR(IF(Z151="",0,Z151),"0")</f>
        <v>0.16275000000000001</v>
      </c>
      <c r="AA152" s="782"/>
      <c r="AB152" s="782"/>
      <c r="AC152" s="782"/>
    </row>
    <row r="153" spans="1:68" x14ac:dyDescent="0.2">
      <c r="A153" s="796"/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811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80</v>
      </c>
      <c r="Y153" s="781">
        <f>IFERROR(SUM(Y149:Y151),"0")</f>
        <v>80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3"/>
      <c r="AB154" s="773"/>
      <c r="AC154" s="773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3">
        <v>4680115883444</v>
      </c>
      <c r="E155" s="78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6"/>
      <c r="R155" s="786"/>
      <c r="S155" s="786"/>
      <c r="T155" s="787"/>
      <c r="U155" s="34"/>
      <c r="V155" s="34"/>
      <c r="W155" s="35" t="s">
        <v>69</v>
      </c>
      <c r="X155" s="779">
        <v>62.999999999999993</v>
      </c>
      <c r="Y155" s="780">
        <f>IFERROR(IF(X155="",0,CEILING((X155/$H155),1)*$H155),"")</f>
        <v>64.399999999999991</v>
      </c>
      <c r="Z155" s="36">
        <f>IFERROR(IF(Y155=0,"",ROUNDUP(Y155/H155,0)*0.00651),"")</f>
        <v>0.14973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69.03</v>
      </c>
      <c r="BN155" s="64">
        <f>IFERROR(Y155*I155/H155,"0")</f>
        <v>70.563999999999993</v>
      </c>
      <c r="BO155" s="64">
        <f>IFERROR(1/J155*(X155/H155),"0")</f>
        <v>0.12362637362637363</v>
      </c>
      <c r="BP155" s="64">
        <f>IFERROR(1/J155*(Y155/H155),"0")</f>
        <v>0.1263736263736264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3">
        <v>4680115883444</v>
      </c>
      <c r="E156" s="78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6"/>
      <c r="R156" s="786"/>
      <c r="S156" s="786"/>
      <c r="T156" s="787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0"/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811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22.5</v>
      </c>
      <c r="Y157" s="781">
        <f>IFERROR(Y155/H155,"0")+IFERROR(Y156/H156,"0")</f>
        <v>23</v>
      </c>
      <c r="Z157" s="781">
        <f>IFERROR(IF(Z155="",0,Z155),"0")+IFERROR(IF(Z156="",0,Z156),"0")</f>
        <v>0.14973</v>
      </c>
      <c r="AA157" s="782"/>
      <c r="AB157" s="782"/>
      <c r="AC157" s="782"/>
    </row>
    <row r="158" spans="1:68" x14ac:dyDescent="0.2">
      <c r="A158" s="79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11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62.999999999999993</v>
      </c>
      <c r="Y158" s="781">
        <f>IFERROR(SUM(Y155:Y156),"0")</f>
        <v>64.399999999999991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796"/>
      <c r="P159" s="796"/>
      <c r="Q159" s="796"/>
      <c r="R159" s="796"/>
      <c r="S159" s="796"/>
      <c r="T159" s="796"/>
      <c r="U159" s="796"/>
      <c r="V159" s="796"/>
      <c r="W159" s="796"/>
      <c r="X159" s="796"/>
      <c r="Y159" s="796"/>
      <c r="Z159" s="796"/>
      <c r="AA159" s="773"/>
      <c r="AB159" s="773"/>
      <c r="AC159" s="773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3">
        <v>4680115885585</v>
      </c>
      <c r="E160" s="78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6"/>
      <c r="R160" s="786"/>
      <c r="S160" s="786"/>
      <c r="T160" s="787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3">
        <v>4680115882584</v>
      </c>
      <c r="E161" s="78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0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6"/>
      <c r="R161" s="786"/>
      <c r="S161" s="786"/>
      <c r="T161" s="787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3">
        <v>4680115882584</v>
      </c>
      <c r="E162" s="78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6"/>
      <c r="R162" s="786"/>
      <c r="S162" s="786"/>
      <c r="T162" s="787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810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11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12.5</v>
      </c>
      <c r="Y163" s="781">
        <f>IFERROR(Y160/H160,"0")+IFERROR(Y161/H161,"0")+IFERROR(Y162/H162,"0")</f>
        <v>13</v>
      </c>
      <c r="Z163" s="781">
        <f>IFERROR(IF(Z160="",0,Z160),"0")+IFERROR(IF(Z161="",0,Z161),"0")+IFERROR(IF(Z162="",0,Z162),"0")</f>
        <v>8.4629999999999997E-2</v>
      </c>
      <c r="AA163" s="782"/>
      <c r="AB163" s="782"/>
      <c r="AC163" s="782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11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33</v>
      </c>
      <c r="Y164" s="781">
        <f>IFERROR(SUM(Y160:Y162),"0")</f>
        <v>34.32</v>
      </c>
      <c r="Z164" s="37"/>
      <c r="AA164" s="782"/>
      <c r="AB164" s="782"/>
      <c r="AC164" s="782"/>
    </row>
    <row r="165" spans="1:68" ht="16.5" customHeight="1" x14ac:dyDescent="0.25">
      <c r="A165" s="795" t="s">
        <v>108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4"/>
      <c r="AB165" s="774"/>
      <c r="AC165" s="774"/>
    </row>
    <row r="166" spans="1:68" ht="14.25" customHeight="1" x14ac:dyDescent="0.25">
      <c r="A166" s="799" t="s">
        <v>110</v>
      </c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6"/>
      <c r="P166" s="796"/>
      <c r="Q166" s="796"/>
      <c r="R166" s="796"/>
      <c r="S166" s="796"/>
      <c r="T166" s="796"/>
      <c r="U166" s="796"/>
      <c r="V166" s="796"/>
      <c r="W166" s="796"/>
      <c r="X166" s="796"/>
      <c r="Y166" s="796"/>
      <c r="Z166" s="796"/>
      <c r="AA166" s="773"/>
      <c r="AB166" s="773"/>
      <c r="AC166" s="773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3">
        <v>4607091384604</v>
      </c>
      <c r="E167" s="78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6"/>
      <c r="R167" s="786"/>
      <c r="S167" s="786"/>
      <c r="T167" s="787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0"/>
      <c r="B168" s="796"/>
      <c r="C168" s="796"/>
      <c r="D168" s="796"/>
      <c r="E168" s="796"/>
      <c r="F168" s="796"/>
      <c r="G168" s="796"/>
      <c r="H168" s="796"/>
      <c r="I168" s="796"/>
      <c r="J168" s="796"/>
      <c r="K168" s="796"/>
      <c r="L168" s="796"/>
      <c r="M168" s="796"/>
      <c r="N168" s="796"/>
      <c r="O168" s="811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11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6"/>
      <c r="P170" s="796"/>
      <c r="Q170" s="796"/>
      <c r="R170" s="796"/>
      <c r="S170" s="796"/>
      <c r="T170" s="796"/>
      <c r="U170" s="796"/>
      <c r="V170" s="796"/>
      <c r="W170" s="796"/>
      <c r="X170" s="796"/>
      <c r="Y170" s="796"/>
      <c r="Z170" s="796"/>
      <c r="AA170" s="773"/>
      <c r="AB170" s="773"/>
      <c r="AC170" s="773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3">
        <v>4607091387667</v>
      </c>
      <c r="E171" s="78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6"/>
      <c r="R171" s="786"/>
      <c r="S171" s="786"/>
      <c r="T171" s="787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3">
        <v>4607091387636</v>
      </c>
      <c r="E172" s="78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6"/>
      <c r="R172" s="786"/>
      <c r="S172" s="786"/>
      <c r="T172" s="787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3">
        <v>4607091382426</v>
      </c>
      <c r="E173" s="78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6"/>
      <c r="R173" s="786"/>
      <c r="S173" s="786"/>
      <c r="T173" s="787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3">
        <v>4607091386547</v>
      </c>
      <c r="E174" s="78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6"/>
      <c r="R174" s="786"/>
      <c r="S174" s="786"/>
      <c r="T174" s="787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3">
        <v>4607091382464</v>
      </c>
      <c r="E175" s="78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6"/>
      <c r="R175" s="786"/>
      <c r="S175" s="786"/>
      <c r="T175" s="787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0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811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6"/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811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6"/>
      <c r="C178" s="796"/>
      <c r="D178" s="796"/>
      <c r="E178" s="796"/>
      <c r="F178" s="796"/>
      <c r="G178" s="796"/>
      <c r="H178" s="796"/>
      <c r="I178" s="796"/>
      <c r="J178" s="796"/>
      <c r="K178" s="796"/>
      <c r="L178" s="796"/>
      <c r="M178" s="796"/>
      <c r="N178" s="796"/>
      <c r="O178" s="796"/>
      <c r="P178" s="796"/>
      <c r="Q178" s="796"/>
      <c r="R178" s="796"/>
      <c r="S178" s="796"/>
      <c r="T178" s="796"/>
      <c r="U178" s="796"/>
      <c r="V178" s="796"/>
      <c r="W178" s="796"/>
      <c r="X178" s="796"/>
      <c r="Y178" s="796"/>
      <c r="Z178" s="796"/>
      <c r="AA178" s="773"/>
      <c r="AB178" s="773"/>
      <c r="AC178" s="773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3">
        <v>4607091386264</v>
      </c>
      <c r="E179" s="78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6"/>
      <c r="R179" s="786"/>
      <c r="S179" s="786"/>
      <c r="T179" s="787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3">
        <v>4607091385427</v>
      </c>
      <c r="E180" s="78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0"/>
      <c r="B181" s="796"/>
      <c r="C181" s="796"/>
      <c r="D181" s="796"/>
      <c r="E181" s="796"/>
      <c r="F181" s="796"/>
      <c r="G181" s="796"/>
      <c r="H181" s="796"/>
      <c r="I181" s="796"/>
      <c r="J181" s="796"/>
      <c r="K181" s="796"/>
      <c r="L181" s="796"/>
      <c r="M181" s="796"/>
      <c r="N181" s="796"/>
      <c r="O181" s="811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11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5" t="s">
        <v>312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4"/>
      <c r="AB184" s="774"/>
      <c r="AC184" s="774"/>
    </row>
    <row r="185" spans="1:68" ht="14.25" customHeight="1" x14ac:dyDescent="0.25">
      <c r="A185" s="799" t="s">
        <v>158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3"/>
      <c r="AB185" s="773"/>
      <c r="AC185" s="773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3">
        <v>4680115886223</v>
      </c>
      <c r="E186" s="78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6"/>
      <c r="R186" s="786"/>
      <c r="S186" s="786"/>
      <c r="T186" s="787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0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11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11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6"/>
      <c r="P189" s="796"/>
      <c r="Q189" s="796"/>
      <c r="R189" s="796"/>
      <c r="S189" s="796"/>
      <c r="T189" s="796"/>
      <c r="U189" s="796"/>
      <c r="V189" s="796"/>
      <c r="W189" s="796"/>
      <c r="X189" s="796"/>
      <c r="Y189" s="796"/>
      <c r="Z189" s="796"/>
      <c r="AA189" s="773"/>
      <c r="AB189" s="773"/>
      <c r="AC189" s="773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3">
        <v>4680115880993</v>
      </c>
      <c r="E190" s="78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6"/>
      <c r="R190" s="786"/>
      <c r="S190" s="786"/>
      <c r="T190" s="787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3">
        <v>4680115881761</v>
      </c>
      <c r="E191" s="78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6"/>
      <c r="R191" s="786"/>
      <c r="S191" s="786"/>
      <c r="T191" s="787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3">
        <v>4680115881563</v>
      </c>
      <c r="E192" s="78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6"/>
      <c r="R192" s="786"/>
      <c r="S192" s="786"/>
      <c r="T192" s="787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3">
        <v>4680115880986</v>
      </c>
      <c r="E193" s="78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6"/>
      <c r="R193" s="786"/>
      <c r="S193" s="786"/>
      <c r="T193" s="787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3">
        <v>4680115881785</v>
      </c>
      <c r="E194" s="78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6"/>
      <c r="R194" s="786"/>
      <c r="S194" s="786"/>
      <c r="T194" s="787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3">
        <v>4680115881679</v>
      </c>
      <c r="E195" s="78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6"/>
      <c r="R195" s="786"/>
      <c r="S195" s="786"/>
      <c r="T195" s="787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3">
        <v>4680115880191</v>
      </c>
      <c r="E196" s="78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6"/>
      <c r="R196" s="786"/>
      <c r="S196" s="786"/>
      <c r="T196" s="787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3">
        <v>4680115883963</v>
      </c>
      <c r="E197" s="78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6"/>
      <c r="R197" s="786"/>
      <c r="S197" s="786"/>
      <c r="T197" s="787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0"/>
      <c r="B198" s="796"/>
      <c r="C198" s="796"/>
      <c r="D198" s="796"/>
      <c r="E198" s="796"/>
      <c r="F198" s="796"/>
      <c r="G198" s="796"/>
      <c r="H198" s="796"/>
      <c r="I198" s="796"/>
      <c r="J198" s="796"/>
      <c r="K198" s="796"/>
      <c r="L198" s="796"/>
      <c r="M198" s="796"/>
      <c r="N198" s="796"/>
      <c r="O198" s="811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23.80952380952381</v>
      </c>
      <c r="Y198" s="781">
        <f>IFERROR(Y190/H190,"0")+IFERROR(Y191/H191,"0")+IFERROR(Y192/H192,"0")+IFERROR(Y193/H193,"0")+IFERROR(Y194/H194,"0")+IFERROR(Y195/H195,"0")+IFERROR(Y196/H196,"0")+IFERROR(Y197/H197,"0")</f>
        <v>24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0.21648000000000001</v>
      </c>
      <c r="AA198" s="782"/>
      <c r="AB198" s="782"/>
      <c r="AC198" s="782"/>
    </row>
    <row r="199" spans="1:68" x14ac:dyDescent="0.2">
      <c r="A199" s="796"/>
      <c r="B199" s="796"/>
      <c r="C199" s="796"/>
      <c r="D199" s="796"/>
      <c r="E199" s="796"/>
      <c r="F199" s="796"/>
      <c r="G199" s="796"/>
      <c r="H199" s="796"/>
      <c r="I199" s="796"/>
      <c r="J199" s="796"/>
      <c r="K199" s="796"/>
      <c r="L199" s="796"/>
      <c r="M199" s="796"/>
      <c r="N199" s="796"/>
      <c r="O199" s="811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100</v>
      </c>
      <c r="Y199" s="781">
        <f>IFERROR(SUM(Y190:Y197),"0")</f>
        <v>100.80000000000001</v>
      </c>
      <c r="Z199" s="37"/>
      <c r="AA199" s="782"/>
      <c r="AB199" s="782"/>
      <c r="AC199" s="782"/>
    </row>
    <row r="200" spans="1:68" ht="16.5" customHeight="1" x14ac:dyDescent="0.25">
      <c r="A200" s="795" t="s">
        <v>336</v>
      </c>
      <c r="B200" s="796"/>
      <c r="C200" s="796"/>
      <c r="D200" s="796"/>
      <c r="E200" s="796"/>
      <c r="F200" s="796"/>
      <c r="G200" s="796"/>
      <c r="H200" s="796"/>
      <c r="I200" s="796"/>
      <c r="J200" s="796"/>
      <c r="K200" s="796"/>
      <c r="L200" s="796"/>
      <c r="M200" s="796"/>
      <c r="N200" s="796"/>
      <c r="O200" s="796"/>
      <c r="P200" s="796"/>
      <c r="Q200" s="796"/>
      <c r="R200" s="796"/>
      <c r="S200" s="796"/>
      <c r="T200" s="796"/>
      <c r="U200" s="796"/>
      <c r="V200" s="796"/>
      <c r="W200" s="796"/>
      <c r="X200" s="796"/>
      <c r="Y200" s="796"/>
      <c r="Z200" s="796"/>
      <c r="AA200" s="774"/>
      <c r="AB200" s="774"/>
      <c r="AC200" s="774"/>
    </row>
    <row r="201" spans="1:68" ht="14.25" customHeight="1" x14ac:dyDescent="0.25">
      <c r="A201" s="799" t="s">
        <v>110</v>
      </c>
      <c r="B201" s="796"/>
      <c r="C201" s="796"/>
      <c r="D201" s="796"/>
      <c r="E201" s="796"/>
      <c r="F201" s="796"/>
      <c r="G201" s="796"/>
      <c r="H201" s="796"/>
      <c r="I201" s="796"/>
      <c r="J201" s="796"/>
      <c r="K201" s="796"/>
      <c r="L201" s="796"/>
      <c r="M201" s="796"/>
      <c r="N201" s="796"/>
      <c r="O201" s="796"/>
      <c r="P201" s="796"/>
      <c r="Q201" s="796"/>
      <c r="R201" s="796"/>
      <c r="S201" s="796"/>
      <c r="T201" s="796"/>
      <c r="U201" s="796"/>
      <c r="V201" s="796"/>
      <c r="W201" s="796"/>
      <c r="X201" s="796"/>
      <c r="Y201" s="796"/>
      <c r="Z201" s="796"/>
      <c r="AA201" s="773"/>
      <c r="AB201" s="773"/>
      <c r="AC201" s="773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3">
        <v>4680115881402</v>
      </c>
      <c r="E202" s="78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6"/>
      <c r="R202" s="786"/>
      <c r="S202" s="786"/>
      <c r="T202" s="787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3">
        <v>4680115881396</v>
      </c>
      <c r="E203" s="78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6"/>
      <c r="R203" s="786"/>
      <c r="S203" s="786"/>
      <c r="T203" s="787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0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11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11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3"/>
      <c r="AB206" s="773"/>
      <c r="AC206" s="773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3">
        <v>4680115882935</v>
      </c>
      <c r="E207" s="78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6"/>
      <c r="R207" s="786"/>
      <c r="S207" s="786"/>
      <c r="T207" s="787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3">
        <v>4680115880764</v>
      </c>
      <c r="E208" s="78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6"/>
      <c r="R208" s="786"/>
      <c r="S208" s="786"/>
      <c r="T208" s="787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0"/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811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11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796"/>
      <c r="P211" s="796"/>
      <c r="Q211" s="796"/>
      <c r="R211" s="796"/>
      <c r="S211" s="796"/>
      <c r="T211" s="796"/>
      <c r="U211" s="796"/>
      <c r="V211" s="796"/>
      <c r="W211" s="796"/>
      <c r="X211" s="796"/>
      <c r="Y211" s="796"/>
      <c r="Z211" s="796"/>
      <c r="AA211" s="773"/>
      <c r="AB211" s="773"/>
      <c r="AC211" s="773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3">
        <v>4680115882683</v>
      </c>
      <c r="E212" s="78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6"/>
      <c r="R212" s="786"/>
      <c r="S212" s="786"/>
      <c r="T212" s="787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3">
        <v>4680115882690</v>
      </c>
      <c r="E213" s="78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79">
        <v>30</v>
      </c>
      <c r="Y213" s="780">
        <f t="shared" si="41"/>
        <v>32.400000000000006</v>
      </c>
      <c r="Z213" s="36">
        <f>IFERROR(IF(Y213=0,"",ROUNDUP(Y213/H213,0)*0.00902),"")</f>
        <v>5.4120000000000001E-2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31.166666666666668</v>
      </c>
      <c r="BN213" s="64">
        <f t="shared" si="43"/>
        <v>33.660000000000004</v>
      </c>
      <c r="BO213" s="64">
        <f t="shared" si="44"/>
        <v>4.208754208754209E-2</v>
      </c>
      <c r="BP213" s="64">
        <f t="shared" si="45"/>
        <v>4.5454545454545463E-2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3">
        <v>4680115882669</v>
      </c>
      <c r="E214" s="78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3">
        <v>4680115882676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6"/>
      <c r="R215" s="786"/>
      <c r="S215" s="786"/>
      <c r="T215" s="787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3">
        <v>4680115884014</v>
      </c>
      <c r="E216" s="78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6"/>
      <c r="R216" s="786"/>
      <c r="S216" s="786"/>
      <c r="T216" s="787"/>
      <c r="U216" s="34"/>
      <c r="V216" s="34"/>
      <c r="W216" s="35" t="s">
        <v>69</v>
      </c>
      <c r="X216" s="779">
        <v>45</v>
      </c>
      <c r="Y216" s="780">
        <f t="shared" si="41"/>
        <v>45</v>
      </c>
      <c r="Z216" s="36">
        <f>IFERROR(IF(Y216=0,"",ROUNDUP(Y216/H216,0)*0.00502),"")</f>
        <v>0.1255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48.249999999999993</v>
      </c>
      <c r="BN216" s="64">
        <f t="shared" si="43"/>
        <v>48.249999999999993</v>
      </c>
      <c r="BO216" s="64">
        <f t="shared" si="44"/>
        <v>0.10683760683760685</v>
      </c>
      <c r="BP216" s="64">
        <f t="shared" si="45"/>
        <v>0.10683760683760685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3">
        <v>4680115884007</v>
      </c>
      <c r="E217" s="78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6"/>
      <c r="R217" s="786"/>
      <c r="S217" s="786"/>
      <c r="T217" s="787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3">
        <v>4680115884038</v>
      </c>
      <c r="E218" s="78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3">
        <v>4680115884021</v>
      </c>
      <c r="E219" s="78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9">
        <v>24</v>
      </c>
      <c r="Y219" s="780">
        <f t="shared" si="4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25.333333333333329</v>
      </c>
      <c r="BN219" s="64">
        <f t="shared" si="43"/>
        <v>26.599999999999998</v>
      </c>
      <c r="BO219" s="64">
        <f t="shared" si="44"/>
        <v>5.6980056980056981E-2</v>
      </c>
      <c r="BP219" s="64">
        <f t="shared" si="45"/>
        <v>5.9829059829059839E-2</v>
      </c>
    </row>
    <row r="220" spans="1:68" x14ac:dyDescent="0.2">
      <c r="A220" s="810"/>
      <c r="B220" s="796"/>
      <c r="C220" s="796"/>
      <c r="D220" s="796"/>
      <c r="E220" s="796"/>
      <c r="F220" s="796"/>
      <c r="G220" s="796"/>
      <c r="H220" s="796"/>
      <c r="I220" s="796"/>
      <c r="J220" s="796"/>
      <c r="K220" s="796"/>
      <c r="L220" s="796"/>
      <c r="M220" s="796"/>
      <c r="N220" s="796"/>
      <c r="O220" s="811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43.888888888888886</v>
      </c>
      <c r="Y220" s="781">
        <f>IFERROR(Y212/H212,"0")+IFERROR(Y213/H213,"0")+IFERROR(Y214/H214,"0")+IFERROR(Y215/H215,"0")+IFERROR(Y216/H216,"0")+IFERROR(Y217/H217,"0")+IFERROR(Y218/H218,"0")+IFERROR(Y219/H219,"0")</f>
        <v>45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0.24990000000000001</v>
      </c>
      <c r="AA220" s="782"/>
      <c r="AB220" s="782"/>
      <c r="AC220" s="782"/>
    </row>
    <row r="221" spans="1:68" x14ac:dyDescent="0.2">
      <c r="A221" s="796"/>
      <c r="B221" s="796"/>
      <c r="C221" s="796"/>
      <c r="D221" s="796"/>
      <c r="E221" s="796"/>
      <c r="F221" s="796"/>
      <c r="G221" s="796"/>
      <c r="H221" s="796"/>
      <c r="I221" s="796"/>
      <c r="J221" s="796"/>
      <c r="K221" s="796"/>
      <c r="L221" s="796"/>
      <c r="M221" s="796"/>
      <c r="N221" s="796"/>
      <c r="O221" s="811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99</v>
      </c>
      <c r="Y221" s="781">
        <f>IFERROR(SUM(Y212:Y219),"0")</f>
        <v>102.60000000000001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6"/>
      <c r="C222" s="796"/>
      <c r="D222" s="796"/>
      <c r="E222" s="796"/>
      <c r="F222" s="796"/>
      <c r="G222" s="796"/>
      <c r="H222" s="796"/>
      <c r="I222" s="796"/>
      <c r="J222" s="796"/>
      <c r="K222" s="796"/>
      <c r="L222" s="796"/>
      <c r="M222" s="796"/>
      <c r="N222" s="796"/>
      <c r="O222" s="796"/>
      <c r="P222" s="796"/>
      <c r="Q222" s="796"/>
      <c r="R222" s="796"/>
      <c r="S222" s="796"/>
      <c r="T222" s="796"/>
      <c r="U222" s="796"/>
      <c r="V222" s="796"/>
      <c r="W222" s="796"/>
      <c r="X222" s="796"/>
      <c r="Y222" s="796"/>
      <c r="Z222" s="796"/>
      <c r="AA222" s="773"/>
      <c r="AB222" s="773"/>
      <c r="AC222" s="773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3">
        <v>4680115881594</v>
      </c>
      <c r="E223" s="78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3">
        <v>4680115880962</v>
      </c>
      <c r="E224" s="78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6"/>
      <c r="R224" s="786"/>
      <c r="S224" s="786"/>
      <c r="T224" s="787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3">
        <v>4680115881617</v>
      </c>
      <c r="E225" s="78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6"/>
      <c r="R225" s="786"/>
      <c r="S225" s="786"/>
      <c r="T225" s="787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3">
        <v>4680115880573</v>
      </c>
      <c r="E226" s="78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3">
        <v>4680115882195</v>
      </c>
      <c r="E227" s="78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6"/>
      <c r="R227" s="786"/>
      <c r="S227" s="786"/>
      <c r="T227" s="787"/>
      <c r="U227" s="34"/>
      <c r="V227" s="34"/>
      <c r="W227" s="35" t="s">
        <v>69</v>
      </c>
      <c r="X227" s="779">
        <v>80</v>
      </c>
      <c r="Y227" s="780">
        <f t="shared" si="46"/>
        <v>81.599999999999994</v>
      </c>
      <c r="Z227" s="36">
        <f t="shared" ref="Z227:Z233" si="51">IFERROR(IF(Y227=0,"",ROUNDUP(Y227/H227,0)*0.00651),"")</f>
        <v>0.22134000000000001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89</v>
      </c>
      <c r="BN227" s="64">
        <f t="shared" si="48"/>
        <v>90.78</v>
      </c>
      <c r="BO227" s="64">
        <f t="shared" si="49"/>
        <v>0.18315018315018317</v>
      </c>
      <c r="BP227" s="64">
        <f t="shared" si="50"/>
        <v>0.18681318681318682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3">
        <v>4680115882607</v>
      </c>
      <c r="E228" s="78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6"/>
      <c r="R228" s="786"/>
      <c r="S228" s="786"/>
      <c r="T228" s="787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3">
        <v>4680115880092</v>
      </c>
      <c r="E229" s="78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3">
        <v>4680115880221</v>
      </c>
      <c r="E230" s="78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8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3">
        <v>4680115882942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6"/>
      <c r="R231" s="786"/>
      <c r="S231" s="786"/>
      <c r="T231" s="787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3">
        <v>4680115880504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6"/>
      <c r="R232" s="786"/>
      <c r="S232" s="786"/>
      <c r="T232" s="787"/>
      <c r="U232" s="34"/>
      <c r="V232" s="34"/>
      <c r="W232" s="35" t="s">
        <v>69</v>
      </c>
      <c r="X232" s="779">
        <v>80</v>
      </c>
      <c r="Y232" s="780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3">
        <v>4680115882164</v>
      </c>
      <c r="E233" s="78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9">
        <v>80</v>
      </c>
      <c r="Y233" s="780">
        <f t="shared" si="46"/>
        <v>81.599999999999994</v>
      </c>
      <c r="Z233" s="36">
        <f t="shared" si="51"/>
        <v>0.22134000000000001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88.6</v>
      </c>
      <c r="BN233" s="64">
        <f t="shared" si="48"/>
        <v>90.371999999999986</v>
      </c>
      <c r="BO233" s="64">
        <f t="shared" si="49"/>
        <v>0.18315018315018317</v>
      </c>
      <c r="BP233" s="64">
        <f t="shared" si="50"/>
        <v>0.18681318681318682</v>
      </c>
    </row>
    <row r="234" spans="1:68" x14ac:dyDescent="0.2">
      <c r="A234" s="810"/>
      <c r="B234" s="796"/>
      <c r="C234" s="796"/>
      <c r="D234" s="796"/>
      <c r="E234" s="796"/>
      <c r="F234" s="796"/>
      <c r="G234" s="796"/>
      <c r="H234" s="796"/>
      <c r="I234" s="796"/>
      <c r="J234" s="796"/>
      <c r="K234" s="796"/>
      <c r="L234" s="796"/>
      <c r="M234" s="796"/>
      <c r="N234" s="796"/>
      <c r="O234" s="811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100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102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0.66402000000000005</v>
      </c>
      <c r="AA234" s="782"/>
      <c r="AB234" s="782"/>
      <c r="AC234" s="782"/>
    </row>
    <row r="235" spans="1:68" x14ac:dyDescent="0.2">
      <c r="A235" s="796"/>
      <c r="B235" s="796"/>
      <c r="C235" s="796"/>
      <c r="D235" s="796"/>
      <c r="E235" s="796"/>
      <c r="F235" s="796"/>
      <c r="G235" s="796"/>
      <c r="H235" s="796"/>
      <c r="I235" s="796"/>
      <c r="J235" s="796"/>
      <c r="K235" s="796"/>
      <c r="L235" s="796"/>
      <c r="M235" s="796"/>
      <c r="N235" s="796"/>
      <c r="O235" s="811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240</v>
      </c>
      <c r="Y235" s="781">
        <f>IFERROR(SUM(Y223:Y233),"0")</f>
        <v>244.79999999999998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6"/>
      <c r="C236" s="796"/>
      <c r="D236" s="796"/>
      <c r="E236" s="796"/>
      <c r="F236" s="796"/>
      <c r="G236" s="796"/>
      <c r="H236" s="796"/>
      <c r="I236" s="796"/>
      <c r="J236" s="796"/>
      <c r="K236" s="796"/>
      <c r="L236" s="796"/>
      <c r="M236" s="796"/>
      <c r="N236" s="796"/>
      <c r="O236" s="796"/>
      <c r="P236" s="796"/>
      <c r="Q236" s="796"/>
      <c r="R236" s="796"/>
      <c r="S236" s="796"/>
      <c r="T236" s="796"/>
      <c r="U236" s="796"/>
      <c r="V236" s="796"/>
      <c r="W236" s="796"/>
      <c r="X236" s="796"/>
      <c r="Y236" s="796"/>
      <c r="Z236" s="796"/>
      <c r="AA236" s="773"/>
      <c r="AB236" s="773"/>
      <c r="AC236" s="773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3">
        <v>4680115882874</v>
      </c>
      <c r="E237" s="78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3">
        <v>4680115882874</v>
      </c>
      <c r="E238" s="78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3">
        <v>4680115882874</v>
      </c>
      <c r="E239" s="78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8" t="s">
        <v>402</v>
      </c>
      <c r="Q239" s="786"/>
      <c r="R239" s="786"/>
      <c r="S239" s="786"/>
      <c r="T239" s="787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3">
        <v>4680115884434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3">
        <v>4680115880818</v>
      </c>
      <c r="E241" s="78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6"/>
      <c r="R241" s="786"/>
      <c r="S241" s="786"/>
      <c r="T241" s="787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3">
        <v>4680115880801</v>
      </c>
      <c r="E242" s="78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6"/>
      <c r="R242" s="786"/>
      <c r="S242" s="786"/>
      <c r="T242" s="787"/>
      <c r="U242" s="34"/>
      <c r="V242" s="34"/>
      <c r="W242" s="35" t="s">
        <v>69</v>
      </c>
      <c r="X242" s="779">
        <v>40</v>
      </c>
      <c r="Y242" s="780">
        <f t="shared" si="52"/>
        <v>40.799999999999997</v>
      </c>
      <c r="Z242" s="36">
        <f>IFERROR(IF(Y242=0,"",ROUNDUP(Y242/H242,0)*0.00651),"")</f>
        <v>0.11067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44.20000000000001</v>
      </c>
      <c r="BN242" s="64">
        <f t="shared" si="54"/>
        <v>45.084000000000003</v>
      </c>
      <c r="BO242" s="64">
        <f t="shared" si="55"/>
        <v>9.1575091575091583E-2</v>
      </c>
      <c r="BP242" s="64">
        <f t="shared" si="56"/>
        <v>9.3406593406593408E-2</v>
      </c>
    </row>
    <row r="243" spans="1:68" x14ac:dyDescent="0.2">
      <c r="A243" s="810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811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16.666666666666668</v>
      </c>
      <c r="Y243" s="781">
        <f>IFERROR(Y237/H237,"0")+IFERROR(Y238/H238,"0")+IFERROR(Y239/H239,"0")+IFERROR(Y240/H240,"0")+IFERROR(Y241/H241,"0")+IFERROR(Y242/H242,"0")</f>
        <v>17</v>
      </c>
      <c r="Z243" s="781">
        <f>IFERROR(IF(Z237="",0,Z237),"0")+IFERROR(IF(Z238="",0,Z238),"0")+IFERROR(IF(Z239="",0,Z239),"0")+IFERROR(IF(Z240="",0,Z240),"0")+IFERROR(IF(Z241="",0,Z241),"0")+IFERROR(IF(Z242="",0,Z242),"0")</f>
        <v>0.11067</v>
      </c>
      <c r="AA243" s="782"/>
      <c r="AB243" s="782"/>
      <c r="AC243" s="782"/>
    </row>
    <row r="244" spans="1:68" x14ac:dyDescent="0.2">
      <c r="A244" s="796"/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811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40</v>
      </c>
      <c r="Y244" s="781">
        <f>IFERROR(SUM(Y237:Y242),"0")</f>
        <v>40.799999999999997</v>
      </c>
      <c r="Z244" s="37"/>
      <c r="AA244" s="782"/>
      <c r="AB244" s="782"/>
      <c r="AC244" s="782"/>
    </row>
    <row r="245" spans="1:68" ht="16.5" customHeight="1" x14ac:dyDescent="0.25">
      <c r="A245" s="795" t="s">
        <v>413</v>
      </c>
      <c r="B245" s="796"/>
      <c r="C245" s="796"/>
      <c r="D245" s="796"/>
      <c r="E245" s="796"/>
      <c r="F245" s="796"/>
      <c r="G245" s="796"/>
      <c r="H245" s="796"/>
      <c r="I245" s="796"/>
      <c r="J245" s="796"/>
      <c r="K245" s="796"/>
      <c r="L245" s="796"/>
      <c r="M245" s="796"/>
      <c r="N245" s="796"/>
      <c r="O245" s="796"/>
      <c r="P245" s="796"/>
      <c r="Q245" s="796"/>
      <c r="R245" s="796"/>
      <c r="S245" s="796"/>
      <c r="T245" s="796"/>
      <c r="U245" s="796"/>
      <c r="V245" s="796"/>
      <c r="W245" s="796"/>
      <c r="X245" s="796"/>
      <c r="Y245" s="796"/>
      <c r="Z245" s="796"/>
      <c r="AA245" s="774"/>
      <c r="AB245" s="774"/>
      <c r="AC245" s="774"/>
    </row>
    <row r="246" spans="1:68" ht="14.25" customHeight="1" x14ac:dyDescent="0.25">
      <c r="A246" s="799" t="s">
        <v>110</v>
      </c>
      <c r="B246" s="796"/>
      <c r="C246" s="796"/>
      <c r="D246" s="796"/>
      <c r="E246" s="796"/>
      <c r="F246" s="796"/>
      <c r="G246" s="796"/>
      <c r="H246" s="796"/>
      <c r="I246" s="796"/>
      <c r="J246" s="796"/>
      <c r="K246" s="796"/>
      <c r="L246" s="796"/>
      <c r="M246" s="796"/>
      <c r="N246" s="796"/>
      <c r="O246" s="796"/>
      <c r="P246" s="796"/>
      <c r="Q246" s="796"/>
      <c r="R246" s="796"/>
      <c r="S246" s="796"/>
      <c r="T246" s="796"/>
      <c r="U246" s="796"/>
      <c r="V246" s="796"/>
      <c r="W246" s="796"/>
      <c r="X246" s="796"/>
      <c r="Y246" s="796"/>
      <c r="Z246" s="796"/>
      <c r="AA246" s="773"/>
      <c r="AB246" s="773"/>
      <c r="AC246" s="773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3">
        <v>4680115884274</v>
      </c>
      <c r="E247" s="784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3">
        <v>4680115884274</v>
      </c>
      <c r="E248" s="784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3">
        <v>4680115884298</v>
      </c>
      <c r="E249" s="78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6"/>
      <c r="R249" s="786"/>
      <c r="S249" s="786"/>
      <c r="T249" s="787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3">
        <v>4680115884250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6"/>
      <c r="R250" s="786"/>
      <c r="S250" s="786"/>
      <c r="T250" s="787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3">
        <v>4680115884250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6"/>
      <c r="R251" s="786"/>
      <c r="S251" s="786"/>
      <c r="T251" s="787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3">
        <v>4680115884281</v>
      </c>
      <c r="E252" s="78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3">
        <v>4680115884199</v>
      </c>
      <c r="E253" s="78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3">
        <v>4680115884267</v>
      </c>
      <c r="E254" s="78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0"/>
      <c r="B255" s="796"/>
      <c r="C255" s="796"/>
      <c r="D255" s="796"/>
      <c r="E255" s="796"/>
      <c r="F255" s="796"/>
      <c r="G255" s="796"/>
      <c r="H255" s="796"/>
      <c r="I255" s="796"/>
      <c r="J255" s="796"/>
      <c r="K255" s="796"/>
      <c r="L255" s="796"/>
      <c r="M255" s="796"/>
      <c r="N255" s="796"/>
      <c r="O255" s="811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6"/>
      <c r="B256" s="796"/>
      <c r="C256" s="796"/>
      <c r="D256" s="796"/>
      <c r="E256" s="796"/>
      <c r="F256" s="796"/>
      <c r="G256" s="796"/>
      <c r="H256" s="796"/>
      <c r="I256" s="796"/>
      <c r="J256" s="796"/>
      <c r="K256" s="796"/>
      <c r="L256" s="796"/>
      <c r="M256" s="796"/>
      <c r="N256" s="796"/>
      <c r="O256" s="811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5" t="s">
        <v>433</v>
      </c>
      <c r="B257" s="796"/>
      <c r="C257" s="796"/>
      <c r="D257" s="796"/>
      <c r="E257" s="796"/>
      <c r="F257" s="796"/>
      <c r="G257" s="796"/>
      <c r="H257" s="796"/>
      <c r="I257" s="796"/>
      <c r="J257" s="796"/>
      <c r="K257" s="796"/>
      <c r="L257" s="796"/>
      <c r="M257" s="796"/>
      <c r="N257" s="796"/>
      <c r="O257" s="796"/>
      <c r="P257" s="796"/>
      <c r="Q257" s="796"/>
      <c r="R257" s="796"/>
      <c r="S257" s="796"/>
      <c r="T257" s="796"/>
      <c r="U257" s="796"/>
      <c r="V257" s="796"/>
      <c r="W257" s="796"/>
      <c r="X257" s="796"/>
      <c r="Y257" s="796"/>
      <c r="Z257" s="796"/>
      <c r="AA257" s="774"/>
      <c r="AB257" s="774"/>
      <c r="AC257" s="774"/>
    </row>
    <row r="258" spans="1:68" ht="14.25" customHeight="1" x14ac:dyDescent="0.25">
      <c r="A258" s="799" t="s">
        <v>110</v>
      </c>
      <c r="B258" s="796"/>
      <c r="C258" s="796"/>
      <c r="D258" s="796"/>
      <c r="E258" s="796"/>
      <c r="F258" s="796"/>
      <c r="G258" s="796"/>
      <c r="H258" s="796"/>
      <c r="I258" s="796"/>
      <c r="J258" s="796"/>
      <c r="K258" s="796"/>
      <c r="L258" s="796"/>
      <c r="M258" s="796"/>
      <c r="N258" s="796"/>
      <c r="O258" s="796"/>
      <c r="P258" s="796"/>
      <c r="Q258" s="796"/>
      <c r="R258" s="796"/>
      <c r="S258" s="796"/>
      <c r="T258" s="796"/>
      <c r="U258" s="796"/>
      <c r="V258" s="796"/>
      <c r="W258" s="796"/>
      <c r="X258" s="796"/>
      <c r="Y258" s="796"/>
      <c r="Z258" s="796"/>
      <c r="AA258" s="773"/>
      <c r="AB258" s="773"/>
      <c r="AC258" s="773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3">
        <v>4680115884137</v>
      </c>
      <c r="E259" s="784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3">
        <v>4680115884137</v>
      </c>
      <c r="E260" s="784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3">
        <v>4680115884236</v>
      </c>
      <c r="E261" s="78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6"/>
      <c r="R261" s="786"/>
      <c r="S261" s="786"/>
      <c r="T261" s="787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3">
        <v>4680115884175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6"/>
      <c r="R262" s="786"/>
      <c r="S262" s="786"/>
      <c r="T262" s="787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3">
        <v>4680115884175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6"/>
      <c r="R263" s="786"/>
      <c r="S263" s="786"/>
      <c r="T263" s="787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3">
        <v>4680115884144</v>
      </c>
      <c r="E264" s="78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3">
        <v>4680115885288</v>
      </c>
      <c r="E265" s="78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3">
        <v>4680115884182</v>
      </c>
      <c r="E266" s="78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3">
        <v>4680115884205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x14ac:dyDescent="0.2">
      <c r="A268" s="810"/>
      <c r="B268" s="796"/>
      <c r="C268" s="796"/>
      <c r="D268" s="796"/>
      <c r="E268" s="796"/>
      <c r="F268" s="796"/>
      <c r="G268" s="796"/>
      <c r="H268" s="796"/>
      <c r="I268" s="796"/>
      <c r="J268" s="796"/>
      <c r="K268" s="796"/>
      <c r="L268" s="796"/>
      <c r="M268" s="796"/>
      <c r="N268" s="796"/>
      <c r="O268" s="811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10</v>
      </c>
      <c r="Y268" s="781">
        <f>IFERROR(Y259/H259,"0")+IFERROR(Y260/H260,"0")+IFERROR(Y261/H261,"0")+IFERROR(Y262/H262,"0")+IFERROR(Y263/H263,"0")+IFERROR(Y264/H264,"0")+IFERROR(Y265/H265,"0")+IFERROR(Y266/H266,"0")+IFERROR(Y267/H267,"0")</f>
        <v>10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9.0200000000000002E-2</v>
      </c>
      <c r="AA268" s="782"/>
      <c r="AB268" s="782"/>
      <c r="AC268" s="782"/>
    </row>
    <row r="269" spans="1:68" x14ac:dyDescent="0.2">
      <c r="A269" s="796"/>
      <c r="B269" s="796"/>
      <c r="C269" s="796"/>
      <c r="D269" s="796"/>
      <c r="E269" s="796"/>
      <c r="F269" s="796"/>
      <c r="G269" s="796"/>
      <c r="H269" s="796"/>
      <c r="I269" s="796"/>
      <c r="J269" s="796"/>
      <c r="K269" s="796"/>
      <c r="L269" s="796"/>
      <c r="M269" s="796"/>
      <c r="N269" s="796"/>
      <c r="O269" s="811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40</v>
      </c>
      <c r="Y269" s="781">
        <f>IFERROR(SUM(Y259:Y267),"0")</f>
        <v>40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6"/>
      <c r="C270" s="796"/>
      <c r="D270" s="796"/>
      <c r="E270" s="796"/>
      <c r="F270" s="796"/>
      <c r="G270" s="796"/>
      <c r="H270" s="796"/>
      <c r="I270" s="796"/>
      <c r="J270" s="796"/>
      <c r="K270" s="796"/>
      <c r="L270" s="796"/>
      <c r="M270" s="796"/>
      <c r="N270" s="796"/>
      <c r="O270" s="796"/>
      <c r="P270" s="796"/>
      <c r="Q270" s="796"/>
      <c r="R270" s="796"/>
      <c r="S270" s="796"/>
      <c r="T270" s="796"/>
      <c r="U270" s="796"/>
      <c r="V270" s="796"/>
      <c r="W270" s="796"/>
      <c r="X270" s="796"/>
      <c r="Y270" s="796"/>
      <c r="Z270" s="796"/>
      <c r="AA270" s="773"/>
      <c r="AB270" s="773"/>
      <c r="AC270" s="773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3">
        <v>4680115885721</v>
      </c>
      <c r="E271" s="78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0"/>
      <c r="B272" s="796"/>
      <c r="C272" s="796"/>
      <c r="D272" s="796"/>
      <c r="E272" s="796"/>
      <c r="F272" s="796"/>
      <c r="G272" s="796"/>
      <c r="H272" s="796"/>
      <c r="I272" s="796"/>
      <c r="J272" s="796"/>
      <c r="K272" s="796"/>
      <c r="L272" s="796"/>
      <c r="M272" s="796"/>
      <c r="N272" s="796"/>
      <c r="O272" s="811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11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5" t="s">
        <v>458</v>
      </c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796"/>
      <c r="P274" s="796"/>
      <c r="Q274" s="796"/>
      <c r="R274" s="796"/>
      <c r="S274" s="796"/>
      <c r="T274" s="796"/>
      <c r="U274" s="796"/>
      <c r="V274" s="796"/>
      <c r="W274" s="796"/>
      <c r="X274" s="796"/>
      <c r="Y274" s="796"/>
      <c r="Z274" s="796"/>
      <c r="AA274" s="774"/>
      <c r="AB274" s="774"/>
      <c r="AC274" s="774"/>
    </row>
    <row r="275" spans="1:68" ht="14.25" customHeight="1" x14ac:dyDescent="0.25">
      <c r="A275" s="799" t="s">
        <v>110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3"/>
      <c r="AB275" s="773"/>
      <c r="AC275" s="773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3">
        <v>4680115885837</v>
      </c>
      <c r="E276" s="78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3">
        <v>4680115885806</v>
      </c>
      <c r="E277" s="784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3">
        <v>4680115885806</v>
      </c>
      <c r="E278" s="784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6"/>
      <c r="R278" s="786"/>
      <c r="S278" s="786"/>
      <c r="T278" s="787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3">
        <v>4680115885851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6"/>
      <c r="R279" s="786"/>
      <c r="S279" s="786"/>
      <c r="T279" s="787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3">
        <v>4607091385984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6"/>
      <c r="R280" s="786"/>
      <c r="S280" s="786"/>
      <c r="T280" s="787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3">
        <v>4680115885844</v>
      </c>
      <c r="E281" s="784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3">
        <v>4607091387469</v>
      </c>
      <c r="E282" s="784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3">
        <v>4680115885820</v>
      </c>
      <c r="E283" s="784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3">
        <v>4607091387438</v>
      </c>
      <c r="E284" s="78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6"/>
      <c r="R284" s="786"/>
      <c r="S284" s="786"/>
      <c r="T284" s="787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0"/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811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6"/>
      <c r="B286" s="796"/>
      <c r="C286" s="796"/>
      <c r="D286" s="796"/>
      <c r="E286" s="796"/>
      <c r="F286" s="796"/>
      <c r="G286" s="796"/>
      <c r="H286" s="796"/>
      <c r="I286" s="796"/>
      <c r="J286" s="796"/>
      <c r="K286" s="796"/>
      <c r="L286" s="796"/>
      <c r="M286" s="796"/>
      <c r="N286" s="796"/>
      <c r="O286" s="811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5" t="s">
        <v>485</v>
      </c>
      <c r="B287" s="796"/>
      <c r="C287" s="796"/>
      <c r="D287" s="796"/>
      <c r="E287" s="796"/>
      <c r="F287" s="796"/>
      <c r="G287" s="796"/>
      <c r="H287" s="796"/>
      <c r="I287" s="796"/>
      <c r="J287" s="796"/>
      <c r="K287" s="796"/>
      <c r="L287" s="796"/>
      <c r="M287" s="796"/>
      <c r="N287" s="796"/>
      <c r="O287" s="796"/>
      <c r="P287" s="796"/>
      <c r="Q287" s="796"/>
      <c r="R287" s="796"/>
      <c r="S287" s="796"/>
      <c r="T287" s="796"/>
      <c r="U287" s="796"/>
      <c r="V287" s="796"/>
      <c r="W287" s="796"/>
      <c r="X287" s="796"/>
      <c r="Y287" s="796"/>
      <c r="Z287" s="796"/>
      <c r="AA287" s="774"/>
      <c r="AB287" s="774"/>
      <c r="AC287" s="774"/>
    </row>
    <row r="288" spans="1:68" ht="14.25" customHeight="1" x14ac:dyDescent="0.25">
      <c r="A288" s="799" t="s">
        <v>110</v>
      </c>
      <c r="B288" s="796"/>
      <c r="C288" s="796"/>
      <c r="D288" s="796"/>
      <c r="E288" s="796"/>
      <c r="F288" s="796"/>
      <c r="G288" s="796"/>
      <c r="H288" s="796"/>
      <c r="I288" s="796"/>
      <c r="J288" s="796"/>
      <c r="K288" s="796"/>
      <c r="L288" s="796"/>
      <c r="M288" s="796"/>
      <c r="N288" s="796"/>
      <c r="O288" s="796"/>
      <c r="P288" s="796"/>
      <c r="Q288" s="796"/>
      <c r="R288" s="796"/>
      <c r="S288" s="796"/>
      <c r="T288" s="796"/>
      <c r="U288" s="796"/>
      <c r="V288" s="796"/>
      <c r="W288" s="796"/>
      <c r="X288" s="796"/>
      <c r="Y288" s="796"/>
      <c r="Z288" s="796"/>
      <c r="AA288" s="773"/>
      <c r="AB288" s="773"/>
      <c r="AC288" s="773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3">
        <v>4680115885707</v>
      </c>
      <c r="E289" s="78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0"/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811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11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5" t="s">
        <v>488</v>
      </c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796"/>
      <c r="P292" s="796"/>
      <c r="Q292" s="796"/>
      <c r="R292" s="796"/>
      <c r="S292" s="796"/>
      <c r="T292" s="796"/>
      <c r="U292" s="796"/>
      <c r="V292" s="796"/>
      <c r="W292" s="796"/>
      <c r="X292" s="796"/>
      <c r="Y292" s="796"/>
      <c r="Z292" s="796"/>
      <c r="AA292" s="774"/>
      <c r="AB292" s="774"/>
      <c r="AC292" s="774"/>
    </row>
    <row r="293" spans="1:68" ht="14.25" customHeight="1" x14ac:dyDescent="0.25">
      <c r="A293" s="799" t="s">
        <v>110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3"/>
      <c r="AB293" s="773"/>
      <c r="AC293" s="773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3">
        <v>4607091383423</v>
      </c>
      <c r="E294" s="78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6"/>
      <c r="R294" s="786"/>
      <c r="S294" s="786"/>
      <c r="T294" s="787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3">
        <v>4680115885691</v>
      </c>
      <c r="E295" s="78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3">
        <v>4680115885660</v>
      </c>
      <c r="E296" s="78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0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11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6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811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5" t="s">
        <v>497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4"/>
      <c r="AB299" s="774"/>
      <c r="AC299" s="774"/>
    </row>
    <row r="300" spans="1:68" ht="14.25" customHeight="1" x14ac:dyDescent="0.25">
      <c r="A300" s="799" t="s">
        <v>73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3"/>
      <c r="AB300" s="773"/>
      <c r="AC300" s="773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3">
        <v>4680115881556</v>
      </c>
      <c r="E301" s="78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6"/>
      <c r="R301" s="786"/>
      <c r="S301" s="786"/>
      <c r="T301" s="787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3">
        <v>4680115881037</v>
      </c>
      <c r="E302" s="78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3">
        <v>4680115886186</v>
      </c>
      <c r="E303" s="78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3">
        <v>4680115881228</v>
      </c>
      <c r="E304" s="78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6"/>
      <c r="R304" s="786"/>
      <c r="S304" s="786"/>
      <c r="T304" s="787"/>
      <c r="U304" s="34"/>
      <c r="V304" s="34"/>
      <c r="W304" s="35" t="s">
        <v>69</v>
      </c>
      <c r="X304" s="779">
        <v>80</v>
      </c>
      <c r="Y304" s="780">
        <f t="shared" si="72"/>
        <v>81.599999999999994</v>
      </c>
      <c r="Z304" s="36">
        <f>IFERROR(IF(Y304=0,"",ROUNDUP(Y304/H304,0)*0.00651),"")</f>
        <v>0.22134000000000001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88.40000000000002</v>
      </c>
      <c r="BN304" s="64">
        <f t="shared" si="74"/>
        <v>90.168000000000006</v>
      </c>
      <c r="BO304" s="64">
        <f t="shared" si="75"/>
        <v>0.18315018315018317</v>
      </c>
      <c r="BP304" s="64">
        <f t="shared" si="76"/>
        <v>0.18681318681318682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3">
        <v>4680115881211</v>
      </c>
      <c r="E305" s="78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6"/>
      <c r="R305" s="786"/>
      <c r="S305" s="786"/>
      <c r="T305" s="787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3">
        <v>4680115881020</v>
      </c>
      <c r="E306" s="78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6"/>
      <c r="R306" s="786"/>
      <c r="S306" s="786"/>
      <c r="T306" s="787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0"/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811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33.333333333333336</v>
      </c>
      <c r="Y307" s="781">
        <f>IFERROR(Y301/H301,"0")+IFERROR(Y302/H302,"0")+IFERROR(Y303/H303,"0")+IFERROR(Y304/H304,"0")+IFERROR(Y305/H305,"0")+IFERROR(Y306/H306,"0")</f>
        <v>34</v>
      </c>
      <c r="Z307" s="781">
        <f>IFERROR(IF(Z301="",0,Z301),"0")+IFERROR(IF(Z302="",0,Z302),"0")+IFERROR(IF(Z303="",0,Z303),"0")+IFERROR(IF(Z304="",0,Z304),"0")+IFERROR(IF(Z305="",0,Z305),"0")+IFERROR(IF(Z306="",0,Z306),"0")</f>
        <v>0.22134000000000001</v>
      </c>
      <c r="AA307" s="782"/>
      <c r="AB307" s="782"/>
      <c r="AC307" s="782"/>
    </row>
    <row r="308" spans="1:68" x14ac:dyDescent="0.2">
      <c r="A308" s="796"/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811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80</v>
      </c>
      <c r="Y308" s="781">
        <f>IFERROR(SUM(Y301:Y306),"0")</f>
        <v>81.599999999999994</v>
      </c>
      <c r="Z308" s="37"/>
      <c r="AA308" s="782"/>
      <c r="AB308" s="782"/>
      <c r="AC308" s="782"/>
    </row>
    <row r="309" spans="1:68" ht="16.5" customHeight="1" x14ac:dyDescent="0.25">
      <c r="A309" s="795" t="s">
        <v>513</v>
      </c>
      <c r="B309" s="796"/>
      <c r="C309" s="796"/>
      <c r="D309" s="796"/>
      <c r="E309" s="796"/>
      <c r="F309" s="796"/>
      <c r="G309" s="796"/>
      <c r="H309" s="796"/>
      <c r="I309" s="796"/>
      <c r="J309" s="796"/>
      <c r="K309" s="796"/>
      <c r="L309" s="796"/>
      <c r="M309" s="796"/>
      <c r="N309" s="796"/>
      <c r="O309" s="796"/>
      <c r="P309" s="796"/>
      <c r="Q309" s="796"/>
      <c r="R309" s="796"/>
      <c r="S309" s="796"/>
      <c r="T309" s="796"/>
      <c r="U309" s="796"/>
      <c r="V309" s="796"/>
      <c r="W309" s="796"/>
      <c r="X309" s="796"/>
      <c r="Y309" s="796"/>
      <c r="Z309" s="796"/>
      <c r="AA309" s="774"/>
      <c r="AB309" s="774"/>
      <c r="AC309" s="774"/>
    </row>
    <row r="310" spans="1:68" ht="14.25" customHeight="1" x14ac:dyDescent="0.25">
      <c r="A310" s="799" t="s">
        <v>110</v>
      </c>
      <c r="B310" s="796"/>
      <c r="C310" s="796"/>
      <c r="D310" s="796"/>
      <c r="E310" s="796"/>
      <c r="F310" s="796"/>
      <c r="G310" s="796"/>
      <c r="H310" s="796"/>
      <c r="I310" s="796"/>
      <c r="J310" s="796"/>
      <c r="K310" s="796"/>
      <c r="L310" s="796"/>
      <c r="M310" s="796"/>
      <c r="N310" s="796"/>
      <c r="O310" s="796"/>
      <c r="P310" s="796"/>
      <c r="Q310" s="796"/>
      <c r="R310" s="796"/>
      <c r="S310" s="796"/>
      <c r="T310" s="796"/>
      <c r="U310" s="796"/>
      <c r="V310" s="796"/>
      <c r="W310" s="796"/>
      <c r="X310" s="796"/>
      <c r="Y310" s="796"/>
      <c r="Z310" s="796"/>
      <c r="AA310" s="773"/>
      <c r="AB310" s="773"/>
      <c r="AC310" s="773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3">
        <v>4607091389296</v>
      </c>
      <c r="E311" s="78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0"/>
      <c r="B312" s="796"/>
      <c r="C312" s="796"/>
      <c r="D312" s="796"/>
      <c r="E312" s="796"/>
      <c r="F312" s="796"/>
      <c r="G312" s="796"/>
      <c r="H312" s="796"/>
      <c r="I312" s="796"/>
      <c r="J312" s="796"/>
      <c r="K312" s="796"/>
      <c r="L312" s="796"/>
      <c r="M312" s="796"/>
      <c r="N312" s="796"/>
      <c r="O312" s="811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11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796"/>
      <c r="P314" s="796"/>
      <c r="Q314" s="796"/>
      <c r="R314" s="796"/>
      <c r="S314" s="796"/>
      <c r="T314" s="796"/>
      <c r="U314" s="796"/>
      <c r="V314" s="796"/>
      <c r="W314" s="796"/>
      <c r="X314" s="796"/>
      <c r="Y314" s="796"/>
      <c r="Z314" s="796"/>
      <c r="AA314" s="773"/>
      <c r="AB314" s="773"/>
      <c r="AC314" s="773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3">
        <v>4680115880344</v>
      </c>
      <c r="E315" s="78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6"/>
      <c r="R315" s="786"/>
      <c r="S315" s="786"/>
      <c r="T315" s="787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0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811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6"/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811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3"/>
      <c r="AB318" s="773"/>
      <c r="AC318" s="773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3">
        <v>4680115883062</v>
      </c>
      <c r="E319" s="78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6"/>
      <c r="R319" s="786"/>
      <c r="S319" s="786"/>
      <c r="T319" s="787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3">
        <v>4680115884618</v>
      </c>
      <c r="E320" s="78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6"/>
      <c r="R320" s="786"/>
      <c r="S320" s="786"/>
      <c r="T320" s="787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0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811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11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5" t="s">
        <v>526</v>
      </c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796"/>
      <c r="P323" s="796"/>
      <c r="Q323" s="796"/>
      <c r="R323" s="796"/>
      <c r="S323" s="796"/>
      <c r="T323" s="796"/>
      <c r="U323" s="796"/>
      <c r="V323" s="796"/>
      <c r="W323" s="796"/>
      <c r="X323" s="796"/>
      <c r="Y323" s="796"/>
      <c r="Z323" s="796"/>
      <c r="AA323" s="774"/>
      <c r="AB323" s="774"/>
      <c r="AC323" s="774"/>
    </row>
    <row r="324" spans="1:68" ht="14.25" customHeight="1" x14ac:dyDescent="0.25">
      <c r="A324" s="799" t="s">
        <v>110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3"/>
      <c r="AB324" s="773"/>
      <c r="AC324" s="773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3">
        <v>4607091389807</v>
      </c>
      <c r="E325" s="78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6"/>
      <c r="R325" s="786"/>
      <c r="S325" s="786"/>
      <c r="T325" s="787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0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11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11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3"/>
      <c r="AB328" s="773"/>
      <c r="AC328" s="773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3">
        <v>4680115880481</v>
      </c>
      <c r="E329" s="78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6"/>
      <c r="R329" s="786"/>
      <c r="S329" s="786"/>
      <c r="T329" s="787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0"/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811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11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796"/>
      <c r="P332" s="796"/>
      <c r="Q332" s="796"/>
      <c r="R332" s="796"/>
      <c r="S332" s="796"/>
      <c r="T332" s="796"/>
      <c r="U332" s="796"/>
      <c r="V332" s="796"/>
      <c r="W332" s="796"/>
      <c r="X332" s="796"/>
      <c r="Y332" s="796"/>
      <c r="Z332" s="796"/>
      <c r="AA332" s="773"/>
      <c r="AB332" s="773"/>
      <c r="AC332" s="773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3">
        <v>4680115880412</v>
      </c>
      <c r="E333" s="78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6"/>
      <c r="R333" s="786"/>
      <c r="S333" s="786"/>
      <c r="T333" s="787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3">
        <v>4680115880511</v>
      </c>
      <c r="E334" s="78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0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11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11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5" t="s">
        <v>539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4"/>
      <c r="AB337" s="774"/>
      <c r="AC337" s="774"/>
    </row>
    <row r="338" spans="1:68" ht="14.25" customHeight="1" x14ac:dyDescent="0.25">
      <c r="A338" s="799" t="s">
        <v>110</v>
      </c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6"/>
      <c r="P338" s="796"/>
      <c r="Q338" s="796"/>
      <c r="R338" s="796"/>
      <c r="S338" s="796"/>
      <c r="T338" s="796"/>
      <c r="U338" s="796"/>
      <c r="V338" s="796"/>
      <c r="W338" s="796"/>
      <c r="X338" s="796"/>
      <c r="Y338" s="796"/>
      <c r="Z338" s="796"/>
      <c r="AA338" s="773"/>
      <c r="AB338" s="773"/>
      <c r="AC338" s="773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3">
        <v>4680115882973</v>
      </c>
      <c r="E339" s="78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3">
        <v>4680115883413</v>
      </c>
      <c r="E340" s="78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6"/>
      <c r="R340" s="786"/>
      <c r="S340" s="786"/>
      <c r="T340" s="787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0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11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6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811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3"/>
      <c r="AB343" s="773"/>
      <c r="AC343" s="773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3">
        <v>4607091389845</v>
      </c>
      <c r="E344" s="78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6"/>
      <c r="R344" s="786"/>
      <c r="S344" s="786"/>
      <c r="T344" s="787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3">
        <v>4680115882881</v>
      </c>
      <c r="E345" s="78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0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11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6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811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6"/>
      <c r="P348" s="796"/>
      <c r="Q348" s="796"/>
      <c r="R348" s="796"/>
      <c r="S348" s="796"/>
      <c r="T348" s="796"/>
      <c r="U348" s="796"/>
      <c r="V348" s="796"/>
      <c r="W348" s="796"/>
      <c r="X348" s="796"/>
      <c r="Y348" s="796"/>
      <c r="Z348" s="796"/>
      <c r="AA348" s="773"/>
      <c r="AB348" s="773"/>
      <c r="AC348" s="773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3">
        <v>4680115883390</v>
      </c>
      <c r="E349" s="78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0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11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11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5" t="s">
        <v>552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4"/>
      <c r="AB352" s="774"/>
      <c r="AC352" s="774"/>
    </row>
    <row r="353" spans="1:68" ht="14.25" customHeight="1" x14ac:dyDescent="0.25">
      <c r="A353" s="799" t="s">
        <v>110</v>
      </c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6"/>
      <c r="P353" s="796"/>
      <c r="Q353" s="796"/>
      <c r="R353" s="796"/>
      <c r="S353" s="796"/>
      <c r="T353" s="796"/>
      <c r="U353" s="796"/>
      <c r="V353" s="796"/>
      <c r="W353" s="796"/>
      <c r="X353" s="796"/>
      <c r="Y353" s="796"/>
      <c r="Z353" s="796"/>
      <c r="AA353" s="773"/>
      <c r="AB353" s="773"/>
      <c r="AC353" s="773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3">
        <v>4680115885141</v>
      </c>
      <c r="E354" s="78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0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11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6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811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5" t="s">
        <v>556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4"/>
      <c r="AB357" s="774"/>
      <c r="AC357" s="774"/>
    </row>
    <row r="358" spans="1:68" ht="14.25" customHeight="1" x14ac:dyDescent="0.25">
      <c r="A358" s="799" t="s">
        <v>110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3"/>
      <c r="AB358" s="773"/>
      <c r="AC358" s="773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3">
        <v>4680115885615</v>
      </c>
      <c r="E359" s="78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3">
        <v>4680115885554</v>
      </c>
      <c r="E360" s="784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3">
        <v>4680115885554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3">
        <v>4680115885646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3">
        <v>4680115885622</v>
      </c>
      <c r="E363" s="78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3">
        <v>4680115881938</v>
      </c>
      <c r="E364" s="78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3">
        <v>4680115885608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6"/>
      <c r="R365" s="786"/>
      <c r="S365" s="786"/>
      <c r="T365" s="787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3">
        <v>4607091386011</v>
      </c>
      <c r="E366" s="784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0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11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11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3"/>
      <c r="AB369" s="773"/>
      <c r="AC369" s="773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3">
        <v>4607091387193</v>
      </c>
      <c r="E370" s="78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3">
        <v>4607091387230</v>
      </c>
      <c r="E371" s="78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3">
        <v>4607091387292</v>
      </c>
      <c r="E372" s="78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3">
        <v>4607091387285</v>
      </c>
      <c r="E373" s="78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9">
        <v>35</v>
      </c>
      <c r="Y373" s="780">
        <f>IFERROR(IF(X373="",0,CEILING((X373/$H373),1)*$H373),"")</f>
        <v>35.700000000000003</v>
      </c>
      <c r="Z373" s="36">
        <f>IFERROR(IF(Y373=0,"",ROUNDUP(Y373/H373,0)*0.00502),"")</f>
        <v>8.5339999999999999E-2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37.166666666666664</v>
      </c>
      <c r="BN373" s="64">
        <f>IFERROR(Y373*I373/H373,"0")</f>
        <v>37.910000000000004</v>
      </c>
      <c r="BO373" s="64">
        <f>IFERROR(1/J373*(X373/H373),"0")</f>
        <v>7.1225071225071226E-2</v>
      </c>
      <c r="BP373" s="64">
        <f>IFERROR(1/J373*(Y373/H373),"0")</f>
        <v>7.2649572649572655E-2</v>
      </c>
    </row>
    <row r="374" spans="1:68" x14ac:dyDescent="0.2">
      <c r="A374" s="810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11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16.666666666666664</v>
      </c>
      <c r="Y374" s="781">
        <f>IFERROR(Y370/H370,"0")+IFERROR(Y371/H371,"0")+IFERROR(Y372/H372,"0")+IFERROR(Y373/H373,"0")</f>
        <v>17</v>
      </c>
      <c r="Z374" s="781">
        <f>IFERROR(IF(Z370="",0,Z370),"0")+IFERROR(IF(Z371="",0,Z371),"0")+IFERROR(IF(Z372="",0,Z372),"0")+IFERROR(IF(Z373="",0,Z373),"0")</f>
        <v>8.5339999999999999E-2</v>
      </c>
      <c r="AA374" s="782"/>
      <c r="AB374" s="782"/>
      <c r="AC374" s="782"/>
    </row>
    <row r="375" spans="1:68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11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35</v>
      </c>
      <c r="Y375" s="781">
        <f>IFERROR(SUM(Y370:Y373),"0")</f>
        <v>35.700000000000003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3"/>
      <c r="AB376" s="773"/>
      <c r="AC376" s="773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3">
        <v>4607091387766</v>
      </c>
      <c r="E377" s="78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3">
        <v>4607091387957</v>
      </c>
      <c r="E378" s="78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3">
        <v>4607091387964</v>
      </c>
      <c r="E379" s="78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3">
        <v>4680115884588</v>
      </c>
      <c r="E380" s="78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3">
        <v>4607091387537</v>
      </c>
      <c r="E381" s="78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3">
        <v>4607091387513</v>
      </c>
      <c r="E382" s="78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0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11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11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3"/>
      <c r="AB385" s="773"/>
      <c r="AC385" s="773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3">
        <v>4607091380880</v>
      </c>
      <c r="E386" s="78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79">
        <v>20</v>
      </c>
      <c r="Y386" s="780">
        <f>IFERROR(IF(X386="",0,CEILING((X386/$H386),1)*$H386),"")</f>
        <v>25.200000000000003</v>
      </c>
      <c r="Z386" s="36">
        <f>IFERROR(IF(Y386=0,"",ROUNDUP(Y386/H386,0)*0.01898),"")</f>
        <v>5.6940000000000004E-2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21.235714285714284</v>
      </c>
      <c r="BN386" s="64">
        <f>IFERROR(Y386*I386/H386,"0")</f>
        <v>26.757000000000001</v>
      </c>
      <c r="BO386" s="64">
        <f>IFERROR(1/J386*(X386/H386),"0")</f>
        <v>3.7202380952380952E-2</v>
      </c>
      <c r="BP386" s="64">
        <f>IFERROR(1/J386*(Y386/H386),"0")</f>
        <v>4.6875E-2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3">
        <v>4607091384482</v>
      </c>
      <c r="E387" s="78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3">
        <v>4607091380897</v>
      </c>
      <c r="E388" s="78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3">
        <v>4607091380897</v>
      </c>
      <c r="E389" s="78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6"/>
      <c r="R389" s="786"/>
      <c r="S389" s="786"/>
      <c r="T389" s="787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11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2.3809523809523809</v>
      </c>
      <c r="Y390" s="781">
        <f>IFERROR(Y386/H386,"0")+IFERROR(Y387/H387,"0")+IFERROR(Y388/H388,"0")+IFERROR(Y389/H389,"0")</f>
        <v>3</v>
      </c>
      <c r="Z390" s="781">
        <f>IFERROR(IF(Z386="",0,Z386),"0")+IFERROR(IF(Z387="",0,Z387),"0")+IFERROR(IF(Z388="",0,Z388),"0")+IFERROR(IF(Z389="",0,Z389),"0")</f>
        <v>5.6940000000000004E-2</v>
      </c>
      <c r="AA390" s="782"/>
      <c r="AB390" s="782"/>
      <c r="AC390" s="782"/>
    </row>
    <row r="391" spans="1:68" x14ac:dyDescent="0.2">
      <c r="A391" s="796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811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20</v>
      </c>
      <c r="Y391" s="781">
        <f>IFERROR(SUM(Y386:Y389),"0")</f>
        <v>25.200000000000003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6"/>
      <c r="P392" s="796"/>
      <c r="Q392" s="796"/>
      <c r="R392" s="796"/>
      <c r="S392" s="796"/>
      <c r="T392" s="796"/>
      <c r="U392" s="796"/>
      <c r="V392" s="796"/>
      <c r="W392" s="796"/>
      <c r="X392" s="796"/>
      <c r="Y392" s="796"/>
      <c r="Z392" s="796"/>
      <c r="AA392" s="773"/>
      <c r="AB392" s="773"/>
      <c r="AC392" s="773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3">
        <v>4607091388374</v>
      </c>
      <c r="E393" s="78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4" t="s">
        <v>624</v>
      </c>
      <c r="Q393" s="786"/>
      <c r="R393" s="786"/>
      <c r="S393" s="786"/>
      <c r="T393" s="787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3">
        <v>4607091388381</v>
      </c>
      <c r="E394" s="78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3" t="s">
        <v>628</v>
      </c>
      <c r="Q394" s="786"/>
      <c r="R394" s="786"/>
      <c r="S394" s="786"/>
      <c r="T394" s="787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3">
        <v>4607091383102</v>
      </c>
      <c r="E395" s="78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3">
        <v>4607091388404</v>
      </c>
      <c r="E396" s="78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0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11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6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811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6"/>
      <c r="P399" s="796"/>
      <c r="Q399" s="796"/>
      <c r="R399" s="796"/>
      <c r="S399" s="796"/>
      <c r="T399" s="796"/>
      <c r="U399" s="796"/>
      <c r="V399" s="796"/>
      <c r="W399" s="796"/>
      <c r="X399" s="796"/>
      <c r="Y399" s="796"/>
      <c r="Z399" s="796"/>
      <c r="AA399" s="773"/>
      <c r="AB399" s="773"/>
      <c r="AC399" s="773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3">
        <v>4680115881808</v>
      </c>
      <c r="E400" s="78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3">
        <v>4680115881822</v>
      </c>
      <c r="E401" s="78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9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3">
        <v>4680115880016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0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11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6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811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5" t="s">
        <v>643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4"/>
      <c r="AB405" s="774"/>
      <c r="AC405" s="774"/>
    </row>
    <row r="406" spans="1:68" ht="14.25" customHeight="1" x14ac:dyDescent="0.25">
      <c r="A406" s="799" t="s">
        <v>64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3"/>
      <c r="AB406" s="773"/>
      <c r="AC406" s="773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3">
        <v>4607091383836</v>
      </c>
      <c r="E407" s="78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9">
        <v>15</v>
      </c>
      <c r="Y407" s="780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10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11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8.3333333333333339</v>
      </c>
      <c r="Y408" s="781">
        <f>IFERROR(Y407/H407,"0")</f>
        <v>9</v>
      </c>
      <c r="Z408" s="781">
        <f>IFERROR(IF(Z407="",0,Z407),"0")</f>
        <v>5.8590000000000003E-2</v>
      </c>
      <c r="AA408" s="782"/>
      <c r="AB408" s="782"/>
      <c r="AC408" s="782"/>
    </row>
    <row r="409" spans="1:68" x14ac:dyDescent="0.2">
      <c r="A409" s="796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811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15</v>
      </c>
      <c r="Y409" s="781">
        <f>IFERROR(SUM(Y407:Y407),"0")</f>
        <v>16.2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6"/>
      <c r="P410" s="796"/>
      <c r="Q410" s="796"/>
      <c r="R410" s="796"/>
      <c r="S410" s="796"/>
      <c r="T410" s="796"/>
      <c r="U410" s="796"/>
      <c r="V410" s="796"/>
      <c r="W410" s="796"/>
      <c r="X410" s="796"/>
      <c r="Y410" s="796"/>
      <c r="Z410" s="796"/>
      <c r="AA410" s="773"/>
      <c r="AB410" s="773"/>
      <c r="AC410" s="773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3">
        <v>4607091387919</v>
      </c>
      <c r="E411" s="78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3">
        <v>4680115883604</v>
      </c>
      <c r="E412" s="78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3">
        <v>4680115883567</v>
      </c>
      <c r="E413" s="78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9">
        <v>105</v>
      </c>
      <c r="Y413" s="780">
        <f>IFERROR(IF(X413="",0,CEILING((X413/$H413),1)*$H413),"")</f>
        <v>105</v>
      </c>
      <c r="Z413" s="36">
        <f>IFERROR(IF(Y413=0,"",ROUNDUP(Y413/H413,0)*0.00651),"")</f>
        <v>0.32550000000000001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116.99999999999999</v>
      </c>
      <c r="BN413" s="64">
        <f>IFERROR(Y413*I413/H413,"0")</f>
        <v>116.99999999999999</v>
      </c>
      <c r="BO413" s="64">
        <f>IFERROR(1/J413*(X413/H413),"0")</f>
        <v>0.27472527472527475</v>
      </c>
      <c r="BP413" s="64">
        <f>IFERROR(1/J413*(Y413/H413),"0")</f>
        <v>0.27472527472527475</v>
      </c>
    </row>
    <row r="414" spans="1:68" x14ac:dyDescent="0.2">
      <c r="A414" s="810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11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50</v>
      </c>
      <c r="Y414" s="781">
        <f>IFERROR(Y411/H411,"0")+IFERROR(Y412/H412,"0")+IFERROR(Y413/H413,"0")</f>
        <v>50</v>
      </c>
      <c r="Z414" s="781">
        <f>IFERROR(IF(Z411="",0,Z411),"0")+IFERROR(IF(Z412="",0,Z412),"0")+IFERROR(IF(Z413="",0,Z413),"0")</f>
        <v>0.32550000000000001</v>
      </c>
      <c r="AA414" s="782"/>
      <c r="AB414" s="782"/>
      <c r="AC414" s="782"/>
    </row>
    <row r="415" spans="1:68" x14ac:dyDescent="0.2">
      <c r="A415" s="796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811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105</v>
      </c>
      <c r="Y415" s="781">
        <f>IFERROR(SUM(Y411:Y413),"0")</f>
        <v>105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5" t="s">
        <v>657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4"/>
      <c r="AB417" s="774"/>
      <c r="AC417" s="774"/>
    </row>
    <row r="418" spans="1:68" ht="14.25" customHeight="1" x14ac:dyDescent="0.25">
      <c r="A418" s="799" t="s">
        <v>110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3"/>
      <c r="AB418" s="773"/>
      <c r="AC418" s="773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3">
        <v>4680115884847</v>
      </c>
      <c r="E419" s="78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3">
        <v>4680115884847</v>
      </c>
      <c r="E420" s="78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9">
        <v>550</v>
      </c>
      <c r="Y420" s="780">
        <f t="shared" si="87"/>
        <v>555</v>
      </c>
      <c r="Z420" s="36">
        <f>IFERROR(IF(Y420=0,"",ROUNDUP(Y420/H420,0)*0.02175),"")</f>
        <v>0.80474999999999997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567.6</v>
      </c>
      <c r="BN420" s="64">
        <f t="shared" si="89"/>
        <v>572.76</v>
      </c>
      <c r="BO420" s="64">
        <f t="shared" si="90"/>
        <v>0.76388888888888884</v>
      </c>
      <c r="BP420" s="64">
        <f t="shared" si="91"/>
        <v>0.77083333333333326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3">
        <v>4680115884854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3">
        <v>4680115884854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3">
        <v>4680115884830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3">
        <v>4680115884830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9">
        <v>600</v>
      </c>
      <c r="Y424" s="780">
        <f t="shared" si="87"/>
        <v>600</v>
      </c>
      <c r="Z424" s="36">
        <f>IFERROR(IF(Y424=0,"",ROUNDUP(Y424/H424,0)*0.02175),"")</f>
        <v>0.86999999999999988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619.20000000000005</v>
      </c>
      <c r="BN424" s="64">
        <f t="shared" si="89"/>
        <v>619.20000000000005</v>
      </c>
      <c r="BO424" s="64">
        <f t="shared" si="90"/>
        <v>0.83333333333333326</v>
      </c>
      <c r="BP424" s="64">
        <f t="shared" si="91"/>
        <v>0.83333333333333326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3">
        <v>4607091383997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6"/>
      <c r="R425" s="786"/>
      <c r="S425" s="786"/>
      <c r="T425" s="787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3">
        <v>4680115882638</v>
      </c>
      <c r="E426" s="78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3">
        <v>4680115884922</v>
      </c>
      <c r="E427" s="78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3">
        <v>4680115884861</v>
      </c>
      <c r="E428" s="78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9">
        <v>25</v>
      </c>
      <c r="Y428" s="780">
        <f t="shared" si="87"/>
        <v>25</v>
      </c>
      <c r="Z428" s="36">
        <f>IFERROR(IF(Y428=0,"",ROUNDUP(Y428/H428,0)*0.00902),"")</f>
        <v>4.5100000000000001E-2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26.05</v>
      </c>
      <c r="BN428" s="64">
        <f t="shared" si="89"/>
        <v>26.05</v>
      </c>
      <c r="BO428" s="64">
        <f t="shared" si="90"/>
        <v>3.787878787878788E-2</v>
      </c>
      <c r="BP428" s="64">
        <f t="shared" si="91"/>
        <v>3.787878787878788E-2</v>
      </c>
    </row>
    <row r="429" spans="1:68" x14ac:dyDescent="0.2">
      <c r="A429" s="810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11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81.666666666666657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1.7198499999999999</v>
      </c>
      <c r="AA429" s="782"/>
      <c r="AB429" s="782"/>
      <c r="AC429" s="782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11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1175</v>
      </c>
      <c r="Y430" s="781">
        <f>IFERROR(SUM(Y419:Y428),"0")</f>
        <v>1180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3"/>
      <c r="AB431" s="773"/>
      <c r="AC431" s="773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3">
        <v>4607091383980</v>
      </c>
      <c r="E432" s="78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79">
        <v>300</v>
      </c>
      <c r="Y432" s="780">
        <f>IFERROR(IF(X432="",0,CEILING((X432/$H432),1)*$H432),"")</f>
        <v>300</v>
      </c>
      <c r="Z432" s="36">
        <f>IFERROR(IF(Y432=0,"",ROUNDUP(Y432/H432,0)*0.02175),"")</f>
        <v>0.43499999999999994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309.60000000000002</v>
      </c>
      <c r="BN432" s="64">
        <f>IFERROR(Y432*I432/H432,"0")</f>
        <v>309.60000000000002</v>
      </c>
      <c r="BO432" s="64">
        <f>IFERROR(1/J432*(X432/H432),"0")</f>
        <v>0.41666666666666663</v>
      </c>
      <c r="BP432" s="64">
        <f>IFERROR(1/J432*(Y432/H432),"0")</f>
        <v>0.41666666666666663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3">
        <v>4607091384178</v>
      </c>
      <c r="E433" s="78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0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11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20</v>
      </c>
      <c r="Y434" s="781">
        <f>IFERROR(Y432/H432,"0")+IFERROR(Y433/H433,"0")</f>
        <v>20</v>
      </c>
      <c r="Z434" s="781">
        <f>IFERROR(IF(Z432="",0,Z432),"0")+IFERROR(IF(Z433="",0,Z433),"0")</f>
        <v>0.43499999999999994</v>
      </c>
      <c r="AA434" s="782"/>
      <c r="AB434" s="782"/>
      <c r="AC434" s="782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11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300</v>
      </c>
      <c r="Y435" s="781">
        <f>IFERROR(SUM(Y432:Y433),"0")</f>
        <v>300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3"/>
      <c r="AB436" s="773"/>
      <c r="AC436" s="773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3">
        <v>4607091383928</v>
      </c>
      <c r="E437" s="78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2" t="s">
        <v>688</v>
      </c>
      <c r="Q437" s="786"/>
      <c r="R437" s="786"/>
      <c r="S437" s="786"/>
      <c r="T437" s="787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3">
        <v>4607091384260</v>
      </c>
      <c r="E438" s="78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7" t="s">
        <v>692</v>
      </c>
      <c r="Q438" s="786"/>
      <c r="R438" s="786"/>
      <c r="S438" s="786"/>
      <c r="T438" s="787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0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11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11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3"/>
      <c r="AB441" s="773"/>
      <c r="AC441" s="773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3">
        <v>4607091384673</v>
      </c>
      <c r="E442" s="78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6" t="s">
        <v>696</v>
      </c>
      <c r="Q442" s="786"/>
      <c r="R442" s="786"/>
      <c r="S442" s="786"/>
      <c r="T442" s="787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0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11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11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5" t="s">
        <v>698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4"/>
      <c r="AB445" s="774"/>
      <c r="AC445" s="774"/>
    </row>
    <row r="446" spans="1:68" ht="14.25" customHeight="1" x14ac:dyDescent="0.25">
      <c r="A446" s="799" t="s">
        <v>110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3"/>
      <c r="AB446" s="773"/>
      <c r="AC446" s="773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3">
        <v>4680115881907</v>
      </c>
      <c r="E447" s="78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3">
        <v>4680115881907</v>
      </c>
      <c r="E448" s="78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3">
        <v>4680115883925</v>
      </c>
      <c r="E449" s="78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3">
        <v>4680115883925</v>
      </c>
      <c r="E450" s="78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3">
        <v>4680115884892</v>
      </c>
      <c r="E451" s="78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3">
        <v>4607091384192</v>
      </c>
      <c r="E452" s="78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3">
        <v>4680115884885</v>
      </c>
      <c r="E453" s="78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3">
        <v>4680115884908</v>
      </c>
      <c r="E454" s="78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0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11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11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3"/>
      <c r="AB457" s="773"/>
      <c r="AC457" s="773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3">
        <v>4607091384802</v>
      </c>
      <c r="E458" s="78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3">
        <v>4607091384826</v>
      </c>
      <c r="E459" s="78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0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11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11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3"/>
      <c r="AB462" s="773"/>
      <c r="AC462" s="773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3">
        <v>4607091384246</v>
      </c>
      <c r="E463" s="78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6"/>
      <c r="R463" s="786"/>
      <c r="S463" s="786"/>
      <c r="T463" s="787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3">
        <v>4680115881976</v>
      </c>
      <c r="E464" s="78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1" t="s">
        <v>728</v>
      </c>
      <c r="Q464" s="786"/>
      <c r="R464" s="786"/>
      <c r="S464" s="786"/>
      <c r="T464" s="787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3">
        <v>4607091384253</v>
      </c>
      <c r="E465" s="78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3">
        <v>4607091384253</v>
      </c>
      <c r="E466" s="78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6"/>
      <c r="R466" s="786"/>
      <c r="S466" s="786"/>
      <c r="T466" s="787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3">
        <v>4680115881969</v>
      </c>
      <c r="E467" s="78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0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11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11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3"/>
      <c r="AB470" s="773"/>
      <c r="AC470" s="773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3">
        <v>4607091389357</v>
      </c>
      <c r="E471" s="78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6"/>
      <c r="R471" s="786"/>
      <c r="S471" s="786"/>
      <c r="T471" s="787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0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11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11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5" t="s">
        <v>743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4"/>
      <c r="AB475" s="774"/>
      <c r="AC475" s="774"/>
    </row>
    <row r="476" spans="1:68" ht="14.25" customHeight="1" x14ac:dyDescent="0.25">
      <c r="A476" s="799" t="s">
        <v>110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3"/>
      <c r="AB476" s="773"/>
      <c r="AC476" s="773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3">
        <v>4607091389708</v>
      </c>
      <c r="E477" s="78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0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11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11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3"/>
      <c r="AB480" s="773"/>
      <c r="AC480" s="773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3">
        <v>4680115886100</v>
      </c>
      <c r="E481" s="78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7" t="s">
        <v>749</v>
      </c>
      <c r="Q481" s="786"/>
      <c r="R481" s="786"/>
      <c r="S481" s="786"/>
      <c r="T481" s="787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3">
        <v>4680115886117</v>
      </c>
      <c r="E482" s="78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6"/>
      <c r="R482" s="786"/>
      <c r="S482" s="786"/>
      <c r="T482" s="787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3">
        <v>4680115886117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6"/>
      <c r="R483" s="786"/>
      <c r="S483" s="786"/>
      <c r="T483" s="787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3">
        <v>4607091389746</v>
      </c>
      <c r="E484" s="78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3">
        <v>4607091389746</v>
      </c>
      <c r="E485" s="78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3">
        <v>4680115883147</v>
      </c>
      <c r="E486" s="78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6"/>
      <c r="R486" s="786"/>
      <c r="S486" s="786"/>
      <c r="T486" s="787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3">
        <v>4680115883147</v>
      </c>
      <c r="E487" s="78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4" t="s">
        <v>763</v>
      </c>
      <c r="Q487" s="786"/>
      <c r="R487" s="786"/>
      <c r="S487" s="786"/>
      <c r="T487" s="787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3">
        <v>4607091384338</v>
      </c>
      <c r="E488" s="78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6"/>
      <c r="R488" s="786"/>
      <c r="S488" s="786"/>
      <c r="T488" s="787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3">
        <v>4680115883154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3">
        <v>4680115883154</v>
      </c>
      <c r="E490" s="78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6"/>
      <c r="R490" s="786"/>
      <c r="S490" s="786"/>
      <c r="T490" s="787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3">
        <v>4607091389524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9">
        <v>35</v>
      </c>
      <c r="Y491" s="780">
        <f t="shared" si="97"/>
        <v>35.700000000000003</v>
      </c>
      <c r="Z491" s="36">
        <f t="shared" si="102"/>
        <v>8.5339999999999999E-2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3">
        <v>4607091389524</v>
      </c>
      <c r="E492" s="78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3">
        <v>4680115883161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3">
        <v>4680115883161</v>
      </c>
      <c r="E494" s="78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">
        <v>778</v>
      </c>
      <c r="Q494" s="786"/>
      <c r="R494" s="786"/>
      <c r="S494" s="786"/>
      <c r="T494" s="787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3">
        <v>4607091389531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3">
        <v>4607091389531</v>
      </c>
      <c r="E496" s="78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3">
        <v>4607091384345</v>
      </c>
      <c r="E497" s="78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6"/>
      <c r="R497" s="786"/>
      <c r="S497" s="786"/>
      <c r="T497" s="787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3">
        <v>4680115883185</v>
      </c>
      <c r="E498" s="78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">
        <v>787</v>
      </c>
      <c r="Q498" s="786"/>
      <c r="R498" s="786"/>
      <c r="S498" s="786"/>
      <c r="T498" s="787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3">
        <v>4680115883185</v>
      </c>
      <c r="E499" s="78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0"/>
      <c r="B500" s="796"/>
      <c r="C500" s="796"/>
      <c r="D500" s="796"/>
      <c r="E500" s="796"/>
      <c r="F500" s="796"/>
      <c r="G500" s="796"/>
      <c r="H500" s="796"/>
      <c r="I500" s="796"/>
      <c r="J500" s="796"/>
      <c r="K500" s="796"/>
      <c r="L500" s="796"/>
      <c r="M500" s="796"/>
      <c r="N500" s="796"/>
      <c r="O500" s="811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16.666666666666664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17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8.5339999999999999E-2</v>
      </c>
      <c r="AA500" s="782"/>
      <c r="AB500" s="782"/>
      <c r="AC500" s="782"/>
    </row>
    <row r="501" spans="1:68" x14ac:dyDescent="0.2">
      <c r="A501" s="796"/>
      <c r="B501" s="796"/>
      <c r="C501" s="796"/>
      <c r="D501" s="796"/>
      <c r="E501" s="796"/>
      <c r="F501" s="796"/>
      <c r="G501" s="796"/>
      <c r="H501" s="796"/>
      <c r="I501" s="796"/>
      <c r="J501" s="796"/>
      <c r="K501" s="796"/>
      <c r="L501" s="796"/>
      <c r="M501" s="796"/>
      <c r="N501" s="796"/>
      <c r="O501" s="811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35</v>
      </c>
      <c r="Y501" s="781">
        <f>IFERROR(SUM(Y481:Y499),"0")</f>
        <v>35.700000000000003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6"/>
      <c r="C502" s="796"/>
      <c r="D502" s="796"/>
      <c r="E502" s="796"/>
      <c r="F502" s="796"/>
      <c r="G502" s="796"/>
      <c r="H502" s="796"/>
      <c r="I502" s="796"/>
      <c r="J502" s="796"/>
      <c r="K502" s="796"/>
      <c r="L502" s="796"/>
      <c r="M502" s="796"/>
      <c r="N502" s="796"/>
      <c r="O502" s="796"/>
      <c r="P502" s="796"/>
      <c r="Q502" s="796"/>
      <c r="R502" s="796"/>
      <c r="S502" s="796"/>
      <c r="T502" s="796"/>
      <c r="U502" s="796"/>
      <c r="V502" s="796"/>
      <c r="W502" s="796"/>
      <c r="X502" s="796"/>
      <c r="Y502" s="796"/>
      <c r="Z502" s="796"/>
      <c r="AA502" s="773"/>
      <c r="AB502" s="773"/>
      <c r="AC502" s="773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3">
        <v>4607091384352</v>
      </c>
      <c r="E503" s="78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3">
        <v>4607091389654</v>
      </c>
      <c r="E504" s="78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0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11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11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3"/>
      <c r="AB507" s="773"/>
      <c r="AC507" s="773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3">
        <v>4680115884335</v>
      </c>
      <c r="E508" s="78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6"/>
      <c r="R508" s="786"/>
      <c r="S508" s="786"/>
      <c r="T508" s="787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3">
        <v>4680115884113</v>
      </c>
      <c r="E509" s="78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6"/>
      <c r="R509" s="786"/>
      <c r="S509" s="786"/>
      <c r="T509" s="787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0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11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11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5" t="s">
        <v>804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4"/>
      <c r="AB512" s="774"/>
      <c r="AC512" s="774"/>
    </row>
    <row r="513" spans="1:68" ht="14.25" customHeight="1" x14ac:dyDescent="0.25">
      <c r="A513" s="799" t="s">
        <v>158</v>
      </c>
      <c r="B513" s="796"/>
      <c r="C513" s="796"/>
      <c r="D513" s="796"/>
      <c r="E513" s="796"/>
      <c r="F513" s="796"/>
      <c r="G513" s="796"/>
      <c r="H513" s="796"/>
      <c r="I513" s="796"/>
      <c r="J513" s="796"/>
      <c r="K513" s="796"/>
      <c r="L513" s="796"/>
      <c r="M513" s="796"/>
      <c r="N513" s="796"/>
      <c r="O513" s="796"/>
      <c r="P513" s="796"/>
      <c r="Q513" s="796"/>
      <c r="R513" s="796"/>
      <c r="S513" s="796"/>
      <c r="T513" s="796"/>
      <c r="U513" s="796"/>
      <c r="V513" s="796"/>
      <c r="W513" s="796"/>
      <c r="X513" s="796"/>
      <c r="Y513" s="796"/>
      <c r="Z513" s="796"/>
      <c r="AA513" s="773"/>
      <c r="AB513" s="773"/>
      <c r="AC513" s="773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3">
        <v>4607091389364</v>
      </c>
      <c r="E514" s="78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6"/>
      <c r="R514" s="786"/>
      <c r="S514" s="786"/>
      <c r="T514" s="787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0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11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11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3"/>
      <c r="AB517" s="773"/>
      <c r="AC517" s="773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3">
        <v>4680115886094</v>
      </c>
      <c r="E518" s="78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6"/>
      <c r="R518" s="786"/>
      <c r="S518" s="786"/>
      <c r="T518" s="787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3">
        <v>4607091389425</v>
      </c>
      <c r="E519" s="78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6"/>
      <c r="R519" s="786"/>
      <c r="S519" s="786"/>
      <c r="T519" s="787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3">
        <v>4680115880771</v>
      </c>
      <c r="E520" s="78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6"/>
      <c r="R520" s="786"/>
      <c r="S520" s="786"/>
      <c r="T520" s="787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3">
        <v>4607091389500</v>
      </c>
      <c r="E522" s="78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6"/>
      <c r="R522" s="786"/>
      <c r="S522" s="786"/>
      <c r="T522" s="787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0"/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811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6"/>
      <c r="B524" s="796"/>
      <c r="C524" s="796"/>
      <c r="D524" s="796"/>
      <c r="E524" s="796"/>
      <c r="F524" s="796"/>
      <c r="G524" s="796"/>
      <c r="H524" s="796"/>
      <c r="I524" s="796"/>
      <c r="J524" s="796"/>
      <c r="K524" s="796"/>
      <c r="L524" s="796"/>
      <c r="M524" s="796"/>
      <c r="N524" s="796"/>
      <c r="O524" s="811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6"/>
      <c r="P525" s="796"/>
      <c r="Q525" s="796"/>
      <c r="R525" s="796"/>
      <c r="S525" s="796"/>
      <c r="T525" s="796"/>
      <c r="U525" s="796"/>
      <c r="V525" s="796"/>
      <c r="W525" s="796"/>
      <c r="X525" s="796"/>
      <c r="Y525" s="796"/>
      <c r="Z525" s="796"/>
      <c r="AA525" s="773"/>
      <c r="AB525" s="773"/>
      <c r="AC525" s="773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3">
        <v>4680115884359</v>
      </c>
      <c r="E526" s="78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0"/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811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6"/>
      <c r="B528" s="796"/>
      <c r="C528" s="796"/>
      <c r="D528" s="796"/>
      <c r="E528" s="796"/>
      <c r="F528" s="796"/>
      <c r="G528" s="796"/>
      <c r="H528" s="796"/>
      <c r="I528" s="796"/>
      <c r="J528" s="796"/>
      <c r="K528" s="796"/>
      <c r="L528" s="796"/>
      <c r="M528" s="796"/>
      <c r="N528" s="796"/>
      <c r="O528" s="811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6"/>
      <c r="C529" s="796"/>
      <c r="D529" s="796"/>
      <c r="E529" s="796"/>
      <c r="F529" s="796"/>
      <c r="G529" s="796"/>
      <c r="H529" s="796"/>
      <c r="I529" s="796"/>
      <c r="J529" s="796"/>
      <c r="K529" s="796"/>
      <c r="L529" s="796"/>
      <c r="M529" s="796"/>
      <c r="N529" s="796"/>
      <c r="O529" s="796"/>
      <c r="P529" s="796"/>
      <c r="Q529" s="796"/>
      <c r="R529" s="796"/>
      <c r="S529" s="796"/>
      <c r="T529" s="796"/>
      <c r="U529" s="796"/>
      <c r="V529" s="796"/>
      <c r="W529" s="796"/>
      <c r="X529" s="796"/>
      <c r="Y529" s="796"/>
      <c r="Z529" s="796"/>
      <c r="AA529" s="773"/>
      <c r="AB529" s="773"/>
      <c r="AC529" s="773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3">
        <v>4680115884564</v>
      </c>
      <c r="E530" s="78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6"/>
      <c r="R530" s="786"/>
      <c r="S530" s="786"/>
      <c r="T530" s="787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0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11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6"/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811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5" t="s">
        <v>828</v>
      </c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6"/>
      <c r="P533" s="796"/>
      <c r="Q533" s="796"/>
      <c r="R533" s="796"/>
      <c r="S533" s="796"/>
      <c r="T533" s="796"/>
      <c r="U533" s="796"/>
      <c r="V533" s="796"/>
      <c r="W533" s="796"/>
      <c r="X533" s="796"/>
      <c r="Y533" s="796"/>
      <c r="Z533" s="796"/>
      <c r="AA533" s="774"/>
      <c r="AB533" s="774"/>
      <c r="AC533" s="774"/>
    </row>
    <row r="534" spans="1:68" ht="14.25" customHeight="1" x14ac:dyDescent="0.25">
      <c r="A534" s="799" t="s">
        <v>64</v>
      </c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6"/>
      <c r="P534" s="796"/>
      <c r="Q534" s="796"/>
      <c r="R534" s="796"/>
      <c r="S534" s="796"/>
      <c r="T534" s="796"/>
      <c r="U534" s="796"/>
      <c r="V534" s="796"/>
      <c r="W534" s="796"/>
      <c r="X534" s="796"/>
      <c r="Y534" s="796"/>
      <c r="Z534" s="796"/>
      <c r="AA534" s="773"/>
      <c r="AB534" s="773"/>
      <c r="AC534" s="773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3">
        <v>4680115885189</v>
      </c>
      <c r="E535" s="78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6"/>
      <c r="R535" s="786"/>
      <c r="S535" s="786"/>
      <c r="T535" s="787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3">
        <v>4680115885172</v>
      </c>
      <c r="E536" s="78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6"/>
      <c r="R536" s="786"/>
      <c r="S536" s="786"/>
      <c r="T536" s="787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3">
        <v>4680115885110</v>
      </c>
      <c r="E537" s="78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6"/>
      <c r="R537" s="786"/>
      <c r="S537" s="786"/>
      <c r="T537" s="787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3">
        <v>4680115885219</v>
      </c>
      <c r="E538" s="78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0" t="s">
        <v>840</v>
      </c>
      <c r="Q538" s="786"/>
      <c r="R538" s="786"/>
      <c r="S538" s="786"/>
      <c r="T538" s="787"/>
      <c r="U538" s="34"/>
      <c r="V538" s="34"/>
      <c r="W538" s="35" t="s">
        <v>69</v>
      </c>
      <c r="X538" s="779">
        <v>28</v>
      </c>
      <c r="Y538" s="780">
        <f>IFERROR(IF(X538="",0,CEILING((X538/$H538),1)*$H538),"")</f>
        <v>28.56</v>
      </c>
      <c r="Z538" s="36">
        <f>IFERROR(IF(Y538=0,"",ROUNDUP(Y538/H538,0)*0.00502),"")</f>
        <v>8.5339999999999999E-2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41.666666666666671</v>
      </c>
      <c r="BN538" s="64">
        <f>IFERROR(Y538*I538/H538,"0")</f>
        <v>42.5</v>
      </c>
      <c r="BO538" s="64">
        <f>IFERROR(1/J538*(X538/H538),"0")</f>
        <v>7.122507122507124E-2</v>
      </c>
      <c r="BP538" s="64">
        <f>IFERROR(1/J538*(Y538/H538),"0")</f>
        <v>7.2649572649572655E-2</v>
      </c>
    </row>
    <row r="539" spans="1:68" x14ac:dyDescent="0.2">
      <c r="A539" s="810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11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16.666666666666668</v>
      </c>
      <c r="Y539" s="781">
        <f>IFERROR(Y535/H535,"0")+IFERROR(Y536/H536,"0")+IFERROR(Y537/H537,"0")+IFERROR(Y538/H538,"0")</f>
        <v>17</v>
      </c>
      <c r="Z539" s="781">
        <f>IFERROR(IF(Z535="",0,Z535),"0")+IFERROR(IF(Z536="",0,Z536),"0")+IFERROR(IF(Z537="",0,Z537),"0")+IFERROR(IF(Z538="",0,Z538),"0")</f>
        <v>8.5339999999999999E-2</v>
      </c>
      <c r="AA539" s="782"/>
      <c r="AB539" s="782"/>
      <c r="AC539" s="782"/>
    </row>
    <row r="540" spans="1:68" x14ac:dyDescent="0.2">
      <c r="A540" s="796"/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811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28</v>
      </c>
      <c r="Y540" s="781">
        <f>IFERROR(SUM(Y535:Y538),"0")</f>
        <v>28.56</v>
      </c>
      <c r="Z540" s="37"/>
      <c r="AA540" s="782"/>
      <c r="AB540" s="782"/>
      <c r="AC540" s="782"/>
    </row>
    <row r="541" spans="1:68" ht="16.5" customHeight="1" x14ac:dyDescent="0.25">
      <c r="A541" s="795" t="s">
        <v>842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4"/>
      <c r="AB541" s="774"/>
      <c r="AC541" s="774"/>
    </row>
    <row r="542" spans="1:68" ht="14.25" customHeight="1" x14ac:dyDescent="0.25">
      <c r="A542" s="799" t="s">
        <v>64</v>
      </c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6"/>
      <c r="P542" s="796"/>
      <c r="Q542" s="796"/>
      <c r="R542" s="796"/>
      <c r="S542" s="796"/>
      <c r="T542" s="796"/>
      <c r="U542" s="796"/>
      <c r="V542" s="796"/>
      <c r="W542" s="796"/>
      <c r="X542" s="796"/>
      <c r="Y542" s="796"/>
      <c r="Z542" s="796"/>
      <c r="AA542" s="773"/>
      <c r="AB542" s="773"/>
      <c r="AC542" s="773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3">
        <v>4680115885103</v>
      </c>
      <c r="E543" s="78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6"/>
      <c r="R543" s="786"/>
      <c r="S543" s="786"/>
      <c r="T543" s="787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0"/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811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6"/>
      <c r="B545" s="796"/>
      <c r="C545" s="796"/>
      <c r="D545" s="796"/>
      <c r="E545" s="796"/>
      <c r="F545" s="796"/>
      <c r="G545" s="796"/>
      <c r="H545" s="796"/>
      <c r="I545" s="796"/>
      <c r="J545" s="796"/>
      <c r="K545" s="796"/>
      <c r="L545" s="796"/>
      <c r="M545" s="796"/>
      <c r="N545" s="796"/>
      <c r="O545" s="811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796"/>
      <c r="P546" s="796"/>
      <c r="Q546" s="796"/>
      <c r="R546" s="796"/>
      <c r="S546" s="796"/>
      <c r="T546" s="796"/>
      <c r="U546" s="796"/>
      <c r="V546" s="796"/>
      <c r="W546" s="796"/>
      <c r="X546" s="796"/>
      <c r="Y546" s="796"/>
      <c r="Z546" s="796"/>
      <c r="AA546" s="773"/>
      <c r="AB546" s="773"/>
      <c r="AC546" s="773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3">
        <v>4680115885509</v>
      </c>
      <c r="E547" s="78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6"/>
      <c r="R547" s="786"/>
      <c r="S547" s="786"/>
      <c r="T547" s="787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0"/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811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6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811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5" t="s">
        <v>849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4"/>
      <c r="AB551" s="774"/>
      <c r="AC551" s="774"/>
    </row>
    <row r="552" spans="1:68" ht="14.25" customHeight="1" x14ac:dyDescent="0.25">
      <c r="A552" s="799" t="s">
        <v>110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3"/>
      <c r="AB552" s="773"/>
      <c r="AC552" s="773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3">
        <v>4607091389067</v>
      </c>
      <c r="E553" s="78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6"/>
      <c r="R553" s="786"/>
      <c r="S553" s="786"/>
      <c r="T553" s="787"/>
      <c r="U553" s="34"/>
      <c r="V553" s="34"/>
      <c r="W553" s="35" t="s">
        <v>69</v>
      </c>
      <c r="X553" s="779">
        <v>100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106.81818181818181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0.18210955710955709</v>
      </c>
      <c r="BP553" s="64">
        <f t="shared" ref="BP553:BP567" si="108">IFERROR(1/J553*(Y553/H553),"0")</f>
        <v>0.18269230769230771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3">
        <v>4680115885271</v>
      </c>
      <c r="E554" s="78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6"/>
      <c r="R554" s="786"/>
      <c r="S554" s="786"/>
      <c r="T554" s="787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3">
        <v>4680115884502</v>
      </c>
      <c r="E555" s="78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6"/>
      <c r="R555" s="786"/>
      <c r="S555" s="786"/>
      <c r="T555" s="787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3">
        <v>4607091389104</v>
      </c>
      <c r="E556" s="78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6"/>
      <c r="R556" s="786"/>
      <c r="S556" s="786"/>
      <c r="T556" s="787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3">
        <v>4680115884519</v>
      </c>
      <c r="E557" s="78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3">
        <v>4680115885226</v>
      </c>
      <c r="E558" s="78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3">
        <v>4680115880603</v>
      </c>
      <c r="E559" s="78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3">
        <v>4680115880603</v>
      </c>
      <c r="E560" s="78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3">
        <v>4680115882782</v>
      </c>
      <c r="E561" s="78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3">
        <v>4680115885479</v>
      </c>
      <c r="E562" s="78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2" t="s">
        <v>874</v>
      </c>
      <c r="Q562" s="786"/>
      <c r="R562" s="786"/>
      <c r="S562" s="786"/>
      <c r="T562" s="787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3">
        <v>4607091389982</v>
      </c>
      <c r="E563" s="78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9">
        <v>60</v>
      </c>
      <c r="Y563" s="780">
        <f t="shared" si="103"/>
        <v>61.2</v>
      </c>
      <c r="Z563" s="36">
        <f>IFERROR(IF(Y563=0,"",ROUNDUP(Y563/H563,0)*0.00902),"")</f>
        <v>0.15334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3">
        <v>4607091389982</v>
      </c>
      <c r="E564" s="78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3">
        <v>4680115886483</v>
      </c>
      <c r="E565" s="78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6"/>
      <c r="R565" s="786"/>
      <c r="S565" s="786"/>
      <c r="T565" s="787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3">
        <v>4680115886490</v>
      </c>
      <c r="E566" s="78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6"/>
      <c r="R566" s="786"/>
      <c r="S566" s="786"/>
      <c r="T566" s="787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3">
        <v>4680115886469</v>
      </c>
      <c r="E567" s="78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0" t="s">
        <v>887</v>
      </c>
      <c r="Q567" s="786"/>
      <c r="R567" s="786"/>
      <c r="S567" s="786"/>
      <c r="T567" s="787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0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11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35.606060606060609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0.38058000000000003</v>
      </c>
      <c r="AA568" s="782"/>
      <c r="AB568" s="782"/>
      <c r="AC568" s="782"/>
    </row>
    <row r="569" spans="1:68" x14ac:dyDescent="0.2">
      <c r="A569" s="796"/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811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160</v>
      </c>
      <c r="Y569" s="781">
        <f>IFERROR(SUM(Y553:Y567),"0")</f>
        <v>161.52000000000001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6"/>
      <c r="P570" s="796"/>
      <c r="Q570" s="796"/>
      <c r="R570" s="796"/>
      <c r="S570" s="796"/>
      <c r="T570" s="796"/>
      <c r="U570" s="796"/>
      <c r="V570" s="796"/>
      <c r="W570" s="796"/>
      <c r="X570" s="796"/>
      <c r="Y570" s="796"/>
      <c r="Z570" s="796"/>
      <c r="AA570" s="773"/>
      <c r="AB570" s="773"/>
      <c r="AC570" s="773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3">
        <v>4607091388930</v>
      </c>
      <c r="E571" s="78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9" t="s">
        <v>890</v>
      </c>
      <c r="Q571" s="786"/>
      <c r="R571" s="786"/>
      <c r="S571" s="786"/>
      <c r="T571" s="787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3">
        <v>4607091388930</v>
      </c>
      <c r="E572" s="78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6"/>
      <c r="R572" s="786"/>
      <c r="S572" s="786"/>
      <c r="T572" s="787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3">
        <v>4680115880054</v>
      </c>
      <c r="E573" s="78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6"/>
      <c r="R573" s="786"/>
      <c r="S573" s="786"/>
      <c r="T573" s="787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0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11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6"/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811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6"/>
      <c r="P576" s="796"/>
      <c r="Q576" s="796"/>
      <c r="R576" s="796"/>
      <c r="S576" s="796"/>
      <c r="T576" s="796"/>
      <c r="U576" s="796"/>
      <c r="V576" s="796"/>
      <c r="W576" s="796"/>
      <c r="X576" s="796"/>
      <c r="Y576" s="796"/>
      <c r="Z576" s="796"/>
      <c r="AA576" s="773"/>
      <c r="AB576" s="773"/>
      <c r="AC576" s="773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3">
        <v>4680115883116</v>
      </c>
      <c r="E577" s="78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6"/>
      <c r="R577" s="786"/>
      <c r="S577" s="786"/>
      <c r="T577" s="787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3">
        <v>4680115883093</v>
      </c>
      <c r="E578" s="78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6"/>
      <c r="R578" s="786"/>
      <c r="S578" s="786"/>
      <c r="T578" s="787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3">
        <v>4680115883093</v>
      </c>
      <c r="E579" s="78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3">
        <v>4680115883109</v>
      </c>
      <c r="E580" s="78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6"/>
      <c r="R580" s="786"/>
      <c r="S580" s="786"/>
      <c r="T580" s="787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3">
        <v>4680115883109</v>
      </c>
      <c r="E581" s="78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3">
        <v>4680115882072</v>
      </c>
      <c r="E582" s="78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6"/>
      <c r="R582" s="786"/>
      <c r="S582" s="786"/>
      <c r="T582" s="787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3">
        <v>4680115882072</v>
      </c>
      <c r="E583" s="78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3">
        <v>4680115882072</v>
      </c>
      <c r="E584" s="78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2" t="s">
        <v>919</v>
      </c>
      <c r="Q584" s="786"/>
      <c r="R584" s="786"/>
      <c r="S584" s="786"/>
      <c r="T584" s="787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3">
        <v>4680115882102</v>
      </c>
      <c r="E585" s="78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6"/>
      <c r="R585" s="786"/>
      <c r="S585" s="786"/>
      <c r="T585" s="787"/>
      <c r="U585" s="34"/>
      <c r="V585" s="34"/>
      <c r="W585" s="35" t="s">
        <v>69</v>
      </c>
      <c r="X585" s="779">
        <v>30</v>
      </c>
      <c r="Y585" s="780">
        <f t="shared" si="109"/>
        <v>32.4</v>
      </c>
      <c r="Z585" s="36">
        <f>IFERROR(IF(Y585=0,"",ROUNDUP(Y585/H585,0)*0.00902),"")</f>
        <v>8.1180000000000002E-2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31.75</v>
      </c>
      <c r="BN585" s="64">
        <f t="shared" si="111"/>
        <v>34.29</v>
      </c>
      <c r="BO585" s="64">
        <f t="shared" si="112"/>
        <v>6.3131313131313135E-2</v>
      </c>
      <c r="BP585" s="64">
        <f t="shared" si="113"/>
        <v>6.8181818181818177E-2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3">
        <v>4680115882102</v>
      </c>
      <c r="E586" s="78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6"/>
      <c r="R586" s="786"/>
      <c r="S586" s="786"/>
      <c r="T586" s="787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3">
        <v>4680115882102</v>
      </c>
      <c r="E587" s="78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5" t="s">
        <v>924</v>
      </c>
      <c r="Q587" s="786"/>
      <c r="R587" s="786"/>
      <c r="S587" s="786"/>
      <c r="T587" s="787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3">
        <v>4680115882096</v>
      </c>
      <c r="E588" s="78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3">
        <v>4680115882096</v>
      </c>
      <c r="E589" s="78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6"/>
      <c r="R589" s="786"/>
      <c r="S589" s="786"/>
      <c r="T589" s="787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3">
        <v>4680115882096</v>
      </c>
      <c r="E590" s="78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0" t="s">
        <v>929</v>
      </c>
      <c r="Q590" s="786"/>
      <c r="R590" s="786"/>
      <c r="S590" s="786"/>
      <c r="T590" s="787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0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11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8.3333333333333339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8.1180000000000002E-2</v>
      </c>
      <c r="AA591" s="782"/>
      <c r="AB591" s="782"/>
      <c r="AC591" s="782"/>
    </row>
    <row r="592" spans="1:68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11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30</v>
      </c>
      <c r="Y592" s="781">
        <f>IFERROR(SUM(Y577:Y590),"0")</f>
        <v>32.4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3"/>
      <c r="AB593" s="773"/>
      <c r="AC593" s="773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3">
        <v>4607091383409</v>
      </c>
      <c r="E594" s="78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3">
        <v>4607091383416</v>
      </c>
      <c r="E595" s="78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6"/>
      <c r="R595" s="786"/>
      <c r="S595" s="786"/>
      <c r="T595" s="787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3">
        <v>4680115883536</v>
      </c>
      <c r="E596" s="78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6"/>
      <c r="R596" s="786"/>
      <c r="S596" s="786"/>
      <c r="T596" s="787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0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11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6"/>
      <c r="B598" s="796"/>
      <c r="C598" s="796"/>
      <c r="D598" s="796"/>
      <c r="E598" s="796"/>
      <c r="F598" s="796"/>
      <c r="G598" s="796"/>
      <c r="H598" s="796"/>
      <c r="I598" s="796"/>
      <c r="J598" s="796"/>
      <c r="K598" s="796"/>
      <c r="L598" s="796"/>
      <c r="M598" s="796"/>
      <c r="N598" s="796"/>
      <c r="O598" s="811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3"/>
      <c r="AB599" s="773"/>
      <c r="AC599" s="773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3">
        <v>4680115885035</v>
      </c>
      <c r="E600" s="78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6"/>
      <c r="R600" s="786"/>
      <c r="S600" s="786"/>
      <c r="T600" s="787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3">
        <v>4680115885936</v>
      </c>
      <c r="E601" s="78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6" t="s">
        <v>944</v>
      </c>
      <c r="Q601" s="786"/>
      <c r="R601" s="786"/>
      <c r="S601" s="786"/>
      <c r="T601" s="787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0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11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11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5" t="s">
        <v>945</v>
      </c>
      <c r="B605" s="796"/>
      <c r="C605" s="796"/>
      <c r="D605" s="796"/>
      <c r="E605" s="796"/>
      <c r="F605" s="796"/>
      <c r="G605" s="796"/>
      <c r="H605" s="796"/>
      <c r="I605" s="796"/>
      <c r="J605" s="796"/>
      <c r="K605" s="796"/>
      <c r="L605" s="796"/>
      <c r="M605" s="796"/>
      <c r="N605" s="796"/>
      <c r="O605" s="796"/>
      <c r="P605" s="796"/>
      <c r="Q605" s="796"/>
      <c r="R605" s="796"/>
      <c r="S605" s="796"/>
      <c r="T605" s="796"/>
      <c r="U605" s="796"/>
      <c r="V605" s="796"/>
      <c r="W605" s="796"/>
      <c r="X605" s="796"/>
      <c r="Y605" s="796"/>
      <c r="Z605" s="796"/>
      <c r="AA605" s="774"/>
      <c r="AB605" s="774"/>
      <c r="AC605" s="774"/>
    </row>
    <row r="606" spans="1:68" ht="14.25" customHeight="1" x14ac:dyDescent="0.25">
      <c r="A606" s="799" t="s">
        <v>110</v>
      </c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796"/>
      <c r="P606" s="796"/>
      <c r="Q606" s="796"/>
      <c r="R606" s="796"/>
      <c r="S606" s="796"/>
      <c r="T606" s="796"/>
      <c r="U606" s="796"/>
      <c r="V606" s="796"/>
      <c r="W606" s="796"/>
      <c r="X606" s="796"/>
      <c r="Y606" s="796"/>
      <c r="Z606" s="796"/>
      <c r="AA606" s="773"/>
      <c r="AB606" s="773"/>
      <c r="AC606" s="773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3">
        <v>4680115885523</v>
      </c>
      <c r="E607" s="78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3" t="s">
        <v>948</v>
      </c>
      <c r="Q607" s="786"/>
      <c r="R607" s="786"/>
      <c r="S607" s="786"/>
      <c r="T607" s="787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0"/>
      <c r="B608" s="796"/>
      <c r="C608" s="796"/>
      <c r="D608" s="796"/>
      <c r="E608" s="796"/>
      <c r="F608" s="796"/>
      <c r="G608" s="796"/>
      <c r="H608" s="796"/>
      <c r="I608" s="796"/>
      <c r="J608" s="796"/>
      <c r="K608" s="796"/>
      <c r="L608" s="796"/>
      <c r="M608" s="796"/>
      <c r="N608" s="796"/>
      <c r="O608" s="811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6"/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811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3"/>
      <c r="AB610" s="773"/>
      <c r="AC610" s="773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3">
        <v>4680115885530</v>
      </c>
      <c r="E611" s="78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6"/>
      <c r="R611" s="786"/>
      <c r="S611" s="786"/>
      <c r="T611" s="787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810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811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6"/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811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5" t="s">
        <v>952</v>
      </c>
      <c r="B615" s="796"/>
      <c r="C615" s="796"/>
      <c r="D615" s="796"/>
      <c r="E615" s="796"/>
      <c r="F615" s="796"/>
      <c r="G615" s="796"/>
      <c r="H615" s="796"/>
      <c r="I615" s="796"/>
      <c r="J615" s="796"/>
      <c r="K615" s="796"/>
      <c r="L615" s="796"/>
      <c r="M615" s="796"/>
      <c r="N615" s="796"/>
      <c r="O615" s="796"/>
      <c r="P615" s="796"/>
      <c r="Q615" s="796"/>
      <c r="R615" s="796"/>
      <c r="S615" s="796"/>
      <c r="T615" s="796"/>
      <c r="U615" s="796"/>
      <c r="V615" s="796"/>
      <c r="W615" s="796"/>
      <c r="X615" s="796"/>
      <c r="Y615" s="796"/>
      <c r="Z615" s="796"/>
      <c r="AA615" s="774"/>
      <c r="AB615" s="774"/>
      <c r="AC615" s="774"/>
    </row>
    <row r="616" spans="1:68" ht="14.25" customHeight="1" x14ac:dyDescent="0.25">
      <c r="A616" s="799" t="s">
        <v>110</v>
      </c>
      <c r="B616" s="796"/>
      <c r="C616" s="796"/>
      <c r="D616" s="796"/>
      <c r="E616" s="796"/>
      <c r="F616" s="796"/>
      <c r="G616" s="796"/>
      <c r="H616" s="796"/>
      <c r="I616" s="796"/>
      <c r="J616" s="796"/>
      <c r="K616" s="796"/>
      <c r="L616" s="796"/>
      <c r="M616" s="796"/>
      <c r="N616" s="796"/>
      <c r="O616" s="796"/>
      <c r="P616" s="796"/>
      <c r="Q616" s="796"/>
      <c r="R616" s="796"/>
      <c r="S616" s="796"/>
      <c r="T616" s="796"/>
      <c r="U616" s="796"/>
      <c r="V616" s="796"/>
      <c r="W616" s="796"/>
      <c r="X616" s="796"/>
      <c r="Y616" s="796"/>
      <c r="Z616" s="796"/>
      <c r="AA616" s="773"/>
      <c r="AB616" s="773"/>
      <c r="AC616" s="773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3">
        <v>4640242181011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59" t="s">
        <v>955</v>
      </c>
      <c r="Q617" s="786"/>
      <c r="R617" s="786"/>
      <c r="S617" s="786"/>
      <c r="T617" s="787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3">
        <v>4640242180441</v>
      </c>
      <c r="E618" s="78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6"/>
      <c r="R618" s="786"/>
      <c r="S618" s="786"/>
      <c r="T618" s="787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3">
        <v>4640242180564</v>
      </c>
      <c r="E619" s="78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7" t="s">
        <v>963</v>
      </c>
      <c r="Q619" s="786"/>
      <c r="R619" s="786"/>
      <c r="S619" s="786"/>
      <c r="T619" s="787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3">
        <v>4640242180922</v>
      </c>
      <c r="E620" s="78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2" t="s">
        <v>967</v>
      </c>
      <c r="Q620" s="786"/>
      <c r="R620" s="786"/>
      <c r="S620" s="786"/>
      <c r="T620" s="787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3">
        <v>4640242181189</v>
      </c>
      <c r="E621" s="78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3" t="s">
        <v>971</v>
      </c>
      <c r="Q621" s="786"/>
      <c r="R621" s="786"/>
      <c r="S621" s="786"/>
      <c r="T621" s="787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3">
        <v>4640242180038</v>
      </c>
      <c r="E622" s="78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2" t="s">
        <v>974</v>
      </c>
      <c r="Q622" s="786"/>
      <c r="R622" s="786"/>
      <c r="S622" s="786"/>
      <c r="T622" s="787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3">
        <v>4640242181172</v>
      </c>
      <c r="E623" s="78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7" t="s">
        <v>977</v>
      </c>
      <c r="Q623" s="786"/>
      <c r="R623" s="786"/>
      <c r="S623" s="786"/>
      <c r="T623" s="787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0"/>
      <c r="B624" s="796"/>
      <c r="C624" s="796"/>
      <c r="D624" s="796"/>
      <c r="E624" s="796"/>
      <c r="F624" s="796"/>
      <c r="G624" s="796"/>
      <c r="H624" s="796"/>
      <c r="I624" s="796"/>
      <c r="J624" s="796"/>
      <c r="K624" s="796"/>
      <c r="L624" s="796"/>
      <c r="M624" s="796"/>
      <c r="N624" s="796"/>
      <c r="O624" s="811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11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796"/>
      <c r="P626" s="796"/>
      <c r="Q626" s="796"/>
      <c r="R626" s="796"/>
      <c r="S626" s="796"/>
      <c r="T626" s="796"/>
      <c r="U626" s="796"/>
      <c r="V626" s="796"/>
      <c r="W626" s="796"/>
      <c r="X626" s="796"/>
      <c r="Y626" s="796"/>
      <c r="Z626" s="796"/>
      <c r="AA626" s="773"/>
      <c r="AB626" s="773"/>
      <c r="AC626" s="773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3">
        <v>4640242180519</v>
      </c>
      <c r="E627" s="78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1" t="s">
        <v>980</v>
      </c>
      <c r="Q627" s="786"/>
      <c r="R627" s="786"/>
      <c r="S627" s="786"/>
      <c r="T627" s="787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3">
        <v>4640242180526</v>
      </c>
      <c r="E628" s="78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5" t="s">
        <v>984</v>
      </c>
      <c r="Q628" s="786"/>
      <c r="R628" s="786"/>
      <c r="S628" s="786"/>
      <c r="T628" s="787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3">
        <v>4640242180090</v>
      </c>
      <c r="E629" s="78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6" t="s">
        <v>987</v>
      </c>
      <c r="Q629" s="786"/>
      <c r="R629" s="786"/>
      <c r="S629" s="786"/>
      <c r="T629" s="787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3">
        <v>4640242181363</v>
      </c>
      <c r="E630" s="78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101" t="s">
        <v>991</v>
      </c>
      <c r="Q630" s="786"/>
      <c r="R630" s="786"/>
      <c r="S630" s="786"/>
      <c r="T630" s="787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0"/>
      <c r="B631" s="796"/>
      <c r="C631" s="796"/>
      <c r="D631" s="796"/>
      <c r="E631" s="796"/>
      <c r="F631" s="796"/>
      <c r="G631" s="796"/>
      <c r="H631" s="796"/>
      <c r="I631" s="796"/>
      <c r="J631" s="796"/>
      <c r="K631" s="796"/>
      <c r="L631" s="796"/>
      <c r="M631" s="796"/>
      <c r="N631" s="796"/>
      <c r="O631" s="811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6"/>
      <c r="B632" s="796"/>
      <c r="C632" s="796"/>
      <c r="D632" s="796"/>
      <c r="E632" s="796"/>
      <c r="F632" s="796"/>
      <c r="G632" s="796"/>
      <c r="H632" s="796"/>
      <c r="I632" s="796"/>
      <c r="J632" s="796"/>
      <c r="K632" s="796"/>
      <c r="L632" s="796"/>
      <c r="M632" s="796"/>
      <c r="N632" s="796"/>
      <c r="O632" s="811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6"/>
      <c r="C633" s="796"/>
      <c r="D633" s="796"/>
      <c r="E633" s="796"/>
      <c r="F633" s="796"/>
      <c r="G633" s="796"/>
      <c r="H633" s="796"/>
      <c r="I633" s="796"/>
      <c r="J633" s="796"/>
      <c r="K633" s="796"/>
      <c r="L633" s="796"/>
      <c r="M633" s="796"/>
      <c r="N633" s="796"/>
      <c r="O633" s="796"/>
      <c r="P633" s="796"/>
      <c r="Q633" s="796"/>
      <c r="R633" s="796"/>
      <c r="S633" s="796"/>
      <c r="T633" s="796"/>
      <c r="U633" s="796"/>
      <c r="V633" s="796"/>
      <c r="W633" s="796"/>
      <c r="X633" s="796"/>
      <c r="Y633" s="796"/>
      <c r="Z633" s="796"/>
      <c r="AA633" s="773"/>
      <c r="AB633" s="773"/>
      <c r="AC633" s="773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3">
        <v>4640242180816</v>
      </c>
      <c r="E634" s="78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5" t="s">
        <v>994</v>
      </c>
      <c r="Q634" s="786"/>
      <c r="R634" s="786"/>
      <c r="S634" s="786"/>
      <c r="T634" s="787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3">
        <v>4640242180595</v>
      </c>
      <c r="E635" s="78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5" t="s">
        <v>998</v>
      </c>
      <c r="Q635" s="786"/>
      <c r="R635" s="786"/>
      <c r="S635" s="786"/>
      <c r="T635" s="787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3">
        <v>4640242181615</v>
      </c>
      <c r="E636" s="78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5" t="s">
        <v>1002</v>
      </c>
      <c r="Q636" s="786"/>
      <c r="R636" s="786"/>
      <c r="S636" s="786"/>
      <c r="T636" s="787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3">
        <v>4640242181639</v>
      </c>
      <c r="E637" s="78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5" t="s">
        <v>1006</v>
      </c>
      <c r="Q637" s="786"/>
      <c r="R637" s="786"/>
      <c r="S637" s="786"/>
      <c r="T637" s="787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3">
        <v>4640242181622</v>
      </c>
      <c r="E638" s="78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9" t="s">
        <v>1010</v>
      </c>
      <c r="Q638" s="786"/>
      <c r="R638" s="786"/>
      <c r="S638" s="786"/>
      <c r="T638" s="787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3">
        <v>4640242180908</v>
      </c>
      <c r="E639" s="78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6"/>
      <c r="R639" s="786"/>
      <c r="S639" s="786"/>
      <c r="T639" s="787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3">
        <v>4640242180489</v>
      </c>
      <c r="E640" s="78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0" t="s">
        <v>1017</v>
      </c>
      <c r="Q640" s="786"/>
      <c r="R640" s="786"/>
      <c r="S640" s="786"/>
      <c r="T640" s="787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0"/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811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6"/>
      <c r="B642" s="796"/>
      <c r="C642" s="796"/>
      <c r="D642" s="796"/>
      <c r="E642" s="796"/>
      <c r="F642" s="796"/>
      <c r="G642" s="796"/>
      <c r="H642" s="796"/>
      <c r="I642" s="796"/>
      <c r="J642" s="796"/>
      <c r="K642" s="796"/>
      <c r="L642" s="796"/>
      <c r="M642" s="796"/>
      <c r="N642" s="796"/>
      <c r="O642" s="811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6"/>
      <c r="C643" s="796"/>
      <c r="D643" s="796"/>
      <c r="E643" s="796"/>
      <c r="F643" s="796"/>
      <c r="G643" s="796"/>
      <c r="H643" s="796"/>
      <c r="I643" s="796"/>
      <c r="J643" s="796"/>
      <c r="K643" s="796"/>
      <c r="L643" s="796"/>
      <c r="M643" s="796"/>
      <c r="N643" s="796"/>
      <c r="O643" s="796"/>
      <c r="P643" s="796"/>
      <c r="Q643" s="796"/>
      <c r="R643" s="796"/>
      <c r="S643" s="796"/>
      <c r="T643" s="796"/>
      <c r="U643" s="796"/>
      <c r="V643" s="796"/>
      <c r="W643" s="796"/>
      <c r="X643" s="796"/>
      <c r="Y643" s="796"/>
      <c r="Z643" s="796"/>
      <c r="AA643" s="773"/>
      <c r="AB643" s="773"/>
      <c r="AC643" s="773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3">
        <v>4640242180533</v>
      </c>
      <c r="E644" s="78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8" t="s">
        <v>1020</v>
      </c>
      <c r="Q644" s="786"/>
      <c r="R644" s="786"/>
      <c r="S644" s="786"/>
      <c r="T644" s="787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3">
        <v>4640242180533</v>
      </c>
      <c r="E645" s="78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1" t="s">
        <v>1023</v>
      </c>
      <c r="Q645" s="786"/>
      <c r="R645" s="786"/>
      <c r="S645" s="786"/>
      <c r="T645" s="787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3">
        <v>4640242180540</v>
      </c>
      <c r="E646" s="78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6"/>
      <c r="R646" s="786"/>
      <c r="S646" s="786"/>
      <c r="T646" s="787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3">
        <v>4640242180540</v>
      </c>
      <c r="E647" s="78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6"/>
      <c r="R647" s="786"/>
      <c r="S647" s="786"/>
      <c r="T647" s="787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3">
        <v>4640242181233</v>
      </c>
      <c r="E648" s="78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6"/>
      <c r="R648" s="786"/>
      <c r="S648" s="786"/>
      <c r="T648" s="787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3">
        <v>4640242181233</v>
      </c>
      <c r="E649" s="78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6"/>
      <c r="R649" s="786"/>
      <c r="S649" s="786"/>
      <c r="T649" s="787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3">
        <v>4640242181226</v>
      </c>
      <c r="E650" s="78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9" t="s">
        <v>1037</v>
      </c>
      <c r="Q650" s="786"/>
      <c r="R650" s="786"/>
      <c r="S650" s="786"/>
      <c r="T650" s="787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3">
        <v>4640242181226</v>
      </c>
      <c r="E651" s="78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6"/>
      <c r="R651" s="786"/>
      <c r="S651" s="786"/>
      <c r="T651" s="787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0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811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11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3"/>
      <c r="AB654" s="773"/>
      <c r="AC654" s="773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3">
        <v>4640242180120</v>
      </c>
      <c r="E655" s="78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9" t="s">
        <v>1042</v>
      </c>
      <c r="Q655" s="786"/>
      <c r="R655" s="786"/>
      <c r="S655" s="786"/>
      <c r="T655" s="787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3">
        <v>4640242180120</v>
      </c>
      <c r="E656" s="78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7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3">
        <v>4640242180137</v>
      </c>
      <c r="E657" s="78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3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3">
        <v>4640242180137</v>
      </c>
      <c r="E658" s="78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6" t="s">
        <v>1051</v>
      </c>
      <c r="Q658" s="786"/>
      <c r="R658" s="786"/>
      <c r="S658" s="786"/>
      <c r="T658" s="787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0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11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11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5" t="s">
        <v>1052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4"/>
      <c r="AB661" s="774"/>
      <c r="AC661" s="774"/>
    </row>
    <row r="662" spans="1:68" ht="14.25" customHeight="1" x14ac:dyDescent="0.25">
      <c r="A662" s="799" t="s">
        <v>110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3"/>
      <c r="AB662" s="773"/>
      <c r="AC662" s="773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3">
        <v>4640242180045</v>
      </c>
      <c r="E663" s="78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8" t="s">
        <v>1055</v>
      </c>
      <c r="Q663" s="786"/>
      <c r="R663" s="786"/>
      <c r="S663" s="786"/>
      <c r="T663" s="787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3">
        <v>4640242180601</v>
      </c>
      <c r="E664" s="78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6"/>
      <c r="R664" s="786"/>
      <c r="S664" s="786"/>
      <c r="T664" s="787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0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811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6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811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796"/>
      <c r="P667" s="796"/>
      <c r="Q667" s="796"/>
      <c r="R667" s="796"/>
      <c r="S667" s="796"/>
      <c r="T667" s="796"/>
      <c r="U667" s="796"/>
      <c r="V667" s="796"/>
      <c r="W667" s="796"/>
      <c r="X667" s="796"/>
      <c r="Y667" s="796"/>
      <c r="Z667" s="796"/>
      <c r="AA667" s="773"/>
      <c r="AB667" s="773"/>
      <c r="AC667" s="773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3">
        <v>4640242180090</v>
      </c>
      <c r="E668" s="78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0" t="s">
        <v>1063</v>
      </c>
      <c r="Q668" s="786"/>
      <c r="R668" s="786"/>
      <c r="S668" s="786"/>
      <c r="T668" s="787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0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811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811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796"/>
      <c r="P671" s="796"/>
      <c r="Q671" s="796"/>
      <c r="R671" s="796"/>
      <c r="S671" s="796"/>
      <c r="T671" s="796"/>
      <c r="U671" s="796"/>
      <c r="V671" s="796"/>
      <c r="W671" s="796"/>
      <c r="X671" s="796"/>
      <c r="Y671" s="796"/>
      <c r="Z671" s="796"/>
      <c r="AA671" s="773"/>
      <c r="AB671" s="773"/>
      <c r="AC671" s="773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3">
        <v>4640242180076</v>
      </c>
      <c r="E672" s="78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1146" t="s">
        <v>1067</v>
      </c>
      <c r="Q672" s="786"/>
      <c r="R672" s="786"/>
      <c r="S672" s="786"/>
      <c r="T672" s="787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0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811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811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796"/>
      <c r="P675" s="796"/>
      <c r="Q675" s="796"/>
      <c r="R675" s="796"/>
      <c r="S675" s="796"/>
      <c r="T675" s="796"/>
      <c r="U675" s="796"/>
      <c r="V675" s="796"/>
      <c r="W675" s="796"/>
      <c r="X675" s="796"/>
      <c r="Y675" s="796"/>
      <c r="Z675" s="796"/>
      <c r="AA675" s="773"/>
      <c r="AB675" s="773"/>
      <c r="AC675" s="773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3">
        <v>4640242180106</v>
      </c>
      <c r="E676" s="78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6"/>
      <c r="R676" s="786"/>
      <c r="S676" s="786"/>
      <c r="T676" s="787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0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811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811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8"/>
      <c r="B679" s="796"/>
      <c r="C679" s="796"/>
      <c r="D679" s="796"/>
      <c r="E679" s="796"/>
      <c r="F679" s="796"/>
      <c r="G679" s="796"/>
      <c r="H679" s="796"/>
      <c r="I679" s="796"/>
      <c r="J679" s="796"/>
      <c r="K679" s="796"/>
      <c r="L679" s="796"/>
      <c r="M679" s="796"/>
      <c r="N679" s="796"/>
      <c r="O679" s="990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3028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3071.9999999999995</v>
      </c>
      <c r="Z679" s="37"/>
      <c r="AA679" s="782"/>
      <c r="AB679" s="782"/>
      <c r="AC679" s="782"/>
    </row>
    <row r="680" spans="1:68" x14ac:dyDescent="0.2">
      <c r="A680" s="796"/>
      <c r="B680" s="796"/>
      <c r="C680" s="796"/>
      <c r="D680" s="796"/>
      <c r="E680" s="796"/>
      <c r="F680" s="796"/>
      <c r="G680" s="796"/>
      <c r="H680" s="796"/>
      <c r="I680" s="796"/>
      <c r="J680" s="796"/>
      <c r="K680" s="796"/>
      <c r="L680" s="796"/>
      <c r="M680" s="796"/>
      <c r="N680" s="796"/>
      <c r="O680" s="990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3203.9267532467529</v>
      </c>
      <c r="Y680" s="781">
        <f>IFERROR(SUM(BN22:BN676),"0")</f>
        <v>3251.067</v>
      </c>
      <c r="Z680" s="37"/>
      <c r="AA680" s="782"/>
      <c r="AB680" s="782"/>
      <c r="AC680" s="782"/>
    </row>
    <row r="681" spans="1:68" x14ac:dyDescent="0.2">
      <c r="A681" s="796"/>
      <c r="B681" s="796"/>
      <c r="C681" s="796"/>
      <c r="D681" s="796"/>
      <c r="E681" s="796"/>
      <c r="F681" s="796"/>
      <c r="G681" s="796"/>
      <c r="H681" s="796"/>
      <c r="I681" s="796"/>
      <c r="J681" s="796"/>
      <c r="K681" s="796"/>
      <c r="L681" s="796"/>
      <c r="M681" s="796"/>
      <c r="N681" s="796"/>
      <c r="O681" s="990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6"/>
      <c r="B682" s="796"/>
      <c r="C682" s="796"/>
      <c r="D682" s="796"/>
      <c r="E682" s="796"/>
      <c r="F682" s="796"/>
      <c r="G682" s="796"/>
      <c r="H682" s="796"/>
      <c r="I682" s="796"/>
      <c r="J682" s="796"/>
      <c r="K682" s="796"/>
      <c r="L682" s="796"/>
      <c r="M682" s="796"/>
      <c r="N682" s="796"/>
      <c r="O682" s="990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3353.9267532467529</v>
      </c>
      <c r="Y682" s="781">
        <f>GrossWeightTotalR+PalletQtyTotalR*25</f>
        <v>3401.067</v>
      </c>
      <c r="Z682" s="37"/>
      <c r="AA682" s="782"/>
      <c r="AB682" s="782"/>
      <c r="AC682" s="782"/>
    </row>
    <row r="683" spans="1:68" x14ac:dyDescent="0.2">
      <c r="A683" s="796"/>
      <c r="B683" s="796"/>
      <c r="C683" s="796"/>
      <c r="D683" s="796"/>
      <c r="E683" s="796"/>
      <c r="F683" s="796"/>
      <c r="G683" s="796"/>
      <c r="H683" s="796"/>
      <c r="I683" s="796"/>
      <c r="J683" s="796"/>
      <c r="K683" s="796"/>
      <c r="L683" s="796"/>
      <c r="M683" s="796"/>
      <c r="N683" s="796"/>
      <c r="O683" s="990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628.30447330447328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639</v>
      </c>
      <c r="Z683" s="37"/>
      <c r="AA683" s="782"/>
      <c r="AB683" s="782"/>
      <c r="AC683" s="782"/>
    </row>
    <row r="684" spans="1:68" ht="14.25" customHeight="1" x14ac:dyDescent="0.2">
      <c r="A684" s="796"/>
      <c r="B684" s="796"/>
      <c r="C684" s="796"/>
      <c r="D684" s="796"/>
      <c r="E684" s="796"/>
      <c r="F684" s="796"/>
      <c r="G684" s="796"/>
      <c r="H684" s="796"/>
      <c r="I684" s="796"/>
      <c r="J684" s="796"/>
      <c r="K684" s="796"/>
      <c r="L684" s="796"/>
      <c r="M684" s="796"/>
      <c r="N684" s="796"/>
      <c r="O684" s="990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6.0380200000000004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1" t="s">
        <v>63</v>
      </c>
      <c r="C686" s="808" t="s">
        <v>108</v>
      </c>
      <c r="D686" s="931"/>
      <c r="E686" s="931"/>
      <c r="F686" s="931"/>
      <c r="G686" s="931"/>
      <c r="H686" s="859"/>
      <c r="I686" s="808" t="s">
        <v>311</v>
      </c>
      <c r="J686" s="931"/>
      <c r="K686" s="931"/>
      <c r="L686" s="931"/>
      <c r="M686" s="931"/>
      <c r="N686" s="931"/>
      <c r="O686" s="931"/>
      <c r="P686" s="931"/>
      <c r="Q686" s="931"/>
      <c r="R686" s="931"/>
      <c r="S686" s="931"/>
      <c r="T686" s="931"/>
      <c r="U686" s="931"/>
      <c r="V686" s="931"/>
      <c r="W686" s="859"/>
      <c r="X686" s="808" t="s">
        <v>656</v>
      </c>
      <c r="Y686" s="859"/>
      <c r="Z686" s="808" t="s">
        <v>742</v>
      </c>
      <c r="AA686" s="931"/>
      <c r="AB686" s="931"/>
      <c r="AC686" s="859"/>
      <c r="AD686" s="771" t="s">
        <v>849</v>
      </c>
      <c r="AE686" s="771" t="s">
        <v>945</v>
      </c>
      <c r="AF686" s="808" t="s">
        <v>952</v>
      </c>
      <c r="AG686" s="859"/>
    </row>
    <row r="687" spans="1:68" ht="14.25" customHeight="1" thickTop="1" x14ac:dyDescent="0.2">
      <c r="A687" s="1163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2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4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2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151.80000000000001</v>
      </c>
      <c r="E689" s="46">
        <f>IFERROR(Y103*1,"0")+IFERROR(Y104*1,"0")+IFERROR(Y105*1,"0")+IFERROR(Y109*1,"0")+IFERROR(Y110*1,"0")+IFERROR(Y111*1,"0")+IFERROR(Y112*1,"0")+IFERROR(Y113*1,"0")+IFERROR(Y114*1,"0")</f>
        <v>135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30.6</v>
      </c>
      <c r="G689" s="46">
        <f>IFERROR(Y149*1,"0")+IFERROR(Y150*1,"0")+IFERROR(Y151*1,"0")+IFERROR(Y155*1,"0")+IFERROR(Y156*1,"0")+IFERROR(Y160*1,"0")+IFERROR(Y161*1,"0")+IFERROR(Y162*1,"0")</f>
        <v>178.71999999999997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100.80000000000001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388.2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40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2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81.599999999999994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60.900000000000006</v>
      </c>
      <c r="W689" s="46">
        <f>IFERROR(Y407*1,"0")+IFERROR(Y411*1,"0")+IFERROR(Y412*1,"0")+IFERROR(Y413*1,"0")</f>
        <v>121.2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1480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35.700000000000003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28.56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193.92000000000002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24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74:V674"/>
    <mergeCell ref="A355:O356"/>
    <mergeCell ref="D121:E121"/>
    <mergeCell ref="D192:E192"/>
    <mergeCell ref="A99:O100"/>
    <mergeCell ref="P356:V356"/>
    <mergeCell ref="P527:V527"/>
    <mergeCell ref="P363:T363"/>
    <mergeCell ref="A468:O469"/>
    <mergeCell ref="D17:E18"/>
    <mergeCell ref="D173:E173"/>
    <mergeCell ref="D344:E344"/>
    <mergeCell ref="D471:E471"/>
    <mergeCell ref="P598:V598"/>
    <mergeCell ref="P71:T71"/>
    <mergeCell ref="P531:V531"/>
    <mergeCell ref="X17:X18"/>
    <mergeCell ref="D123:E123"/>
    <mergeCell ref="A163:O164"/>
    <mergeCell ref="D250:E250"/>
    <mergeCell ref="P202:T202"/>
    <mergeCell ref="P373:T373"/>
    <mergeCell ref="D110:E110"/>
    <mergeCell ref="D579:E579"/>
    <mergeCell ref="AD687:AD688"/>
    <mergeCell ref="AF687:AF688"/>
    <mergeCell ref="P668:T668"/>
    <mergeCell ref="P397:V397"/>
    <mergeCell ref="D239:E239"/>
    <mergeCell ref="P174:T174"/>
    <mergeCell ref="P149:T149"/>
    <mergeCell ref="D266:E266"/>
    <mergeCell ref="D537:E537"/>
    <mergeCell ref="U17:V17"/>
    <mergeCell ref="Y17:Y18"/>
    <mergeCell ref="P447:T447"/>
    <mergeCell ref="A8:C8"/>
    <mergeCell ref="P608:V608"/>
    <mergeCell ref="A673:O674"/>
    <mergeCell ref="P163:V163"/>
    <mergeCell ref="P360:T360"/>
    <mergeCell ref="D32:E32"/>
    <mergeCell ref="D97:E97"/>
    <mergeCell ref="P151:T151"/>
    <mergeCell ref="P76:V76"/>
    <mergeCell ref="D395:E395"/>
    <mergeCell ref="P449:T449"/>
    <mergeCell ref="P374:V374"/>
    <mergeCell ref="A268:O269"/>
    <mergeCell ref="D566:E566"/>
    <mergeCell ref="A10:C10"/>
    <mergeCell ref="D553:E553"/>
    <mergeCell ref="P659:V659"/>
    <mergeCell ref="P218:T218"/>
    <mergeCell ref="P69:V69"/>
    <mergeCell ref="P140:V140"/>
    <mergeCell ref="V12:W12"/>
    <mergeCell ref="D191:E191"/>
    <mergeCell ref="P319:T319"/>
    <mergeCell ref="D262:E262"/>
    <mergeCell ref="D433:E433"/>
    <mergeCell ref="D458:E458"/>
    <mergeCell ref="A593:Z593"/>
    <mergeCell ref="A245:Z245"/>
    <mergeCell ref="D237:E237"/>
    <mergeCell ref="A39:Z39"/>
    <mergeCell ref="P285:V285"/>
    <mergeCell ref="A310:Z310"/>
    <mergeCell ref="A337:Z337"/>
    <mergeCell ref="D522:E522"/>
    <mergeCell ref="D571:E571"/>
    <mergeCell ref="P501:V501"/>
    <mergeCell ref="P650:T650"/>
    <mergeCell ref="A500:O501"/>
    <mergeCell ref="A335:O336"/>
    <mergeCell ref="A21:Z21"/>
    <mergeCell ref="Q5:R5"/>
    <mergeCell ref="F17:F18"/>
    <mergeCell ref="P72:T72"/>
    <mergeCell ref="D120:E120"/>
    <mergeCell ref="D242:E242"/>
    <mergeCell ref="P290:V290"/>
    <mergeCell ref="P370:T370"/>
    <mergeCell ref="D278:E278"/>
    <mergeCell ref="P497:T497"/>
    <mergeCell ref="P484:T484"/>
    <mergeCell ref="P589:T589"/>
    <mergeCell ref="P653:V653"/>
    <mergeCell ref="A408:O409"/>
    <mergeCell ref="P65:T65"/>
    <mergeCell ref="A383:O384"/>
    <mergeCell ref="P136:T136"/>
    <mergeCell ref="P655:T655"/>
    <mergeCell ref="P263:T263"/>
    <mergeCell ref="P228:T228"/>
    <mergeCell ref="A429:O430"/>
    <mergeCell ref="D171:E171"/>
    <mergeCell ref="P499:T499"/>
    <mergeCell ref="D407:E407"/>
    <mergeCell ref="D578:E578"/>
    <mergeCell ref="Q6:R6"/>
    <mergeCell ref="P134:T134"/>
    <mergeCell ref="A124:O125"/>
    <mergeCell ref="D196:E196"/>
    <mergeCell ref="P294:T294"/>
    <mergeCell ref="P23:V23"/>
    <mergeCell ref="P145:V145"/>
    <mergeCell ref="P272:V272"/>
    <mergeCell ref="L687:L688"/>
    <mergeCell ref="A534:Z534"/>
    <mergeCell ref="A605:Z605"/>
    <mergeCell ref="P68:V68"/>
    <mergeCell ref="A257:Z257"/>
    <mergeCell ref="D249:E249"/>
    <mergeCell ref="P262:T262"/>
    <mergeCell ref="D105:E105"/>
    <mergeCell ref="D276:E276"/>
    <mergeCell ref="A178:Z178"/>
    <mergeCell ref="P433:T433"/>
    <mergeCell ref="P524:V524"/>
    <mergeCell ref="A476:Z476"/>
    <mergeCell ref="D547:E547"/>
    <mergeCell ref="D639:E639"/>
    <mergeCell ref="D577:E577"/>
    <mergeCell ref="N17:N18"/>
    <mergeCell ref="D49:E49"/>
    <mergeCell ref="P657:T657"/>
    <mergeCell ref="P684:V684"/>
    <mergeCell ref="K687:K688"/>
    <mergeCell ref="M687:M688"/>
    <mergeCell ref="P677:V677"/>
    <mergeCell ref="D133:E133"/>
    <mergeCell ref="P210:V210"/>
    <mergeCell ref="A35:Z35"/>
    <mergeCell ref="A206:Z206"/>
    <mergeCell ref="P443:V443"/>
    <mergeCell ref="P308:V308"/>
    <mergeCell ref="A529:Z529"/>
    <mergeCell ref="P679:V679"/>
    <mergeCell ref="P544:V544"/>
    <mergeCell ref="A20:Z20"/>
    <mergeCell ref="P536:T536"/>
    <mergeCell ref="D452:E452"/>
    <mergeCell ref="D252:E252"/>
    <mergeCell ref="A318:Z318"/>
    <mergeCell ref="D623:E623"/>
    <mergeCell ref="P123:T123"/>
    <mergeCell ref="P421:T421"/>
    <mergeCell ref="P110:T110"/>
    <mergeCell ref="A348:Z348"/>
    <mergeCell ref="A541:Z541"/>
    <mergeCell ref="P579:T579"/>
    <mergeCell ref="D218:E218"/>
    <mergeCell ref="P644:T644"/>
    <mergeCell ref="P53:V53"/>
    <mergeCell ref="D247:E247"/>
    <mergeCell ref="P351:V351"/>
    <mergeCell ref="A314:Z314"/>
    <mergeCell ref="D483:E483"/>
    <mergeCell ref="P83:T83"/>
    <mergeCell ref="D271:E271"/>
    <mergeCell ref="AD17:AF18"/>
    <mergeCell ref="A608:O609"/>
    <mergeCell ref="A132:Z132"/>
    <mergeCell ref="A399:Z399"/>
    <mergeCell ref="P403:V403"/>
    <mergeCell ref="P574:V574"/>
    <mergeCell ref="F5:G5"/>
    <mergeCell ref="P169:V169"/>
    <mergeCell ref="A25:Z25"/>
    <mergeCell ref="AE687:AE688"/>
    <mergeCell ref="P67:T67"/>
    <mergeCell ref="P509:T509"/>
    <mergeCell ref="AG687:AG688"/>
    <mergeCell ref="D175:E175"/>
    <mergeCell ref="P186:T186"/>
    <mergeCell ref="P601:T601"/>
    <mergeCell ref="A236:Z236"/>
    <mergeCell ref="P82:T82"/>
    <mergeCell ref="P253:T253"/>
    <mergeCell ref="V11:W11"/>
    <mergeCell ref="P469:V469"/>
    <mergeCell ref="D628:E628"/>
    <mergeCell ref="A326:O327"/>
    <mergeCell ref="P486:T486"/>
    <mergeCell ref="D223:E223"/>
    <mergeCell ref="D279:E279"/>
    <mergeCell ref="D394:E394"/>
    <mergeCell ref="A434:O435"/>
    <mergeCell ref="D450:E450"/>
    <mergeCell ref="P121:T121"/>
    <mergeCell ref="D521:E521"/>
    <mergeCell ref="P578:T578"/>
    <mergeCell ref="P2:W3"/>
    <mergeCell ref="P133:T133"/>
    <mergeCell ref="A323:Z323"/>
    <mergeCell ref="D560:E560"/>
    <mergeCell ref="A57:O58"/>
    <mergeCell ref="P127:T127"/>
    <mergeCell ref="D241:E241"/>
    <mergeCell ref="A43:Z43"/>
    <mergeCell ref="D437:E437"/>
    <mergeCell ref="D508:E508"/>
    <mergeCell ref="A170:Z170"/>
    <mergeCell ref="D228:E228"/>
    <mergeCell ref="D333:E333"/>
    <mergeCell ref="P412:T412"/>
    <mergeCell ref="P312:V312"/>
    <mergeCell ref="D526:E526"/>
    <mergeCell ref="P583:T583"/>
    <mergeCell ref="D10:E10"/>
    <mergeCell ref="A23:O24"/>
    <mergeCell ref="P64:T64"/>
    <mergeCell ref="F10:G10"/>
    <mergeCell ref="P135:T135"/>
    <mergeCell ref="P191:T191"/>
    <mergeCell ref="A181:O182"/>
    <mergeCell ref="A115:O116"/>
    <mergeCell ref="D305:E305"/>
    <mergeCell ref="P362:T362"/>
    <mergeCell ref="P349:T349"/>
    <mergeCell ref="D562:E562"/>
    <mergeCell ref="P420:T420"/>
    <mergeCell ref="A544:O545"/>
    <mergeCell ref="P205:V205"/>
    <mergeCell ref="V687:V688"/>
    <mergeCell ref="P672:T672"/>
    <mergeCell ref="P286:V286"/>
    <mergeCell ref="P479:V479"/>
    <mergeCell ref="M17:M18"/>
    <mergeCell ref="A168:O169"/>
    <mergeCell ref="O17:O18"/>
    <mergeCell ref="P131:V131"/>
    <mergeCell ref="P187:V187"/>
    <mergeCell ref="P429:V429"/>
    <mergeCell ref="A597:O598"/>
    <mergeCell ref="A624:O625"/>
    <mergeCell ref="P52:V52"/>
    <mergeCell ref="P350:V350"/>
    <mergeCell ref="P588:T588"/>
    <mergeCell ref="A533:Z533"/>
    <mergeCell ref="A604:Z604"/>
    <mergeCell ref="A185:Z185"/>
    <mergeCell ref="P196:T196"/>
    <mergeCell ref="P456:V456"/>
    <mergeCell ref="P414:V414"/>
    <mergeCell ref="D226:E226"/>
    <mergeCell ref="P354:T354"/>
    <mergeCell ref="P523:V523"/>
    <mergeCell ref="P365:T365"/>
    <mergeCell ref="P62:T62"/>
    <mergeCell ref="D589:E589"/>
    <mergeCell ref="A687:A688"/>
    <mergeCell ref="A201:Z201"/>
    <mergeCell ref="C687:C688"/>
    <mergeCell ref="P128:T128"/>
    <mergeCell ref="D655:E655"/>
    <mergeCell ref="D676:E676"/>
    <mergeCell ref="P105:T105"/>
    <mergeCell ref="P276:T276"/>
    <mergeCell ref="P214:T214"/>
    <mergeCell ref="P547:T547"/>
    <mergeCell ref="D213:E213"/>
    <mergeCell ref="P463:T463"/>
    <mergeCell ref="D151:E151"/>
    <mergeCell ref="A457:Z457"/>
    <mergeCell ref="P639:T639"/>
    <mergeCell ref="D449:E449"/>
    <mergeCell ref="P577:T577"/>
    <mergeCell ref="P49:T49"/>
    <mergeCell ref="D620:E620"/>
    <mergeCell ref="I686:W686"/>
    <mergeCell ref="A551:Z551"/>
    <mergeCell ref="D607:E607"/>
    <mergeCell ref="D150:E150"/>
    <mergeCell ref="P278:T278"/>
    <mergeCell ref="D215:E215"/>
    <mergeCell ref="D386:E386"/>
    <mergeCell ref="A255:O256"/>
    <mergeCell ref="P465:T465"/>
    <mergeCell ref="A246:Z246"/>
    <mergeCell ref="D557:E557"/>
    <mergeCell ref="P636:T636"/>
    <mergeCell ref="A52:O53"/>
    <mergeCell ref="P364:T364"/>
    <mergeCell ref="D503:E503"/>
    <mergeCell ref="P592:V592"/>
    <mergeCell ref="D216:E216"/>
    <mergeCell ref="D265:E265"/>
    <mergeCell ref="A9:C9"/>
    <mergeCell ref="D202:E202"/>
    <mergeCell ref="D373:E373"/>
    <mergeCell ref="P557:T557"/>
    <mergeCell ref="P112:T112"/>
    <mergeCell ref="D294:E294"/>
    <mergeCell ref="A307:O308"/>
    <mergeCell ref="P273:V273"/>
    <mergeCell ref="A478:O479"/>
    <mergeCell ref="P646:T646"/>
    <mergeCell ref="P568:V568"/>
    <mergeCell ref="D231:E231"/>
    <mergeCell ref="P660:V660"/>
    <mergeCell ref="D594:E594"/>
    <mergeCell ref="P648:T648"/>
    <mergeCell ref="W687:W688"/>
    <mergeCell ref="Y687:Y688"/>
    <mergeCell ref="P116:V116"/>
    <mergeCell ref="A299:Z299"/>
    <mergeCell ref="Q13:R13"/>
    <mergeCell ref="A33:O34"/>
    <mergeCell ref="P268:V268"/>
    <mergeCell ref="A293:Z293"/>
    <mergeCell ref="D389:E389"/>
    <mergeCell ref="P139:T139"/>
    <mergeCell ref="A633:Z633"/>
    <mergeCell ref="P560:T560"/>
    <mergeCell ref="P114:T114"/>
    <mergeCell ref="P247:T247"/>
    <mergeCell ref="P241:T241"/>
    <mergeCell ref="P483:T483"/>
    <mergeCell ref="D22:E22"/>
    <mergeCell ref="D645:E645"/>
    <mergeCell ref="P624:V624"/>
    <mergeCell ref="P42:V42"/>
    <mergeCell ref="D459:E459"/>
    <mergeCell ref="D136:E136"/>
    <mergeCell ref="P190:T190"/>
    <mergeCell ref="A176:O177"/>
    <mergeCell ref="P46:T46"/>
    <mergeCell ref="P488:T488"/>
    <mergeCell ref="A507:Z507"/>
    <mergeCell ref="B687:B688"/>
    <mergeCell ref="D687:D688"/>
    <mergeCell ref="P111:T111"/>
    <mergeCell ref="P282:T282"/>
    <mergeCell ref="D225:E225"/>
    <mergeCell ref="A539:O540"/>
    <mergeCell ref="P580:T580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D155:E155"/>
    <mergeCell ref="A328:Z328"/>
    <mergeCell ref="D149:E149"/>
    <mergeCell ref="D320:E320"/>
    <mergeCell ref="H5:M5"/>
    <mergeCell ref="P669:V669"/>
    <mergeCell ref="P473:V473"/>
    <mergeCell ref="P158:V158"/>
    <mergeCell ref="P98:T98"/>
    <mergeCell ref="A154:Z154"/>
    <mergeCell ref="D212:E212"/>
    <mergeCell ref="P225:T225"/>
    <mergeCell ref="P396:T396"/>
    <mergeCell ref="A512:Z512"/>
    <mergeCell ref="D6:M6"/>
    <mergeCell ref="A75:O76"/>
    <mergeCell ref="P567:T567"/>
    <mergeCell ref="D304:E304"/>
    <mergeCell ref="P630:T630"/>
    <mergeCell ref="P175:T175"/>
    <mergeCell ref="A675:Z675"/>
    <mergeCell ref="D83:E83"/>
    <mergeCell ref="P162:T162"/>
    <mergeCell ref="D143:E143"/>
    <mergeCell ref="P331:V331"/>
    <mergeCell ref="P227:T227"/>
    <mergeCell ref="D319:E319"/>
    <mergeCell ref="A515:O516"/>
    <mergeCell ref="P226:T226"/>
    <mergeCell ref="D481:E481"/>
    <mergeCell ref="D207:E207"/>
    <mergeCell ref="A321:O322"/>
    <mergeCell ref="P539:V539"/>
    <mergeCell ref="D370:E370"/>
    <mergeCell ref="D668:E668"/>
    <mergeCell ref="G17:G18"/>
    <mergeCell ref="V6:W9"/>
    <mergeCell ref="D128:E128"/>
    <mergeCell ref="P554:T554"/>
    <mergeCell ref="A106:O107"/>
    <mergeCell ref="D497:E497"/>
    <mergeCell ref="P109:T109"/>
    <mergeCell ref="A59:Z59"/>
    <mergeCell ref="P234:V234"/>
    <mergeCell ref="D186:E186"/>
    <mergeCell ref="D364:E364"/>
    <mergeCell ref="A93:O94"/>
    <mergeCell ref="X687:X688"/>
    <mergeCell ref="D217:E217"/>
    <mergeCell ref="P345:T345"/>
    <mergeCell ref="D413:E413"/>
    <mergeCell ref="D484:E484"/>
    <mergeCell ref="P22:T22"/>
    <mergeCell ref="D65:E65"/>
    <mergeCell ref="P193:T193"/>
    <mergeCell ref="P320:T320"/>
    <mergeCell ref="D649:E649"/>
    <mergeCell ref="P618:T618"/>
    <mergeCell ref="P40:T40"/>
    <mergeCell ref="D428:E428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H10:M10"/>
    <mergeCell ref="AA17:AA18"/>
    <mergeCell ref="P212:T212"/>
    <mergeCell ref="AC17:AC18"/>
    <mergeCell ref="P107:V107"/>
    <mergeCell ref="P485:T485"/>
    <mergeCell ref="P279:T279"/>
    <mergeCell ref="A602:O603"/>
    <mergeCell ref="D89:E89"/>
    <mergeCell ref="D393:E393"/>
    <mergeCell ref="P641:V641"/>
    <mergeCell ref="A662:Z662"/>
    <mergeCell ref="P209:V209"/>
    <mergeCell ref="P666:V666"/>
    <mergeCell ref="P254:T254"/>
    <mergeCell ref="P251:T251"/>
    <mergeCell ref="A297:O298"/>
    <mergeCell ref="P487:T487"/>
    <mergeCell ref="A288:Z288"/>
    <mergeCell ref="D420:E420"/>
    <mergeCell ref="A460:O461"/>
    <mergeCell ref="P530:T530"/>
    <mergeCell ref="P430:V430"/>
    <mergeCell ref="A631:O632"/>
    <mergeCell ref="AB17:AB18"/>
    <mergeCell ref="P100:V100"/>
    <mergeCell ref="P94:V94"/>
    <mergeCell ref="P607:T607"/>
    <mergeCell ref="P57:V57"/>
    <mergeCell ref="P333:T333"/>
    <mergeCell ref="A152:O153"/>
    <mergeCell ref="P526:T526"/>
    <mergeCell ref="P27:T27"/>
    <mergeCell ref="A84:O85"/>
    <mergeCell ref="P325:T325"/>
    <mergeCell ref="P561:T561"/>
    <mergeCell ref="D504:E504"/>
    <mergeCell ref="P41:V41"/>
    <mergeCell ref="D596:E596"/>
    <mergeCell ref="P91:T91"/>
    <mergeCell ref="P404:V404"/>
    <mergeCell ref="P575:V575"/>
    <mergeCell ref="P156:T156"/>
    <mergeCell ref="P99:V99"/>
    <mergeCell ref="P341:V341"/>
    <mergeCell ref="P468:V468"/>
    <mergeCell ref="P535:T535"/>
    <mergeCell ref="P316:V316"/>
    <mergeCell ref="D627:E627"/>
    <mergeCell ref="D80:E80"/>
    <mergeCell ref="A222:Z222"/>
    <mergeCell ref="D447:E447"/>
    <mergeCell ref="A599:Z599"/>
    <mergeCell ref="P255:V255"/>
    <mergeCell ref="P301:T301"/>
    <mergeCell ref="D618:E618"/>
    <mergeCell ref="P295:T295"/>
    <mergeCell ref="P36:T36"/>
    <mergeCell ref="D29:E29"/>
    <mergeCell ref="P344:T344"/>
    <mergeCell ref="D672:E672"/>
    <mergeCell ref="P232:T232"/>
    <mergeCell ref="P152:V152"/>
    <mergeCell ref="A275:Z275"/>
    <mergeCell ref="O687:O688"/>
    <mergeCell ref="D267:E267"/>
    <mergeCell ref="P395:T395"/>
    <mergeCell ref="D438:E438"/>
    <mergeCell ref="D509:E509"/>
    <mergeCell ref="P566:T566"/>
    <mergeCell ref="Q687:Q688"/>
    <mergeCell ref="D425:E425"/>
    <mergeCell ref="D359:E359"/>
    <mergeCell ref="D601:E601"/>
    <mergeCell ref="P96:T96"/>
    <mergeCell ref="H17:H18"/>
    <mergeCell ref="A220:O221"/>
    <mergeCell ref="P90:T90"/>
    <mergeCell ref="P261:T261"/>
    <mergeCell ref="P161:T161"/>
    <mergeCell ref="P217:T217"/>
    <mergeCell ref="P388:T388"/>
    <mergeCell ref="P459:T459"/>
    <mergeCell ref="D636:E636"/>
    <mergeCell ref="D465:E465"/>
    <mergeCell ref="P503:T503"/>
    <mergeCell ref="A505:O506"/>
    <mergeCell ref="D296:E296"/>
    <mergeCell ref="P559:T559"/>
    <mergeCell ref="D489:E489"/>
    <mergeCell ref="P617:T617"/>
    <mergeCell ref="D427:E427"/>
    <mergeCell ref="J9:M9"/>
    <mergeCell ref="D112:E112"/>
    <mergeCell ref="D283:E283"/>
    <mergeCell ref="A418:Z418"/>
    <mergeCell ref="P538:T538"/>
    <mergeCell ref="D554:E554"/>
    <mergeCell ref="D519:E519"/>
    <mergeCell ref="D581:E581"/>
    <mergeCell ref="P611:T611"/>
    <mergeCell ref="D646:E646"/>
    <mergeCell ref="D62:E62"/>
    <mergeCell ref="A654:Z654"/>
    <mergeCell ref="P687:P688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504:T504"/>
    <mergeCell ref="P619:T619"/>
    <mergeCell ref="D412:E412"/>
    <mergeCell ref="D583:E583"/>
    <mergeCell ref="P220:V220"/>
    <mergeCell ref="P391:V391"/>
    <mergeCell ref="A390:O391"/>
    <mergeCell ref="P596:T596"/>
    <mergeCell ref="D64:E64"/>
    <mergeCell ref="P143:T143"/>
    <mergeCell ref="A13:M13"/>
    <mergeCell ref="P380:T380"/>
    <mergeCell ref="P444:V444"/>
    <mergeCell ref="P500:V500"/>
    <mergeCell ref="P649:T649"/>
    <mergeCell ref="A417:Z417"/>
    <mergeCell ref="P244:V244"/>
    <mergeCell ref="P586:T586"/>
    <mergeCell ref="D61:E61"/>
    <mergeCell ref="P613:V613"/>
    <mergeCell ref="D254:E254"/>
    <mergeCell ref="A15:M15"/>
    <mergeCell ref="P238:T238"/>
    <mergeCell ref="P673:V673"/>
    <mergeCell ref="D48:E48"/>
    <mergeCell ref="A183:Z183"/>
    <mergeCell ref="D490:E490"/>
    <mergeCell ref="P229:T229"/>
    <mergeCell ref="P665:V665"/>
    <mergeCell ref="D477:E477"/>
    <mergeCell ref="P179:T179"/>
    <mergeCell ref="A369:Z369"/>
    <mergeCell ref="A667:Z667"/>
    <mergeCell ref="P248:T248"/>
    <mergeCell ref="D362:E362"/>
    <mergeCell ref="D648:E648"/>
    <mergeCell ref="D51:E51"/>
    <mergeCell ref="P306:T306"/>
    <mergeCell ref="D349:E349"/>
    <mergeCell ref="P157:V157"/>
    <mergeCell ref="P384:V384"/>
    <mergeCell ref="P477:T477"/>
    <mergeCell ref="A679:O684"/>
    <mergeCell ref="P88:T88"/>
    <mergeCell ref="P51:T51"/>
    <mergeCell ref="P26:T26"/>
    <mergeCell ref="D172:E172"/>
    <mergeCell ref="P461:V461"/>
    <mergeCell ref="D463:E463"/>
    <mergeCell ref="P622:T622"/>
    <mergeCell ref="A612:O613"/>
    <mergeCell ref="D555:E555"/>
    <mergeCell ref="A568:O569"/>
    <mergeCell ref="P678:V678"/>
    <mergeCell ref="D36:E36"/>
    <mergeCell ref="A546:Z546"/>
    <mergeCell ref="P313:V313"/>
    <mergeCell ref="P307:V307"/>
    <mergeCell ref="P58:V58"/>
    <mergeCell ref="P455:V455"/>
    <mergeCell ref="A147:Z147"/>
    <mergeCell ref="D647:E647"/>
    <mergeCell ref="P207:T207"/>
    <mergeCell ref="A274:Z274"/>
    <mergeCell ref="A445:Z445"/>
    <mergeCell ref="P221:V221"/>
    <mergeCell ref="P326:V326"/>
    <mergeCell ref="D138:E138"/>
    <mergeCell ref="A665:O666"/>
    <mergeCell ref="A211:Z211"/>
    <mergeCell ref="P393:T393"/>
    <mergeCell ref="P564:T564"/>
    <mergeCell ref="D203:E203"/>
    <mergeCell ref="A338:Z338"/>
    <mergeCell ref="D656:E656"/>
    <mergeCell ref="A346:O347"/>
    <mergeCell ref="D137:E137"/>
    <mergeCell ref="P216:T216"/>
    <mergeCell ref="P387:T387"/>
    <mergeCell ref="A406:Z406"/>
    <mergeCell ref="P124:V124"/>
    <mergeCell ref="P514:T514"/>
    <mergeCell ref="P623:T623"/>
    <mergeCell ref="D422:E422"/>
    <mergeCell ref="P489:T489"/>
    <mergeCell ref="D658:E658"/>
    <mergeCell ref="D74:E74"/>
    <mergeCell ref="P87:T87"/>
    <mergeCell ref="D372:E372"/>
    <mergeCell ref="P451:T451"/>
    <mergeCell ref="A470:Z470"/>
    <mergeCell ref="A204:O205"/>
    <mergeCell ref="P627:T627"/>
    <mergeCell ref="P543:T543"/>
    <mergeCell ref="D424:E424"/>
    <mergeCell ref="P224:T224"/>
    <mergeCell ref="P491:T491"/>
    <mergeCell ref="A285:O286"/>
    <mergeCell ref="A341:O342"/>
    <mergeCell ref="P89:T89"/>
    <mergeCell ref="P260:T260"/>
    <mergeCell ref="A439:O440"/>
    <mergeCell ref="P558:T558"/>
    <mergeCell ref="P505:V505"/>
    <mergeCell ref="D295:E295"/>
    <mergeCell ref="A510:O511"/>
    <mergeCell ref="T5:U5"/>
    <mergeCell ref="D119:E119"/>
    <mergeCell ref="AF686:AG686"/>
    <mergeCell ref="D538:E538"/>
    <mergeCell ref="V5:W5"/>
    <mergeCell ref="D190:E190"/>
    <mergeCell ref="D46:E46"/>
    <mergeCell ref="P203:T203"/>
    <mergeCell ref="D488:E488"/>
    <mergeCell ref="D40:E40"/>
    <mergeCell ref="P496:T496"/>
    <mergeCell ref="D111:E111"/>
    <mergeCell ref="D233:E233"/>
    <mergeCell ref="D282:E282"/>
    <mergeCell ref="P361:T361"/>
    <mergeCell ref="A142:Z142"/>
    <mergeCell ref="P510:V510"/>
    <mergeCell ref="Q8:R8"/>
    <mergeCell ref="D580:E580"/>
    <mergeCell ref="P311:T311"/>
    <mergeCell ref="P267:T267"/>
    <mergeCell ref="P438:T438"/>
    <mergeCell ref="D248:E248"/>
    <mergeCell ref="D219:E219"/>
    <mergeCell ref="D104:E104"/>
    <mergeCell ref="D419:E419"/>
    <mergeCell ref="P425:T425"/>
    <mergeCell ref="T6:U9"/>
    <mergeCell ref="D340:E340"/>
    <mergeCell ref="D582:E582"/>
    <mergeCell ref="P590:T590"/>
    <mergeCell ref="Q10:R10"/>
    <mergeCell ref="A12:M12"/>
    <mergeCell ref="A324:Z324"/>
    <mergeCell ref="P355:V355"/>
    <mergeCell ref="P670:V670"/>
    <mergeCell ref="D487:E487"/>
    <mergeCell ref="P597:V597"/>
    <mergeCell ref="A416:Z416"/>
    <mergeCell ref="P74:T74"/>
    <mergeCell ref="P243:V243"/>
    <mergeCell ref="A19:Z19"/>
    <mergeCell ref="P372:T372"/>
    <mergeCell ref="A117:Z117"/>
    <mergeCell ref="A14:M14"/>
    <mergeCell ref="D109:E109"/>
    <mergeCell ref="D280:E280"/>
    <mergeCell ref="A353:Z353"/>
    <mergeCell ref="P528:V528"/>
    <mergeCell ref="P595:T595"/>
    <mergeCell ref="D345:E345"/>
    <mergeCell ref="P424:T424"/>
    <mergeCell ref="D467:E467"/>
    <mergeCell ref="A480:Z480"/>
    <mergeCell ref="P138:T138"/>
    <mergeCell ref="P368:V368"/>
    <mergeCell ref="P296:T296"/>
    <mergeCell ref="D277:E277"/>
    <mergeCell ref="P85:V85"/>
    <mergeCell ref="P256:V256"/>
    <mergeCell ref="P383:V383"/>
    <mergeCell ref="P625:V625"/>
    <mergeCell ref="D371:E371"/>
    <mergeCell ref="D564:E564"/>
    <mergeCell ref="D27:E27"/>
    <mergeCell ref="P408:V408"/>
    <mergeCell ref="D325:E325"/>
    <mergeCell ref="P208:T208"/>
    <mergeCell ref="P15:T16"/>
    <mergeCell ref="D396:E396"/>
    <mergeCell ref="P450:T450"/>
    <mergeCell ref="D567:E567"/>
    <mergeCell ref="AA687:AA688"/>
    <mergeCell ref="AC687:AC688"/>
    <mergeCell ref="P419:T419"/>
    <mergeCell ref="D91:E91"/>
    <mergeCell ref="P219:T219"/>
    <mergeCell ref="D162:E162"/>
    <mergeCell ref="A659:O660"/>
    <mergeCell ref="D156:E156"/>
    <mergeCell ref="A367:O368"/>
    <mergeCell ref="P439:V439"/>
    <mergeCell ref="D454:E454"/>
    <mergeCell ref="A41:O42"/>
    <mergeCell ref="P427:T427"/>
    <mergeCell ref="A652:O653"/>
    <mergeCell ref="P283:T283"/>
    <mergeCell ref="D264:E264"/>
    <mergeCell ref="P277:T277"/>
    <mergeCell ref="P581:T581"/>
    <mergeCell ref="P519:T519"/>
    <mergeCell ref="P199:V199"/>
    <mergeCell ref="A198:O199"/>
    <mergeCell ref="P122:T122"/>
    <mergeCell ref="P297:V297"/>
    <mergeCell ref="P435:V435"/>
    <mergeCell ref="F9:G9"/>
    <mergeCell ref="P197:T197"/>
    <mergeCell ref="P495:T495"/>
    <mergeCell ref="D167:E167"/>
    <mergeCell ref="D161:E161"/>
    <mergeCell ref="P289:T289"/>
    <mergeCell ref="D232:E232"/>
    <mergeCell ref="P422:T422"/>
    <mergeCell ref="A272:O273"/>
    <mergeCell ref="D530:E530"/>
    <mergeCell ref="P587:T587"/>
    <mergeCell ref="P658:T658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146:V146"/>
    <mergeCell ref="P317:V317"/>
    <mergeCell ref="D63:E63"/>
    <mergeCell ref="D492:E492"/>
    <mergeCell ref="P181:V181"/>
    <mergeCell ref="P305:T305"/>
    <mergeCell ref="A5:C5"/>
    <mergeCell ref="A614:Z614"/>
    <mergeCell ref="A552:Z552"/>
    <mergeCell ref="I687:I688"/>
    <mergeCell ref="A606:Z606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D573:E573"/>
    <mergeCell ref="A17:A18"/>
    <mergeCell ref="K17:K18"/>
    <mergeCell ref="A118:Z118"/>
    <mergeCell ref="C17:C18"/>
    <mergeCell ref="A189:Z189"/>
    <mergeCell ref="P195:T195"/>
    <mergeCell ref="D103:E103"/>
    <mergeCell ref="P371:T371"/>
    <mergeCell ref="P493:T493"/>
    <mergeCell ref="D230:E230"/>
    <mergeCell ref="D401:E401"/>
    <mergeCell ref="D339:E339"/>
    <mergeCell ref="A474:Z474"/>
    <mergeCell ref="A548:O549"/>
    <mergeCell ref="D466:E466"/>
    <mergeCell ref="D637:E637"/>
    <mergeCell ref="P66:T66"/>
    <mergeCell ref="P656:T656"/>
    <mergeCell ref="AB687:AB688"/>
    <mergeCell ref="A616:Z616"/>
    <mergeCell ref="P478:V478"/>
    <mergeCell ref="A37:O38"/>
    <mergeCell ref="P78:T78"/>
    <mergeCell ref="A159:Z159"/>
    <mergeCell ref="Q11:R11"/>
    <mergeCell ref="D260:E260"/>
    <mergeCell ref="D453:E453"/>
    <mergeCell ref="A6:C6"/>
    <mergeCell ref="D113:E113"/>
    <mergeCell ref="P180:T180"/>
    <mergeCell ref="P415:V415"/>
    <mergeCell ref="Z686:AC686"/>
    <mergeCell ref="D88:E88"/>
    <mergeCell ref="P167:T167"/>
    <mergeCell ref="D26:E26"/>
    <mergeCell ref="A332:Z332"/>
    <mergeCell ref="P336:V336"/>
    <mergeCell ref="P378:T378"/>
    <mergeCell ref="P645:T645"/>
    <mergeCell ref="D622:E622"/>
    <mergeCell ref="P55:T55"/>
    <mergeCell ref="D311:E311"/>
    <mergeCell ref="Q12:R12"/>
    <mergeCell ref="P280:T280"/>
    <mergeCell ref="D90:E90"/>
    <mergeCell ref="D261:E261"/>
    <mergeCell ref="A130:O131"/>
    <mergeCell ref="D388:E388"/>
    <mergeCell ref="A68:O69"/>
    <mergeCell ref="P411:T411"/>
    <mergeCell ref="I17:I18"/>
    <mergeCell ref="D629:E629"/>
    <mergeCell ref="D135:E135"/>
    <mergeCell ref="P176:V176"/>
    <mergeCell ref="D306:E306"/>
    <mergeCell ref="D377:E377"/>
    <mergeCell ref="P281:T281"/>
    <mergeCell ref="P585:T585"/>
    <mergeCell ref="D72:E72"/>
    <mergeCell ref="P498:T498"/>
    <mergeCell ref="C686:H686"/>
    <mergeCell ref="P34:V34"/>
    <mergeCell ref="D421:E421"/>
    <mergeCell ref="A95:Z95"/>
    <mergeCell ref="Q9:R9"/>
    <mergeCell ref="Z687:Z688"/>
    <mergeCell ref="D451:E451"/>
    <mergeCell ref="P442:T442"/>
    <mergeCell ref="D448:E448"/>
    <mergeCell ref="P467:T467"/>
    <mergeCell ref="P119:T119"/>
    <mergeCell ref="P638:T638"/>
    <mergeCell ref="D611:E611"/>
    <mergeCell ref="P652:V652"/>
    <mergeCell ref="A615:Z615"/>
    <mergeCell ref="P298:V298"/>
    <mergeCell ref="D561:E561"/>
    <mergeCell ref="P198:V198"/>
    <mergeCell ref="P640:T640"/>
    <mergeCell ref="P347:V347"/>
    <mergeCell ref="D9:E9"/>
    <mergeCell ref="P137:T137"/>
    <mergeCell ref="G687:G688"/>
    <mergeCell ref="P492:T492"/>
    <mergeCell ref="D31:E31"/>
    <mergeCell ref="A166:Z166"/>
    <mergeCell ref="D621:E621"/>
    <mergeCell ref="D329:E329"/>
    <mergeCell ref="E687:E688"/>
    <mergeCell ref="D229:E229"/>
    <mergeCell ref="D400:E400"/>
    <mergeCell ref="P584:T584"/>
    <mergeCell ref="A403:O404"/>
    <mergeCell ref="D565:E565"/>
    <mergeCell ref="P423:T423"/>
    <mergeCell ref="P223:T223"/>
    <mergeCell ref="P494:T494"/>
    <mergeCell ref="P556:T556"/>
    <mergeCell ref="D160:E160"/>
    <mergeCell ref="P481:T481"/>
    <mergeCell ref="D180:E180"/>
    <mergeCell ref="P540:V540"/>
    <mergeCell ref="P602:V602"/>
    <mergeCell ref="D96:E96"/>
    <mergeCell ref="P515:V515"/>
    <mergeCell ref="P642:V642"/>
    <mergeCell ref="D630:E630"/>
    <mergeCell ref="D617:E617"/>
    <mergeCell ref="P291:V291"/>
    <mergeCell ref="A309:Z309"/>
    <mergeCell ref="P434:V434"/>
    <mergeCell ref="A126:Z126"/>
    <mergeCell ref="D251:E251"/>
    <mergeCell ref="P84:V84"/>
    <mergeCell ref="D1:F1"/>
    <mergeCell ref="D382:E382"/>
    <mergeCell ref="P401:T401"/>
    <mergeCell ref="P466:T466"/>
    <mergeCell ref="P572:T572"/>
    <mergeCell ref="P47:T47"/>
    <mergeCell ref="P637:T637"/>
    <mergeCell ref="P409:V409"/>
    <mergeCell ref="A405:Z405"/>
    <mergeCell ref="J17:J18"/>
    <mergeCell ref="D82:E82"/>
    <mergeCell ref="L17:L18"/>
    <mergeCell ref="A184:Z184"/>
    <mergeCell ref="D240:E240"/>
    <mergeCell ref="P426:T426"/>
    <mergeCell ref="P346:V346"/>
    <mergeCell ref="A542:Z542"/>
    <mergeCell ref="D334:E334"/>
    <mergeCell ref="A165:Z165"/>
    <mergeCell ref="P321:V321"/>
    <mergeCell ref="P125:V125"/>
    <mergeCell ref="P192:T192"/>
    <mergeCell ref="P428:T428"/>
    <mergeCell ref="A102:Z102"/>
    <mergeCell ref="P113:T113"/>
    <mergeCell ref="P284:T284"/>
    <mergeCell ref="P17:T18"/>
    <mergeCell ref="A414:O415"/>
    <mergeCell ref="A77:Z77"/>
    <mergeCell ref="P129:T129"/>
    <mergeCell ref="P63:T63"/>
    <mergeCell ref="A148:Z148"/>
    <mergeCell ref="D87:E87"/>
    <mergeCell ref="D380:E380"/>
    <mergeCell ref="P188:V188"/>
    <mergeCell ref="P464:T464"/>
    <mergeCell ref="A187:O188"/>
    <mergeCell ref="P402:T402"/>
    <mergeCell ref="P508:T508"/>
    <mergeCell ref="D301:E301"/>
    <mergeCell ref="A527:O528"/>
    <mergeCell ref="P573:T573"/>
    <mergeCell ref="D122:E122"/>
    <mergeCell ref="A376:Z376"/>
    <mergeCell ref="P635:T635"/>
    <mergeCell ref="P32:T32"/>
    <mergeCell ref="D224:E224"/>
    <mergeCell ref="P103:T103"/>
    <mergeCell ref="A531:O532"/>
    <mergeCell ref="P97:T97"/>
    <mergeCell ref="P230:T230"/>
    <mergeCell ref="P130:V130"/>
    <mergeCell ref="P339:T339"/>
    <mergeCell ref="D634:E634"/>
    <mergeCell ref="A446:Z446"/>
    <mergeCell ref="P194:T194"/>
    <mergeCell ref="P250:T250"/>
    <mergeCell ref="P50:T50"/>
    <mergeCell ref="D485:E485"/>
    <mergeCell ref="P629:T629"/>
    <mergeCell ref="P549:V549"/>
    <mergeCell ref="A157:O158"/>
    <mergeCell ref="A661:Z661"/>
    <mergeCell ref="A392:Z392"/>
    <mergeCell ref="P259:T259"/>
    <mergeCell ref="P240:T240"/>
    <mergeCell ref="D498:E498"/>
    <mergeCell ref="D354:E354"/>
    <mergeCell ref="A475:Z475"/>
    <mergeCell ref="P482:T482"/>
    <mergeCell ref="P460:V460"/>
    <mergeCell ref="D590:E590"/>
    <mergeCell ref="P398:V398"/>
    <mergeCell ref="P569:V569"/>
    <mergeCell ref="P631:V631"/>
    <mergeCell ref="T687:T688"/>
    <mergeCell ref="P106:V106"/>
    <mergeCell ref="P177:V177"/>
    <mergeCell ref="P33:V33"/>
    <mergeCell ref="P93:V93"/>
    <mergeCell ref="A300:Z300"/>
    <mergeCell ref="P164:V164"/>
    <mergeCell ref="P269:V269"/>
    <mergeCell ref="A45:Z45"/>
    <mergeCell ref="P335:V335"/>
    <mergeCell ref="A287:Z287"/>
    <mergeCell ref="A343:Z343"/>
    <mergeCell ref="D387:E387"/>
    <mergeCell ref="P400:T400"/>
    <mergeCell ref="P571:T571"/>
    <mergeCell ref="D381:E381"/>
    <mergeCell ref="D514:E514"/>
    <mergeCell ref="A610:Z610"/>
    <mergeCell ref="P537:T537"/>
    <mergeCell ref="H1:Q1"/>
    <mergeCell ref="P38:V38"/>
    <mergeCell ref="A292:Z292"/>
    <mergeCell ref="D214:E214"/>
    <mergeCell ref="D284:E284"/>
    <mergeCell ref="D520:E520"/>
    <mergeCell ref="A626:Z626"/>
    <mergeCell ref="P120:T120"/>
    <mergeCell ref="D259:E259"/>
    <mergeCell ref="D28:E28"/>
    <mergeCell ref="D495:E495"/>
    <mergeCell ref="A101:Z101"/>
    <mergeCell ref="P647:T647"/>
    <mergeCell ref="D584:E584"/>
    <mergeCell ref="D432:E432"/>
    <mergeCell ref="A472:O473"/>
    <mergeCell ref="D92:E92"/>
    <mergeCell ref="D55:E55"/>
    <mergeCell ref="D30:E30"/>
    <mergeCell ref="P171:T171"/>
    <mergeCell ref="P242:T242"/>
    <mergeCell ref="P407:T407"/>
    <mergeCell ref="P413:T413"/>
    <mergeCell ref="D559:E559"/>
    <mergeCell ref="D67:E67"/>
    <mergeCell ref="D595:E595"/>
    <mergeCell ref="D5:E5"/>
    <mergeCell ref="D303:E303"/>
    <mergeCell ref="P382:T382"/>
    <mergeCell ref="P453:T453"/>
    <mergeCell ref="D496:E496"/>
    <mergeCell ref="P553:T553"/>
    <mergeCell ref="R687:R688"/>
    <mergeCell ref="P173:T173"/>
    <mergeCell ref="D600:E600"/>
    <mergeCell ref="P29:T29"/>
    <mergeCell ref="P271:T271"/>
    <mergeCell ref="A290:O291"/>
    <mergeCell ref="D81:E81"/>
    <mergeCell ref="P265:T265"/>
    <mergeCell ref="X686:Y686"/>
    <mergeCell ref="D208:E208"/>
    <mergeCell ref="D8:M8"/>
    <mergeCell ref="D379:E379"/>
    <mergeCell ref="P458:T458"/>
    <mergeCell ref="P563:T563"/>
    <mergeCell ref="P634:T634"/>
    <mergeCell ref="D366:E366"/>
    <mergeCell ref="D640:E640"/>
    <mergeCell ref="P237:T237"/>
    <mergeCell ref="D664:E664"/>
    <mergeCell ref="P472:V472"/>
    <mergeCell ref="P31:T31"/>
    <mergeCell ref="A462:Z462"/>
    <mergeCell ref="P329:T329"/>
    <mergeCell ref="D139:E139"/>
    <mergeCell ref="P522:T522"/>
    <mergeCell ref="P565:T565"/>
    <mergeCell ref="A70:Z70"/>
    <mergeCell ref="P683:V683"/>
    <mergeCell ref="P266:T266"/>
    <mergeCell ref="P182:V182"/>
    <mergeCell ref="D651:E651"/>
    <mergeCell ref="D361:E361"/>
    <mergeCell ref="S687:S688"/>
    <mergeCell ref="U687:U688"/>
    <mergeCell ref="D66:E66"/>
    <mergeCell ref="D197:E197"/>
    <mergeCell ref="D253:E253"/>
    <mergeCell ref="P381:T381"/>
    <mergeCell ref="D47:E47"/>
    <mergeCell ref="A669:O670"/>
    <mergeCell ref="D289:E289"/>
    <mergeCell ref="P330:V330"/>
    <mergeCell ref="D411:E411"/>
    <mergeCell ref="P160:T160"/>
    <mergeCell ref="D482:E482"/>
    <mergeCell ref="D587:E587"/>
    <mergeCell ref="D50:E50"/>
    <mergeCell ref="A385:Z385"/>
    <mergeCell ref="W17:W18"/>
    <mergeCell ref="A86:Z86"/>
    <mergeCell ref="P532:V532"/>
    <mergeCell ref="A591:O592"/>
    <mergeCell ref="P390:V390"/>
    <mergeCell ref="P632:V632"/>
    <mergeCell ref="D378:E378"/>
    <mergeCell ref="D129:E129"/>
    <mergeCell ref="A513:Z513"/>
    <mergeCell ref="P548:V548"/>
    <mergeCell ref="D365:E365"/>
    <mergeCell ref="D536:E536"/>
    <mergeCell ref="A671:Z671"/>
    <mergeCell ref="D663:E663"/>
    <mergeCell ref="D79:E79"/>
    <mergeCell ref="P92:T92"/>
    <mergeCell ref="P682:V682"/>
    <mergeCell ref="P141:V141"/>
    <mergeCell ref="A525:Z525"/>
    <mergeCell ref="A140:O141"/>
    <mergeCell ref="A550:Z550"/>
    <mergeCell ref="P452:T452"/>
    <mergeCell ref="P681:V681"/>
    <mergeCell ref="A258:Z258"/>
    <mergeCell ref="P37:V37"/>
    <mergeCell ref="A234:O235"/>
    <mergeCell ref="P104:T104"/>
    <mergeCell ref="P168:V168"/>
    <mergeCell ref="B17:B18"/>
    <mergeCell ref="D650:E650"/>
    <mergeCell ref="P612:V612"/>
    <mergeCell ref="P235:V235"/>
    <mergeCell ref="A60:Z60"/>
    <mergeCell ref="A431:Z431"/>
    <mergeCell ref="A502:Z502"/>
    <mergeCell ref="A358:Z358"/>
    <mergeCell ref="D494:E494"/>
    <mergeCell ref="P506:V506"/>
    <mergeCell ref="D556:E556"/>
    <mergeCell ref="D543:E543"/>
    <mergeCell ref="D518:E518"/>
    <mergeCell ref="P81:T81"/>
    <mergeCell ref="P56:T56"/>
    <mergeCell ref="D195:E195"/>
    <mergeCell ref="P252:T252"/>
    <mergeCell ref="D360:E360"/>
    <mergeCell ref="P379:T379"/>
    <mergeCell ref="D493:E493"/>
    <mergeCell ref="A677:O678"/>
    <mergeCell ref="R1:T1"/>
    <mergeCell ref="P172:T172"/>
    <mergeCell ref="P28:T28"/>
    <mergeCell ref="D71:E71"/>
    <mergeCell ref="P150:T150"/>
    <mergeCell ref="A145:O146"/>
    <mergeCell ref="P215:T215"/>
    <mergeCell ref="P115:V115"/>
    <mergeCell ref="A316:O317"/>
    <mergeCell ref="P386:T386"/>
    <mergeCell ref="A443:O444"/>
    <mergeCell ref="P628:T628"/>
    <mergeCell ref="A574:O575"/>
    <mergeCell ref="P680:V680"/>
    <mergeCell ref="P432:T432"/>
    <mergeCell ref="D98:E98"/>
    <mergeCell ref="P30:T30"/>
    <mergeCell ref="D73:E73"/>
    <mergeCell ref="P375:V375"/>
    <mergeCell ref="A200:Z200"/>
    <mergeCell ref="A374:O375"/>
    <mergeCell ref="D638:E638"/>
    <mergeCell ref="A436:Z436"/>
    <mergeCell ref="V10:W10"/>
    <mergeCell ref="P621:T621"/>
    <mergeCell ref="P366:T366"/>
    <mergeCell ref="D558:E558"/>
    <mergeCell ref="D585:E585"/>
    <mergeCell ref="P664:T664"/>
    <mergeCell ref="D7:M7"/>
    <mergeCell ref="P327:V327"/>
    <mergeCell ref="H9:I9"/>
    <mergeCell ref="P24:V24"/>
    <mergeCell ref="D281:E281"/>
    <mergeCell ref="P322:V322"/>
    <mergeCell ref="P389:T389"/>
    <mergeCell ref="A576:Z576"/>
    <mergeCell ref="P454:T454"/>
    <mergeCell ref="P545:V545"/>
    <mergeCell ref="A570:Z570"/>
    <mergeCell ref="P155:T155"/>
    <mergeCell ref="P153:V153"/>
    <mergeCell ref="J687:J688"/>
    <mergeCell ref="A350:O351"/>
    <mergeCell ref="D263:E263"/>
    <mergeCell ref="P511:V511"/>
    <mergeCell ref="P562:T562"/>
    <mergeCell ref="P518:T518"/>
    <mergeCell ref="A643:Z643"/>
    <mergeCell ref="D499:E499"/>
    <mergeCell ref="P609:V609"/>
    <mergeCell ref="D238:E238"/>
    <mergeCell ref="D426:E426"/>
    <mergeCell ref="P676:T676"/>
    <mergeCell ref="D486:E486"/>
    <mergeCell ref="D78:E78"/>
    <mergeCell ref="D134:E134"/>
    <mergeCell ref="P213:T213"/>
    <mergeCell ref="D572:E572"/>
    <mergeCell ref="A523:O524"/>
    <mergeCell ref="A330:O331"/>
    <mergeCell ref="P249:T249"/>
    <mergeCell ref="P520:T520"/>
    <mergeCell ref="D535:E535"/>
    <mergeCell ref="P79:T79"/>
    <mergeCell ref="D644:E644"/>
    <mergeCell ref="P663:T663"/>
    <mergeCell ref="P73:T73"/>
    <mergeCell ref="P144:T144"/>
    <mergeCell ref="P315:T315"/>
    <mergeCell ref="P437:T437"/>
    <mergeCell ref="P231:T231"/>
    <mergeCell ref="D423:E423"/>
    <mergeCell ref="D174:E174"/>
    <mergeCell ref="P302:T302"/>
    <mergeCell ref="D619:E619"/>
    <mergeCell ref="A352:Z352"/>
    <mergeCell ref="P600:T600"/>
    <mergeCell ref="P594:T594"/>
    <mergeCell ref="A270:Z270"/>
    <mergeCell ref="A441:Z441"/>
    <mergeCell ref="P516:V516"/>
    <mergeCell ref="D363:E363"/>
    <mergeCell ref="D563:E563"/>
    <mergeCell ref="P334:T334"/>
    <mergeCell ref="A641:O642"/>
    <mergeCell ref="D144:E144"/>
    <mergeCell ref="A209:O210"/>
    <mergeCell ref="D315:E315"/>
    <mergeCell ref="P394:T394"/>
    <mergeCell ref="D442:E442"/>
    <mergeCell ref="P521:T521"/>
    <mergeCell ref="D302:E302"/>
    <mergeCell ref="D588:E588"/>
    <mergeCell ref="P471:T4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