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C2DA5CF-CF50-4D3C-BC09-3DB357B9CD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Y657" i="1"/>
  <c r="BP656" i="1"/>
  <c r="BO656" i="1"/>
  <c r="BN656" i="1"/>
  <c r="BM656" i="1"/>
  <c r="Z656" i="1"/>
  <c r="Y656" i="1"/>
  <c r="BP655" i="1"/>
  <c r="BO655" i="1"/>
  <c r="BN655" i="1"/>
  <c r="BM655" i="1"/>
  <c r="Z655" i="1"/>
  <c r="Z659" i="1" s="1"/>
  <c r="Y655" i="1"/>
  <c r="Y660" i="1" s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Z641" i="1" s="1"/>
  <c r="Y634" i="1"/>
  <c r="Y642" i="1" s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Z602" i="1" s="1"/>
  <c r="Y600" i="1"/>
  <c r="Y603" i="1" s="1"/>
  <c r="P600" i="1"/>
  <c r="X598" i="1"/>
  <c r="Y597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P594" i="1"/>
  <c r="BO594" i="1"/>
  <c r="BN594" i="1"/>
  <c r="BM594" i="1"/>
  <c r="Z594" i="1"/>
  <c r="Y594" i="1"/>
  <c r="Y598" i="1" s="1"/>
  <c r="P594" i="1"/>
  <c r="X592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X575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X569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Y549" i="1" s="1"/>
  <c r="P547" i="1"/>
  <c r="X545" i="1"/>
  <c r="Y544" i="1"/>
  <c r="X544" i="1"/>
  <c r="BP543" i="1"/>
  <c r="BO543" i="1"/>
  <c r="BN543" i="1"/>
  <c r="BM543" i="1"/>
  <c r="Z543" i="1"/>
  <c r="Z544" i="1" s="1"/>
  <c r="Y543" i="1"/>
  <c r="AC689" i="1" s="1"/>
  <c r="P543" i="1"/>
  <c r="X540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Y528" i="1"/>
  <c r="X528" i="1"/>
  <c r="X527" i="1"/>
  <c r="BP526" i="1"/>
  <c r="BO526" i="1"/>
  <c r="BN526" i="1"/>
  <c r="BM526" i="1"/>
  <c r="Z526" i="1"/>
  <c r="Z527" i="1" s="1"/>
  <c r="Y526" i="1"/>
  <c r="Y527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X689" i="1" s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P344" i="1"/>
  <c r="BO344" i="1"/>
  <c r="BN344" i="1"/>
  <c r="BM344" i="1"/>
  <c r="Z344" i="1"/>
  <c r="Y344" i="1"/>
  <c r="P344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6" i="1"/>
  <c r="X335" i="1"/>
  <c r="BO334" i="1"/>
  <c r="BM334" i="1"/>
  <c r="Y334" i="1"/>
  <c r="P334" i="1"/>
  <c r="BP333" i="1"/>
  <c r="BO333" i="1"/>
  <c r="BN333" i="1"/>
  <c r="BM333" i="1"/>
  <c r="Z333" i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P325" i="1"/>
  <c r="X322" i="1"/>
  <c r="X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O689" i="1" s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K689" i="1" s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Y234" i="1" s="1"/>
  <c r="P223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Y220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Y210" i="1" s="1"/>
  <c r="P207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X199" i="1"/>
  <c r="X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Y199" i="1" s="1"/>
  <c r="P190" i="1"/>
  <c r="X188" i="1"/>
  <c r="X187" i="1"/>
  <c r="BO186" i="1"/>
  <c r="BM186" i="1"/>
  <c r="Y186" i="1"/>
  <c r="I689" i="1" s="1"/>
  <c r="P186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Y181" i="1" s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Y177" i="1" s="1"/>
  <c r="P171" i="1"/>
  <c r="X169" i="1"/>
  <c r="Y168" i="1"/>
  <c r="X168" i="1"/>
  <c r="BP167" i="1"/>
  <c r="BO167" i="1"/>
  <c r="BN167" i="1"/>
  <c r="BM167" i="1"/>
  <c r="Z167" i="1"/>
  <c r="Z168" i="1" s="1"/>
  <c r="Y167" i="1"/>
  <c r="P167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Y164" i="1" s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BP150" i="1" s="1"/>
  <c r="P150" i="1"/>
  <c r="BP149" i="1"/>
  <c r="BO149" i="1"/>
  <c r="BN149" i="1"/>
  <c r="BM149" i="1"/>
  <c r="Z149" i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40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689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5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689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Y93" i="1" s="1"/>
  <c r="P87" i="1"/>
  <c r="X85" i="1"/>
  <c r="X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Y85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Y75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8" i="1"/>
  <c r="X57" i="1"/>
  <c r="BP56" i="1"/>
  <c r="BO56" i="1"/>
  <c r="BN56" i="1"/>
  <c r="BM56" i="1"/>
  <c r="Z56" i="1"/>
  <c r="Y56" i="1"/>
  <c r="P56" i="1"/>
  <c r="BO55" i="1"/>
  <c r="BM55" i="1"/>
  <c r="Y55" i="1"/>
  <c r="Y58" i="1" s="1"/>
  <c r="P55" i="1"/>
  <c r="X53" i="1"/>
  <c r="X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X42" i="1"/>
  <c r="Y41" i="1"/>
  <c r="X41" i="1"/>
  <c r="BP40" i="1"/>
  <c r="BO40" i="1"/>
  <c r="BN40" i="1"/>
  <c r="BM40" i="1"/>
  <c r="Z40" i="1"/>
  <c r="Z41" i="1" s="1"/>
  <c r="Y40" i="1"/>
  <c r="Y42" i="1" s="1"/>
  <c r="P40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679" i="1" s="1"/>
  <c r="X23" i="1"/>
  <c r="X683" i="1" s="1"/>
  <c r="BO22" i="1"/>
  <c r="X681" i="1" s="1"/>
  <c r="BM22" i="1"/>
  <c r="X680" i="1" s="1"/>
  <c r="Y22" i="1"/>
  <c r="B689" i="1" s="1"/>
  <c r="P22" i="1"/>
  <c r="H10" i="1"/>
  <c r="A9" i="1"/>
  <c r="F10" i="1" s="1"/>
  <c r="D7" i="1"/>
  <c r="Q6" i="1"/>
  <c r="P2" i="1"/>
  <c r="H9" i="1" l="1"/>
  <c r="A10" i="1"/>
  <c r="X682" i="1"/>
  <c r="Y24" i="1"/>
  <c r="Y33" i="1"/>
  <c r="Y53" i="1"/>
  <c r="Y57" i="1"/>
  <c r="Y68" i="1"/>
  <c r="Y76" i="1"/>
  <c r="Y84" i="1"/>
  <c r="Y94" i="1"/>
  <c r="Y100" i="1"/>
  <c r="Y107" i="1"/>
  <c r="Y116" i="1"/>
  <c r="Y125" i="1"/>
  <c r="Y131" i="1"/>
  <c r="Y141" i="1"/>
  <c r="Y145" i="1"/>
  <c r="Y152" i="1"/>
  <c r="Y158" i="1"/>
  <c r="Y163" i="1"/>
  <c r="Y176" i="1"/>
  <c r="Y182" i="1"/>
  <c r="Y188" i="1"/>
  <c r="Y198" i="1"/>
  <c r="Y205" i="1"/>
  <c r="Y209" i="1"/>
  <c r="Y221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BP302" i="1"/>
  <c r="BN302" i="1"/>
  <c r="Z302" i="1"/>
  <c r="Z307" i="1" s="1"/>
  <c r="BP306" i="1"/>
  <c r="BN306" i="1"/>
  <c r="Z306" i="1"/>
  <c r="Y308" i="1"/>
  <c r="R689" i="1"/>
  <c r="Y312" i="1"/>
  <c r="BP311" i="1"/>
  <c r="BN311" i="1"/>
  <c r="Z311" i="1"/>
  <c r="Z312" i="1" s="1"/>
  <c r="Y313" i="1"/>
  <c r="Y316" i="1"/>
  <c r="BP315" i="1"/>
  <c r="BN315" i="1"/>
  <c r="Z315" i="1"/>
  <c r="Z316" i="1" s="1"/>
  <c r="Y317" i="1"/>
  <c r="Y322" i="1"/>
  <c r="BP319" i="1"/>
  <c r="BN319" i="1"/>
  <c r="Z319" i="1"/>
  <c r="Z321" i="1" s="1"/>
  <c r="BP345" i="1"/>
  <c r="BN345" i="1"/>
  <c r="Z345" i="1"/>
  <c r="Z346" i="1" s="1"/>
  <c r="Y347" i="1"/>
  <c r="Y350" i="1"/>
  <c r="BP349" i="1"/>
  <c r="BN349" i="1"/>
  <c r="Z349" i="1"/>
  <c r="Z350" i="1" s="1"/>
  <c r="Y351" i="1"/>
  <c r="U689" i="1"/>
  <c r="Y355" i="1"/>
  <c r="BP354" i="1"/>
  <c r="BN354" i="1"/>
  <c r="Z354" i="1"/>
  <c r="Z355" i="1" s="1"/>
  <c r="Y356" i="1"/>
  <c r="V689" i="1"/>
  <c r="Y368" i="1"/>
  <c r="BP359" i="1"/>
  <c r="BN359" i="1"/>
  <c r="Z359" i="1"/>
  <c r="BP363" i="1"/>
  <c r="BN363" i="1"/>
  <c r="Z363" i="1"/>
  <c r="Y367" i="1"/>
  <c r="BP371" i="1"/>
  <c r="BN371" i="1"/>
  <c r="Z371" i="1"/>
  <c r="Z374" i="1" s="1"/>
  <c r="BP379" i="1"/>
  <c r="BN379" i="1"/>
  <c r="Z379" i="1"/>
  <c r="Y384" i="1"/>
  <c r="Y390" i="1"/>
  <c r="BP386" i="1"/>
  <c r="BN386" i="1"/>
  <c r="Z386" i="1"/>
  <c r="BP389" i="1"/>
  <c r="BN389" i="1"/>
  <c r="Z389" i="1"/>
  <c r="Y391" i="1"/>
  <c r="Z397" i="1"/>
  <c r="BP395" i="1"/>
  <c r="BN395" i="1"/>
  <c r="Z395" i="1"/>
  <c r="Y397" i="1"/>
  <c r="BP422" i="1"/>
  <c r="BN422" i="1"/>
  <c r="Z422" i="1"/>
  <c r="BP426" i="1"/>
  <c r="BN426" i="1"/>
  <c r="Z426" i="1"/>
  <c r="Y439" i="1"/>
  <c r="BP437" i="1"/>
  <c r="BN437" i="1"/>
  <c r="Z437" i="1"/>
  <c r="Y440" i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Y460" i="1"/>
  <c r="Y524" i="1"/>
  <c r="BP518" i="1"/>
  <c r="BN518" i="1"/>
  <c r="Z518" i="1"/>
  <c r="Y523" i="1"/>
  <c r="Y531" i="1"/>
  <c r="BP530" i="1"/>
  <c r="BN530" i="1"/>
  <c r="Z530" i="1"/>
  <c r="Z531" i="1" s="1"/>
  <c r="Y532" i="1"/>
  <c r="Y540" i="1"/>
  <c r="BP535" i="1"/>
  <c r="BN535" i="1"/>
  <c r="Z535" i="1"/>
  <c r="Z539" i="1" s="1"/>
  <c r="Y539" i="1"/>
  <c r="F9" i="1"/>
  <c r="J9" i="1"/>
  <c r="Z22" i="1"/>
  <c r="Z23" i="1" s="1"/>
  <c r="BN22" i="1"/>
  <c r="BP22" i="1"/>
  <c r="Y23" i="1"/>
  <c r="Z26" i="1"/>
  <c r="BN26" i="1"/>
  <c r="BP26" i="1"/>
  <c r="Z31" i="1"/>
  <c r="BN31" i="1"/>
  <c r="C689" i="1"/>
  <c r="Z47" i="1"/>
  <c r="Z52" i="1" s="1"/>
  <c r="BN47" i="1"/>
  <c r="Z49" i="1"/>
  <c r="BN49" i="1"/>
  <c r="Z51" i="1"/>
  <c r="BN51" i="1"/>
  <c r="Y52" i="1"/>
  <c r="Z55" i="1"/>
  <c r="Z57" i="1" s="1"/>
  <c r="BN55" i="1"/>
  <c r="BP55" i="1"/>
  <c r="D689" i="1"/>
  <c r="Z62" i="1"/>
  <c r="Z68" i="1" s="1"/>
  <c r="BN62" i="1"/>
  <c r="Z64" i="1"/>
  <c r="BN64" i="1"/>
  <c r="Z66" i="1"/>
  <c r="BN66" i="1"/>
  <c r="Y69" i="1"/>
  <c r="Z72" i="1"/>
  <c r="Z75" i="1" s="1"/>
  <c r="BN72" i="1"/>
  <c r="Z74" i="1"/>
  <c r="BN74" i="1"/>
  <c r="Z78" i="1"/>
  <c r="BN78" i="1"/>
  <c r="BP78" i="1"/>
  <c r="Z80" i="1"/>
  <c r="BN80" i="1"/>
  <c r="Z82" i="1"/>
  <c r="BN82" i="1"/>
  <c r="Z88" i="1"/>
  <c r="Z93" i="1" s="1"/>
  <c r="BN88" i="1"/>
  <c r="Z90" i="1"/>
  <c r="BN90" i="1"/>
  <c r="Z92" i="1"/>
  <c r="BN92" i="1"/>
  <c r="Z96" i="1"/>
  <c r="Z99" i="1" s="1"/>
  <c r="BN96" i="1"/>
  <c r="BP96" i="1"/>
  <c r="Z98" i="1"/>
  <c r="BN98" i="1"/>
  <c r="Z103" i="1"/>
  <c r="BN103" i="1"/>
  <c r="BP103" i="1"/>
  <c r="Z105" i="1"/>
  <c r="BN105" i="1"/>
  <c r="Y106" i="1"/>
  <c r="Z109" i="1"/>
  <c r="BN109" i="1"/>
  <c r="BP109" i="1"/>
  <c r="Z111" i="1"/>
  <c r="BN111" i="1"/>
  <c r="Z114" i="1"/>
  <c r="BN114" i="1"/>
  <c r="Z119" i="1"/>
  <c r="Z124" i="1" s="1"/>
  <c r="BN119" i="1"/>
  <c r="BP119" i="1"/>
  <c r="Z121" i="1"/>
  <c r="BN121" i="1"/>
  <c r="Z123" i="1"/>
  <c r="BN123" i="1"/>
  <c r="Y124" i="1"/>
  <c r="Z127" i="1"/>
  <c r="Z130" i="1" s="1"/>
  <c r="BN127" i="1"/>
  <c r="BP127" i="1"/>
  <c r="Z129" i="1"/>
  <c r="BN129" i="1"/>
  <c r="Z133" i="1"/>
  <c r="BN133" i="1"/>
  <c r="BP133" i="1"/>
  <c r="Z135" i="1"/>
  <c r="BN135" i="1"/>
  <c r="Z137" i="1"/>
  <c r="BN137" i="1"/>
  <c r="Z139" i="1"/>
  <c r="BN139" i="1"/>
  <c r="Z143" i="1"/>
  <c r="Z145" i="1" s="1"/>
  <c r="BN143" i="1"/>
  <c r="BP143" i="1"/>
  <c r="G689" i="1"/>
  <c r="Z150" i="1"/>
  <c r="Z152" i="1" s="1"/>
  <c r="BN150" i="1"/>
  <c r="Y153" i="1"/>
  <c r="Z156" i="1"/>
  <c r="Z157" i="1" s="1"/>
  <c r="BN156" i="1"/>
  <c r="Z161" i="1"/>
  <c r="Z163" i="1" s="1"/>
  <c r="BN161" i="1"/>
  <c r="H689" i="1"/>
  <c r="Y169" i="1"/>
  <c r="Z172" i="1"/>
  <c r="Z176" i="1" s="1"/>
  <c r="BN172" i="1"/>
  <c r="Z174" i="1"/>
  <c r="BN174" i="1"/>
  <c r="Z180" i="1"/>
  <c r="Z181" i="1" s="1"/>
  <c r="BN180" i="1"/>
  <c r="Z186" i="1"/>
  <c r="Z187" i="1" s="1"/>
  <c r="BN186" i="1"/>
  <c r="BP186" i="1"/>
  <c r="Y187" i="1"/>
  <c r="Z190" i="1"/>
  <c r="BN190" i="1"/>
  <c r="BP190" i="1"/>
  <c r="Z192" i="1"/>
  <c r="BN192" i="1"/>
  <c r="Z194" i="1"/>
  <c r="BN194" i="1"/>
  <c r="Z196" i="1"/>
  <c r="BN196" i="1"/>
  <c r="J689" i="1"/>
  <c r="Z203" i="1"/>
  <c r="Z204" i="1" s="1"/>
  <c r="BN203" i="1"/>
  <c r="Y204" i="1"/>
  <c r="Z207" i="1"/>
  <c r="Z209" i="1" s="1"/>
  <c r="BN207" i="1"/>
  <c r="BP207" i="1"/>
  <c r="Z213" i="1"/>
  <c r="Z220" i="1" s="1"/>
  <c r="BN213" i="1"/>
  <c r="Z215" i="1"/>
  <c r="BN215" i="1"/>
  <c r="Z217" i="1"/>
  <c r="BN217" i="1"/>
  <c r="Z219" i="1"/>
  <c r="BN219" i="1"/>
  <c r="Z223" i="1"/>
  <c r="BN223" i="1"/>
  <c r="BP223" i="1"/>
  <c r="Z225" i="1"/>
  <c r="BN225" i="1"/>
  <c r="Z227" i="1"/>
  <c r="BN227" i="1"/>
  <c r="Z229" i="1"/>
  <c r="BN229" i="1"/>
  <c r="Z231" i="1"/>
  <c r="BN231" i="1"/>
  <c r="Z233" i="1"/>
  <c r="BN233" i="1"/>
  <c r="Y235" i="1"/>
  <c r="Y243" i="1"/>
  <c r="BP237" i="1"/>
  <c r="BN237" i="1"/>
  <c r="Z237" i="1"/>
  <c r="Z243" i="1" s="1"/>
  <c r="BP242" i="1"/>
  <c r="BN242" i="1"/>
  <c r="Z242" i="1"/>
  <c r="Y244" i="1"/>
  <c r="Y256" i="1"/>
  <c r="BP247" i="1"/>
  <c r="BN247" i="1"/>
  <c r="Z247" i="1"/>
  <c r="Z255" i="1" s="1"/>
  <c r="BP251" i="1"/>
  <c r="BN251" i="1"/>
  <c r="Z251" i="1"/>
  <c r="Y255" i="1"/>
  <c r="BP260" i="1"/>
  <c r="BN260" i="1"/>
  <c r="Z260" i="1"/>
  <c r="Z268" i="1" s="1"/>
  <c r="BP264" i="1"/>
  <c r="BN264" i="1"/>
  <c r="Z264" i="1"/>
  <c r="Y268" i="1"/>
  <c r="BP277" i="1"/>
  <c r="BN277" i="1"/>
  <c r="Z277" i="1"/>
  <c r="Z285" i="1" s="1"/>
  <c r="BP281" i="1"/>
  <c r="BN281" i="1"/>
  <c r="Z281" i="1"/>
  <c r="Y285" i="1"/>
  <c r="BP295" i="1"/>
  <c r="BN295" i="1"/>
  <c r="Z295" i="1"/>
  <c r="Z297" i="1" s="1"/>
  <c r="BP304" i="1"/>
  <c r="BN304" i="1"/>
  <c r="Z304" i="1"/>
  <c r="Y321" i="1"/>
  <c r="BP334" i="1"/>
  <c r="BN334" i="1"/>
  <c r="Z334" i="1"/>
  <c r="Z335" i="1" s="1"/>
  <c r="Y336" i="1"/>
  <c r="T689" i="1"/>
  <c r="Y342" i="1"/>
  <c r="BP339" i="1"/>
  <c r="BN339" i="1"/>
  <c r="Z339" i="1"/>
  <c r="Z341" i="1" s="1"/>
  <c r="Y346" i="1"/>
  <c r="BP361" i="1"/>
  <c r="BN361" i="1"/>
  <c r="Z361" i="1"/>
  <c r="BP365" i="1"/>
  <c r="BN365" i="1"/>
  <c r="Z365" i="1"/>
  <c r="Y374" i="1"/>
  <c r="BP373" i="1"/>
  <c r="BN373" i="1"/>
  <c r="Z373" i="1"/>
  <c r="Y375" i="1"/>
  <c r="Y383" i="1"/>
  <c r="BP377" i="1"/>
  <c r="BN377" i="1"/>
  <c r="Z377" i="1"/>
  <c r="BP381" i="1"/>
  <c r="BN381" i="1"/>
  <c r="Z381" i="1"/>
  <c r="BP412" i="1"/>
  <c r="BN412" i="1"/>
  <c r="Z412" i="1"/>
  <c r="Z414" i="1" s="1"/>
  <c r="Y414" i="1"/>
  <c r="BP464" i="1"/>
  <c r="BN464" i="1"/>
  <c r="Z464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Y500" i="1"/>
  <c r="BP487" i="1"/>
  <c r="BN487" i="1"/>
  <c r="Z487" i="1"/>
  <c r="BP490" i="1"/>
  <c r="BN490" i="1"/>
  <c r="Z490" i="1"/>
  <c r="BP495" i="1"/>
  <c r="BN495" i="1"/>
  <c r="Z495" i="1"/>
  <c r="BP498" i="1"/>
  <c r="BN498" i="1"/>
  <c r="Z498" i="1"/>
  <c r="BP578" i="1"/>
  <c r="BN578" i="1"/>
  <c r="Z578" i="1"/>
  <c r="BP582" i="1"/>
  <c r="BN582" i="1"/>
  <c r="Z582" i="1"/>
  <c r="BP588" i="1"/>
  <c r="BN588" i="1"/>
  <c r="Z588" i="1"/>
  <c r="AB689" i="1"/>
  <c r="L689" i="1"/>
  <c r="Y269" i="1"/>
  <c r="M689" i="1"/>
  <c r="Y286" i="1"/>
  <c r="Y291" i="1"/>
  <c r="P689" i="1"/>
  <c r="Y298" i="1"/>
  <c r="Q689" i="1"/>
  <c r="Y307" i="1"/>
  <c r="S689" i="1"/>
  <c r="Y327" i="1"/>
  <c r="BP382" i="1"/>
  <c r="BN382" i="1"/>
  <c r="BP388" i="1"/>
  <c r="BN388" i="1"/>
  <c r="Z388" i="1"/>
  <c r="Y398" i="1"/>
  <c r="BP401" i="1"/>
  <c r="BN401" i="1"/>
  <c r="Z401" i="1"/>
  <c r="Z403" i="1" s="1"/>
  <c r="Y415" i="1"/>
  <c r="BP420" i="1"/>
  <c r="BN420" i="1"/>
  <c r="Z420" i="1"/>
  <c r="Z429" i="1" s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BP438" i="1"/>
  <c r="BN438" i="1"/>
  <c r="Z438" i="1"/>
  <c r="BP448" i="1"/>
  <c r="BN448" i="1"/>
  <c r="Z448" i="1"/>
  <c r="BP452" i="1"/>
  <c r="BN452" i="1"/>
  <c r="Z452" i="1"/>
  <c r="Y469" i="1"/>
  <c r="BP463" i="1"/>
  <c r="BN463" i="1"/>
  <c r="Z463" i="1"/>
  <c r="Z468" i="1" s="1"/>
  <c r="BP466" i="1"/>
  <c r="BN466" i="1"/>
  <c r="Z466" i="1"/>
  <c r="Y501" i="1"/>
  <c r="BP486" i="1"/>
  <c r="BN486" i="1"/>
  <c r="Z486" i="1"/>
  <c r="Z500" i="1" s="1"/>
  <c r="BP489" i="1"/>
  <c r="BN489" i="1"/>
  <c r="Z489" i="1"/>
  <c r="BP492" i="1"/>
  <c r="BN492" i="1"/>
  <c r="Z492" i="1"/>
  <c r="BP497" i="1"/>
  <c r="BN497" i="1"/>
  <c r="Z497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AD689" i="1"/>
  <c r="BP556" i="1"/>
  <c r="BN556" i="1"/>
  <c r="Z556" i="1"/>
  <c r="BP560" i="1"/>
  <c r="BN560" i="1"/>
  <c r="Z560" i="1"/>
  <c r="Y568" i="1"/>
  <c r="Y575" i="1"/>
  <c r="BP571" i="1"/>
  <c r="BN571" i="1"/>
  <c r="Z571" i="1"/>
  <c r="Z574" i="1" s="1"/>
  <c r="Y574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BP554" i="1"/>
  <c r="BN554" i="1"/>
  <c r="Z554" i="1"/>
  <c r="BP558" i="1"/>
  <c r="BN558" i="1"/>
  <c r="Z558" i="1"/>
  <c r="Z568" i="1" s="1"/>
  <c r="BP563" i="1"/>
  <c r="BN563" i="1"/>
  <c r="Z563" i="1"/>
  <c r="Y592" i="1"/>
  <c r="BP577" i="1"/>
  <c r="BN577" i="1"/>
  <c r="Z577" i="1"/>
  <c r="BP581" i="1"/>
  <c r="BN581" i="1"/>
  <c r="Z581" i="1"/>
  <c r="BP585" i="1"/>
  <c r="BN585" i="1"/>
  <c r="Z585" i="1"/>
  <c r="Y591" i="1"/>
  <c r="BP595" i="1"/>
  <c r="BN595" i="1"/>
  <c r="Z595" i="1"/>
  <c r="Z597" i="1" s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Z631" i="1" s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Y683" i="1" l="1"/>
  <c r="Y680" i="1"/>
  <c r="Z439" i="1"/>
  <c r="Z367" i="1"/>
  <c r="Z652" i="1"/>
  <c r="Z591" i="1"/>
  <c r="Z455" i="1"/>
  <c r="Z383" i="1"/>
  <c r="Z234" i="1"/>
  <c r="Z198" i="1"/>
  <c r="Z140" i="1"/>
  <c r="Z115" i="1"/>
  <c r="Z106" i="1"/>
  <c r="Z84" i="1"/>
  <c r="Z684" i="1" s="1"/>
  <c r="Z33" i="1"/>
  <c r="Y681" i="1"/>
  <c r="Z523" i="1"/>
  <c r="Z390" i="1"/>
  <c r="Y679" i="1"/>
  <c r="Y682" i="1" l="1"/>
</calcChain>
</file>

<file path=xl/sharedStrings.xml><?xml version="1.0" encoding="utf-8"?>
<sst xmlns="http://schemas.openxmlformats.org/spreadsheetml/2006/main" count="3184" uniqueCount="1099">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</sst>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8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67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72" t="s">
        <v>0</v>
      </c>
      <c r="E1" s="820"/>
      <c r="F1" s="820"/>
      <c r="G1" s="12" t="s">
        <v>1</v>
      </c>
      <c r="H1" s="872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6" t="s">
        <v>8</v>
      </c>
      <c r="B5" s="827"/>
      <c r="C5" s="828"/>
      <c r="D5" s="879"/>
      <c r="E5" s="880"/>
      <c r="F5" s="1170" t="s">
        <v>9</v>
      </c>
      <c r="G5" s="828"/>
      <c r="H5" s="879"/>
      <c r="I5" s="1095"/>
      <c r="J5" s="1095"/>
      <c r="K5" s="1095"/>
      <c r="L5" s="1095"/>
      <c r="M5" s="880"/>
      <c r="N5" s="58"/>
      <c r="P5" s="24" t="s">
        <v>10</v>
      </c>
      <c r="Q5" s="1193">
        <v>45691</v>
      </c>
      <c r="R5" s="935"/>
      <c r="T5" s="994" t="s">
        <v>11</v>
      </c>
      <c r="U5" s="995"/>
      <c r="V5" s="988" t="s">
        <v>12</v>
      </c>
      <c r="W5" s="935"/>
      <c r="AB5" s="51"/>
      <c r="AC5" s="51"/>
      <c r="AD5" s="51"/>
      <c r="AE5" s="51"/>
    </row>
    <row r="6" spans="1:32" s="773" customFormat="1" ht="24" customHeight="1" x14ac:dyDescent="0.2">
      <c r="A6" s="936" t="s">
        <v>13</v>
      </c>
      <c r="B6" s="827"/>
      <c r="C6" s="828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35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87"/>
      <c r="T6" s="1000" t="s">
        <v>16</v>
      </c>
      <c r="U6" s="995"/>
      <c r="V6" s="1077" t="s">
        <v>17</v>
      </c>
      <c r="W6" s="843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8" t="str">
        <f>IFERROR(VLOOKUP(DeliveryAddress,Table,3,0),1)</f>
        <v>1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7"/>
      <c r="U7" s="995"/>
      <c r="V7" s="1078"/>
      <c r="W7" s="1079"/>
      <c r="AB7" s="51"/>
      <c r="AC7" s="51"/>
      <c r="AD7" s="51"/>
      <c r="AE7" s="51"/>
    </row>
    <row r="8" spans="1:32" s="773" customFormat="1" ht="25.5" customHeight="1" x14ac:dyDescent="0.2">
      <c r="A8" s="1216" t="s">
        <v>18</v>
      </c>
      <c r="B8" s="801"/>
      <c r="C8" s="802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943">
        <v>0.375</v>
      </c>
      <c r="R8" s="850"/>
      <c r="T8" s="797"/>
      <c r="U8" s="995"/>
      <c r="V8" s="1078"/>
      <c r="W8" s="1079"/>
      <c r="AB8" s="51"/>
      <c r="AC8" s="51"/>
      <c r="AD8" s="51"/>
      <c r="AE8" s="51"/>
    </row>
    <row r="9" spans="1:32" s="773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4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1"/>
      <c r="P9" s="26" t="s">
        <v>21</v>
      </c>
      <c r="Q9" s="931"/>
      <c r="R9" s="932"/>
      <c r="T9" s="797"/>
      <c r="U9" s="995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4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0" t="str">
        <f>IFERROR(VLOOKUP($D$10,Proxy,2,FALSE),"")</f>
        <v/>
      </c>
      <c r="I10" s="797"/>
      <c r="J10" s="797"/>
      <c r="K10" s="797"/>
      <c r="L10" s="797"/>
      <c r="M10" s="797"/>
      <c r="N10" s="772"/>
      <c r="P10" s="26" t="s">
        <v>22</v>
      </c>
      <c r="Q10" s="1001"/>
      <c r="R10" s="1002"/>
      <c r="U10" s="24" t="s">
        <v>23</v>
      </c>
      <c r="V10" s="842" t="s">
        <v>24</v>
      </c>
      <c r="W10" s="843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4"/>
      <c r="R11" s="935"/>
      <c r="U11" s="24" t="s">
        <v>27</v>
      </c>
      <c r="V11" s="1125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2" t="s">
        <v>29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30</v>
      </c>
      <c r="Q12" s="943"/>
      <c r="R12" s="850"/>
      <c r="S12" s="23"/>
      <c r="U12" s="24"/>
      <c r="V12" s="820"/>
      <c r="W12" s="797"/>
      <c r="AB12" s="51"/>
      <c r="AC12" s="51"/>
      <c r="AD12" s="51"/>
      <c r="AE12" s="51"/>
    </row>
    <row r="13" spans="1:32" s="773" customFormat="1" ht="23.25" customHeight="1" x14ac:dyDescent="0.2">
      <c r="A13" s="982" t="s">
        <v>31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32</v>
      </c>
      <c r="Q13" s="1125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2" t="s">
        <v>33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8" t="s">
        <v>34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2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4" t="s">
        <v>38</v>
      </c>
      <c r="D17" s="835" t="s">
        <v>39</v>
      </c>
      <c r="E17" s="911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10"/>
      <c r="R17" s="910"/>
      <c r="S17" s="910"/>
      <c r="T17" s="911"/>
      <c r="U17" s="1215" t="s">
        <v>51</v>
      </c>
      <c r="V17" s="828"/>
      <c r="W17" s="835" t="s">
        <v>52</v>
      </c>
      <c r="X17" s="835" t="s">
        <v>53</v>
      </c>
      <c r="Y17" s="1213" t="s">
        <v>54</v>
      </c>
      <c r="Z17" s="1091" t="s">
        <v>55</v>
      </c>
      <c r="AA17" s="1068" t="s">
        <v>56</v>
      </c>
      <c r="AB17" s="1068" t="s">
        <v>57</v>
      </c>
      <c r="AC17" s="1068" t="s">
        <v>58</v>
      </c>
      <c r="AD17" s="1068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2"/>
      <c r="E18" s="914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36"/>
      <c r="X18" s="836"/>
      <c r="Y18" s="1214"/>
      <c r="Z18" s="1092"/>
      <c r="AA18" s="1069"/>
      <c r="AB18" s="1069"/>
      <c r="AC18" s="1069"/>
      <c r="AD18" s="1167"/>
      <c r="AE18" s="1168"/>
      <c r="AF18" s="1169"/>
      <c r="AG18" s="66"/>
      <c r="BD18" s="65"/>
    </row>
    <row r="19" spans="1:68" ht="27.75" customHeight="1" x14ac:dyDescent="0.2">
      <c r="A19" s="831" t="s">
        <v>63</v>
      </c>
      <c r="B19" s="832"/>
      <c r="C19" s="832"/>
      <c r="D19" s="832"/>
      <c r="E19" s="832"/>
      <c r="F19" s="832"/>
      <c r="G19" s="832"/>
      <c r="H19" s="832"/>
      <c r="I19" s="832"/>
      <c r="J19" s="832"/>
      <c r="K19" s="832"/>
      <c r="L19" s="832"/>
      <c r="M19" s="832"/>
      <c r="N19" s="832"/>
      <c r="O19" s="832"/>
      <c r="P19" s="832"/>
      <c r="Q19" s="832"/>
      <c r="R19" s="832"/>
      <c r="S19" s="832"/>
      <c r="T19" s="832"/>
      <c r="U19" s="832"/>
      <c r="V19" s="832"/>
      <c r="W19" s="832"/>
      <c r="X19" s="832"/>
      <c r="Y19" s="832"/>
      <c r="Z19" s="832"/>
      <c r="AA19" s="48"/>
      <c r="AB19" s="48"/>
      <c r="AC19" s="48"/>
    </row>
    <row r="20" spans="1:68" ht="16.5" customHeight="1" x14ac:dyDescent="0.25">
      <c r="A20" s="796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4"/>
      <c r="AB20" s="774"/>
      <c r="AC20" s="774"/>
    </row>
    <row r="21" spans="1:68" ht="14.25" customHeight="1" x14ac:dyDescent="0.25">
      <c r="A21" s="799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6">
        <v>4680115885004</v>
      </c>
      <c r="E22" s="787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1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12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12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9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6">
        <v>4680115885912</v>
      </c>
      <c r="E26" s="787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86">
        <v>4607091388237</v>
      </c>
      <c r="E27" s="787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86">
        <v>4680115886230</v>
      </c>
      <c r="E28" s="787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2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86">
        <v>4680115886278</v>
      </c>
      <c r="E29" s="787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6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86">
        <v>4680115886247</v>
      </c>
      <c r="E30" s="787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0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86">
        <v>4680115885905</v>
      </c>
      <c r="E31" s="787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86">
        <v>4607091388244</v>
      </c>
      <c r="E32" s="787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11"/>
      <c r="B33" s="797"/>
      <c r="C33" s="797"/>
      <c r="D33" s="797"/>
      <c r="E33" s="797"/>
      <c r="F33" s="797"/>
      <c r="G33" s="797"/>
      <c r="H33" s="797"/>
      <c r="I33" s="797"/>
      <c r="J33" s="797"/>
      <c r="K33" s="797"/>
      <c r="L33" s="797"/>
      <c r="M33" s="797"/>
      <c r="N33" s="797"/>
      <c r="O33" s="812"/>
      <c r="P33" s="800" t="s">
        <v>71</v>
      </c>
      <c r="Q33" s="801"/>
      <c r="R33" s="801"/>
      <c r="S33" s="801"/>
      <c r="T33" s="801"/>
      <c r="U33" s="801"/>
      <c r="V33" s="802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7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12"/>
      <c r="P34" s="800" t="s">
        <v>71</v>
      </c>
      <c r="Q34" s="801"/>
      <c r="R34" s="801"/>
      <c r="S34" s="801"/>
      <c r="T34" s="801"/>
      <c r="U34" s="801"/>
      <c r="V34" s="802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799" t="s">
        <v>99</v>
      </c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7"/>
      <c r="P35" s="797"/>
      <c r="Q35" s="797"/>
      <c r="R35" s="797"/>
      <c r="S35" s="797"/>
      <c r="T35" s="797"/>
      <c r="U35" s="797"/>
      <c r="V35" s="797"/>
      <c r="W35" s="797"/>
      <c r="X35" s="797"/>
      <c r="Y35" s="797"/>
      <c r="Z35" s="797"/>
      <c r="AA35" s="775"/>
      <c r="AB35" s="775"/>
      <c r="AC35" s="77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86">
        <v>4607091388503</v>
      </c>
      <c r="E36" s="787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11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12"/>
      <c r="P37" s="800" t="s">
        <v>71</v>
      </c>
      <c r="Q37" s="801"/>
      <c r="R37" s="801"/>
      <c r="S37" s="801"/>
      <c r="T37" s="801"/>
      <c r="U37" s="801"/>
      <c r="V37" s="802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7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12"/>
      <c r="P38" s="800" t="s">
        <v>71</v>
      </c>
      <c r="Q38" s="801"/>
      <c r="R38" s="801"/>
      <c r="S38" s="801"/>
      <c r="T38" s="801"/>
      <c r="U38" s="801"/>
      <c r="V38" s="802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799" t="s">
        <v>105</v>
      </c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7"/>
      <c r="P39" s="797"/>
      <c r="Q39" s="797"/>
      <c r="R39" s="797"/>
      <c r="S39" s="797"/>
      <c r="T39" s="797"/>
      <c r="U39" s="797"/>
      <c r="V39" s="797"/>
      <c r="W39" s="797"/>
      <c r="X39" s="797"/>
      <c r="Y39" s="797"/>
      <c r="Z39" s="797"/>
      <c r="AA39" s="775"/>
      <c r="AB39" s="775"/>
      <c r="AC39" s="775"/>
    </row>
    <row r="40" spans="1:68" ht="27" customHeight="1" x14ac:dyDescent="0.25">
      <c r="A40" s="54" t="s">
        <v>106</v>
      </c>
      <c r="B40" s="54" t="s">
        <v>107</v>
      </c>
      <c r="C40" s="31">
        <v>4301170002</v>
      </c>
      <c r="D40" s="786">
        <v>4607091389111</v>
      </c>
      <c r="E40" s="787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11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12"/>
      <c r="P41" s="800" t="s">
        <v>71</v>
      </c>
      <c r="Q41" s="801"/>
      <c r="R41" s="801"/>
      <c r="S41" s="801"/>
      <c r="T41" s="801"/>
      <c r="U41" s="801"/>
      <c r="V41" s="802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7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12"/>
      <c r="P42" s="800" t="s">
        <v>71</v>
      </c>
      <c r="Q42" s="801"/>
      <c r="R42" s="801"/>
      <c r="S42" s="801"/>
      <c r="T42" s="801"/>
      <c r="U42" s="801"/>
      <c r="V42" s="802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31" t="s">
        <v>108</v>
      </c>
      <c r="B43" s="832"/>
      <c r="C43" s="832"/>
      <c r="D43" s="832"/>
      <c r="E43" s="832"/>
      <c r="F43" s="832"/>
      <c r="G43" s="832"/>
      <c r="H43" s="832"/>
      <c r="I43" s="832"/>
      <c r="J43" s="832"/>
      <c r="K43" s="832"/>
      <c r="L43" s="832"/>
      <c r="M43" s="832"/>
      <c r="N43" s="832"/>
      <c r="O43" s="832"/>
      <c r="P43" s="832"/>
      <c r="Q43" s="832"/>
      <c r="R43" s="832"/>
      <c r="S43" s="832"/>
      <c r="T43" s="832"/>
      <c r="U43" s="832"/>
      <c r="V43" s="832"/>
      <c r="W43" s="832"/>
      <c r="X43" s="832"/>
      <c r="Y43" s="832"/>
      <c r="Z43" s="832"/>
      <c r="AA43" s="48"/>
      <c r="AB43" s="48"/>
      <c r="AC43" s="48"/>
    </row>
    <row r="44" spans="1:68" ht="16.5" customHeight="1" x14ac:dyDescent="0.25">
      <c r="A44" s="796" t="s">
        <v>109</v>
      </c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797"/>
      <c r="P44" s="797"/>
      <c r="Q44" s="797"/>
      <c r="R44" s="797"/>
      <c r="S44" s="797"/>
      <c r="T44" s="797"/>
      <c r="U44" s="797"/>
      <c r="V44" s="797"/>
      <c r="W44" s="797"/>
      <c r="X44" s="797"/>
      <c r="Y44" s="797"/>
      <c r="Z44" s="797"/>
      <c r="AA44" s="774"/>
      <c r="AB44" s="774"/>
      <c r="AC44" s="774"/>
    </row>
    <row r="45" spans="1:68" ht="14.25" customHeight="1" x14ac:dyDescent="0.25">
      <c r="A45" s="799" t="s">
        <v>110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5"/>
      <c r="AB45" s="775"/>
      <c r="AC45" s="775"/>
    </row>
    <row r="46" spans="1:68" ht="16.5" customHeight="1" x14ac:dyDescent="0.25">
      <c r="A46" s="54" t="s">
        <v>111</v>
      </c>
      <c r="B46" s="54" t="s">
        <v>112</v>
      </c>
      <c r="C46" s="31">
        <v>4301011540</v>
      </c>
      <c r="D46" s="786">
        <v>4607091385670</v>
      </c>
      <c r="E46" s="787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0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86">
        <v>4607091385670</v>
      </c>
      <c r="E47" s="787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100</v>
      </c>
      <c r="Y47" s="780">
        <f t="shared" si="6"/>
        <v>108</v>
      </c>
      <c r="Z47" s="36">
        <f>IFERROR(IF(Y47=0,"",ROUNDUP(Y47/H47,0)*0.01898),"")</f>
        <v>0.1898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104.02777777777777</v>
      </c>
      <c r="BN47" s="64">
        <f t="shared" si="8"/>
        <v>112.34999999999998</v>
      </c>
      <c r="BO47" s="64">
        <f t="shared" si="9"/>
        <v>0.14467592592592593</v>
      </c>
      <c r="BP47" s="64">
        <f t="shared" si="10"/>
        <v>0.15625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86">
        <v>4680115883956</v>
      </c>
      <c r="E48" s="787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4301011565</v>
      </c>
      <c r="D49" s="786">
        <v>4680115882539</v>
      </c>
      <c r="E49" s="787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/>
      <c r="M49" s="33" t="s">
        <v>114</v>
      </c>
      <c r="N49" s="33"/>
      <c r="O49" s="32">
        <v>50</v>
      </c>
      <c r="P49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125</v>
      </c>
      <c r="B50" s="54" t="s">
        <v>126</v>
      </c>
      <c r="C50" s="31">
        <v>4301011382</v>
      </c>
      <c r="D50" s="786">
        <v>4607091385687</v>
      </c>
      <c r="E50" s="787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127</v>
      </c>
      <c r="M50" s="33" t="s">
        <v>114</v>
      </c>
      <c r="N50" s="33"/>
      <c r="O50" s="32">
        <v>50</v>
      </c>
      <c r="P50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80</v>
      </c>
      <c r="Y50" s="780">
        <f t="shared" si="6"/>
        <v>80</v>
      </c>
      <c r="Z50" s="36">
        <f>IFERROR(IF(Y50=0,"",ROUNDUP(Y50/H50,0)*0.00902),"")</f>
        <v>0.1804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84.2</v>
      </c>
      <c r="BN50" s="64">
        <f t="shared" si="8"/>
        <v>84.2</v>
      </c>
      <c r="BO50" s="64">
        <f t="shared" si="9"/>
        <v>0.15151515151515152</v>
      </c>
      <c r="BP50" s="64">
        <f t="shared" si="10"/>
        <v>0.15151515151515152</v>
      </c>
    </row>
    <row r="51" spans="1:68" ht="27" customHeight="1" x14ac:dyDescent="0.25">
      <c r="A51" s="54" t="s">
        <v>129</v>
      </c>
      <c r="B51" s="54" t="s">
        <v>130</v>
      </c>
      <c r="C51" s="31">
        <v>4301011624</v>
      </c>
      <c r="D51" s="786">
        <v>4680115883949</v>
      </c>
      <c r="E51" s="787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2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11"/>
      <c r="B52" s="797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/>
      <c r="O52" s="812"/>
      <c r="P52" s="800" t="s">
        <v>71</v>
      </c>
      <c r="Q52" s="801"/>
      <c r="R52" s="801"/>
      <c r="S52" s="801"/>
      <c r="T52" s="801"/>
      <c r="U52" s="801"/>
      <c r="V52" s="802"/>
      <c r="W52" s="37" t="s">
        <v>72</v>
      </c>
      <c r="X52" s="781">
        <f>IFERROR(X46/H46,"0")+IFERROR(X47/H47,"0")+IFERROR(X48/H48,"0")+IFERROR(X49/H49,"0")+IFERROR(X50/H50,"0")+IFERROR(X51/H51,"0")</f>
        <v>29.25925925925926</v>
      </c>
      <c r="Y52" s="781">
        <f>IFERROR(Y46/H46,"0")+IFERROR(Y47/H47,"0")+IFERROR(Y48/H48,"0")+IFERROR(Y49/H49,"0")+IFERROR(Y50/H50,"0")+IFERROR(Y51/H51,"0")</f>
        <v>30</v>
      </c>
      <c r="Z52" s="781">
        <f>IFERROR(IF(Z46="",0,Z46),"0")+IFERROR(IF(Z47="",0,Z47),"0")+IFERROR(IF(Z48="",0,Z48),"0")+IFERROR(IF(Z49="",0,Z49),"0")+IFERROR(IF(Z50="",0,Z50),"0")+IFERROR(IF(Z51="",0,Z51),"0")</f>
        <v>0.37019999999999997</v>
      </c>
      <c r="AA52" s="782"/>
      <c r="AB52" s="782"/>
      <c r="AC52" s="782"/>
    </row>
    <row r="53" spans="1:68" x14ac:dyDescent="0.2">
      <c r="A53" s="79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12"/>
      <c r="P53" s="800" t="s">
        <v>71</v>
      </c>
      <c r="Q53" s="801"/>
      <c r="R53" s="801"/>
      <c r="S53" s="801"/>
      <c r="T53" s="801"/>
      <c r="U53" s="801"/>
      <c r="V53" s="802"/>
      <c r="W53" s="37" t="s">
        <v>69</v>
      </c>
      <c r="X53" s="781">
        <f>IFERROR(SUM(X46:X51),"0")</f>
        <v>180</v>
      </c>
      <c r="Y53" s="781">
        <f>IFERROR(SUM(Y46:Y51),"0")</f>
        <v>188</v>
      </c>
      <c r="Z53" s="37"/>
      <c r="AA53" s="782"/>
      <c r="AB53" s="782"/>
      <c r="AC53" s="782"/>
    </row>
    <row r="54" spans="1:68" ht="14.25" customHeight="1" x14ac:dyDescent="0.25">
      <c r="A54" s="799" t="s">
        <v>73</v>
      </c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7"/>
      <c r="P54" s="797"/>
      <c r="Q54" s="797"/>
      <c r="R54" s="797"/>
      <c r="S54" s="797"/>
      <c r="T54" s="797"/>
      <c r="U54" s="797"/>
      <c r="V54" s="797"/>
      <c r="W54" s="797"/>
      <c r="X54" s="797"/>
      <c r="Y54" s="797"/>
      <c r="Z54" s="797"/>
      <c r="AA54" s="775"/>
      <c r="AB54" s="775"/>
      <c r="AC54" s="775"/>
    </row>
    <row r="55" spans="1:68" ht="27" customHeight="1" x14ac:dyDescent="0.25">
      <c r="A55" s="54" t="s">
        <v>131</v>
      </c>
      <c r="B55" s="54" t="s">
        <v>132</v>
      </c>
      <c r="C55" s="31">
        <v>4301051842</v>
      </c>
      <c r="D55" s="786">
        <v>4680115885233</v>
      </c>
      <c r="E55" s="787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4301051820</v>
      </c>
      <c r="D56" s="786">
        <v>4680115884915</v>
      </c>
      <c r="E56" s="787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11"/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812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7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12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796" t="s">
        <v>137</v>
      </c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797"/>
      <c r="P59" s="797"/>
      <c r="Q59" s="797"/>
      <c r="R59" s="797"/>
      <c r="S59" s="797"/>
      <c r="T59" s="797"/>
      <c r="U59" s="797"/>
      <c r="V59" s="797"/>
      <c r="W59" s="797"/>
      <c r="X59" s="797"/>
      <c r="Y59" s="797"/>
      <c r="Z59" s="797"/>
      <c r="AA59" s="774"/>
      <c r="AB59" s="774"/>
      <c r="AC59" s="774"/>
    </row>
    <row r="60" spans="1:68" ht="14.25" customHeight="1" x14ac:dyDescent="0.25">
      <c r="A60" s="799" t="s">
        <v>110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5"/>
      <c r="AB60" s="775"/>
      <c r="AC60" s="775"/>
    </row>
    <row r="61" spans="1:68" ht="27" customHeight="1" x14ac:dyDescent="0.25">
      <c r="A61" s="54" t="s">
        <v>138</v>
      </c>
      <c r="B61" s="54" t="s">
        <v>139</v>
      </c>
      <c r="C61" s="31">
        <v>4301012030</v>
      </c>
      <c r="D61" s="786">
        <v>4680115885882</v>
      </c>
      <c r="E61" s="787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86">
        <v>4680115881426</v>
      </c>
      <c r="E62" s="787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127</v>
      </c>
      <c r="M62" s="33" t="s">
        <v>117</v>
      </c>
      <c r="N62" s="33"/>
      <c r="O62" s="32">
        <v>50</v>
      </c>
      <c r="P62" s="11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260</v>
      </c>
      <c r="Y62" s="780">
        <f t="shared" si="11"/>
        <v>270</v>
      </c>
      <c r="Z62" s="36">
        <f>IFERROR(IF(Y62=0,"",ROUNDUP(Y62/H62,0)*0.01898),"")</f>
        <v>0.47450000000000003</v>
      </c>
      <c r="AA62" s="56"/>
      <c r="AB62" s="57"/>
      <c r="AC62" s="107" t="s">
        <v>143</v>
      </c>
      <c r="AG62" s="64"/>
      <c r="AJ62" s="68" t="s">
        <v>128</v>
      </c>
      <c r="AK62" s="68">
        <v>691.2</v>
      </c>
      <c r="BB62" s="108" t="s">
        <v>1</v>
      </c>
      <c r="BM62" s="64">
        <f t="shared" si="12"/>
        <v>270.47222222222217</v>
      </c>
      <c r="BN62" s="64">
        <f t="shared" si="13"/>
        <v>280.87499999999994</v>
      </c>
      <c r="BO62" s="64">
        <f t="shared" si="14"/>
        <v>0.37615740740740738</v>
      </c>
      <c r="BP62" s="64">
        <f t="shared" si="15"/>
        <v>0.390625</v>
      </c>
    </row>
    <row r="63" spans="1:68" ht="27" customHeight="1" x14ac:dyDescent="0.25">
      <c r="A63" s="54" t="s">
        <v>144</v>
      </c>
      <c r="B63" s="54" t="s">
        <v>145</v>
      </c>
      <c r="C63" s="31">
        <v>4301011386</v>
      </c>
      <c r="D63" s="786">
        <v>4680115880283</v>
      </c>
      <c r="E63" s="787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147</v>
      </c>
      <c r="B64" s="54" t="s">
        <v>148</v>
      </c>
      <c r="C64" s="31">
        <v>4301011432</v>
      </c>
      <c r="D64" s="786">
        <v>4680115882720</v>
      </c>
      <c r="E64" s="787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149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150</v>
      </c>
      <c r="B65" s="54" t="s">
        <v>151</v>
      </c>
      <c r="C65" s="31">
        <v>4301011806</v>
      </c>
      <c r="D65" s="786">
        <v>4680115881525</v>
      </c>
      <c r="E65" s="787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152</v>
      </c>
      <c r="B66" s="54" t="s">
        <v>153</v>
      </c>
      <c r="C66" s="31">
        <v>4301011589</v>
      </c>
      <c r="D66" s="786">
        <v>4680115885899</v>
      </c>
      <c r="E66" s="787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154</v>
      </c>
      <c r="N66" s="33"/>
      <c r="O66" s="32">
        <v>50</v>
      </c>
      <c r="P66" s="9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4301011801</v>
      </c>
      <c r="D67" s="786">
        <v>4680115881419</v>
      </c>
      <c r="E67" s="787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127</v>
      </c>
      <c r="M67" s="33" t="s">
        <v>117</v>
      </c>
      <c r="N67" s="33"/>
      <c r="O67" s="32">
        <v>50</v>
      </c>
      <c r="P67" s="117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360</v>
      </c>
      <c r="Y67" s="780">
        <f t="shared" si="11"/>
        <v>360</v>
      </c>
      <c r="Z67" s="36">
        <f>IFERROR(IF(Y67=0,"",ROUNDUP(Y67/H67,0)*0.00902),"")</f>
        <v>0.72160000000000002</v>
      </c>
      <c r="AA67" s="56"/>
      <c r="AB67" s="57"/>
      <c r="AC67" s="117" t="s">
        <v>143</v>
      </c>
      <c r="AG67" s="64"/>
      <c r="AJ67" s="68" t="s">
        <v>128</v>
      </c>
      <c r="AK67" s="68">
        <v>594</v>
      </c>
      <c r="BB67" s="118" t="s">
        <v>1</v>
      </c>
      <c r="BM67" s="64">
        <f t="shared" si="12"/>
        <v>376.79999999999995</v>
      </c>
      <c r="BN67" s="64">
        <f t="shared" si="13"/>
        <v>376.79999999999995</v>
      </c>
      <c r="BO67" s="64">
        <f t="shared" si="14"/>
        <v>0.60606060606060608</v>
      </c>
      <c r="BP67" s="64">
        <f t="shared" si="15"/>
        <v>0.60606060606060608</v>
      </c>
    </row>
    <row r="68" spans="1:68" x14ac:dyDescent="0.2">
      <c r="A68" s="811"/>
      <c r="B68" s="797"/>
      <c r="C68" s="797"/>
      <c r="D68" s="797"/>
      <c r="E68" s="797"/>
      <c r="F68" s="797"/>
      <c r="G68" s="797"/>
      <c r="H68" s="797"/>
      <c r="I68" s="797"/>
      <c r="J68" s="797"/>
      <c r="K68" s="797"/>
      <c r="L68" s="797"/>
      <c r="M68" s="797"/>
      <c r="N68" s="797"/>
      <c r="O68" s="812"/>
      <c r="P68" s="800" t="s">
        <v>71</v>
      </c>
      <c r="Q68" s="801"/>
      <c r="R68" s="801"/>
      <c r="S68" s="801"/>
      <c r="T68" s="801"/>
      <c r="U68" s="801"/>
      <c r="V68" s="802"/>
      <c r="W68" s="37" t="s">
        <v>72</v>
      </c>
      <c r="X68" s="781">
        <f>IFERROR(X61/H61,"0")+IFERROR(X62/H62,"0")+IFERROR(X63/H63,"0")+IFERROR(X64/H64,"0")+IFERROR(X65/H65,"0")+IFERROR(X66/H66,"0")+IFERROR(X67/H67,"0")</f>
        <v>104.07407407407408</v>
      </c>
      <c r="Y68" s="781">
        <f>IFERROR(Y61/H61,"0")+IFERROR(Y62/H62,"0")+IFERROR(Y63/H63,"0")+IFERROR(Y64/H64,"0")+IFERROR(Y65/H65,"0")+IFERROR(Y66/H66,"0")+IFERROR(Y67/H67,"0")</f>
        <v>105</v>
      </c>
      <c r="Z68" s="781">
        <f>IFERROR(IF(Z61="",0,Z61),"0")+IFERROR(IF(Z62="",0,Z62),"0")+IFERROR(IF(Z63="",0,Z63),"0")+IFERROR(IF(Z64="",0,Z64),"0")+IFERROR(IF(Z65="",0,Z65),"0")+IFERROR(IF(Z66="",0,Z66),"0")+IFERROR(IF(Z67="",0,Z67),"0")</f>
        <v>1.1960999999999999</v>
      </c>
      <c r="AA68" s="782"/>
      <c r="AB68" s="782"/>
      <c r="AC68" s="782"/>
    </row>
    <row r="69" spans="1:68" x14ac:dyDescent="0.2">
      <c r="A69" s="797"/>
      <c r="B69" s="797"/>
      <c r="C69" s="797"/>
      <c r="D69" s="797"/>
      <c r="E69" s="797"/>
      <c r="F69" s="797"/>
      <c r="G69" s="797"/>
      <c r="H69" s="797"/>
      <c r="I69" s="797"/>
      <c r="J69" s="797"/>
      <c r="K69" s="797"/>
      <c r="L69" s="797"/>
      <c r="M69" s="797"/>
      <c r="N69" s="797"/>
      <c r="O69" s="812"/>
      <c r="P69" s="800" t="s">
        <v>71</v>
      </c>
      <c r="Q69" s="801"/>
      <c r="R69" s="801"/>
      <c r="S69" s="801"/>
      <c r="T69" s="801"/>
      <c r="U69" s="801"/>
      <c r="V69" s="802"/>
      <c r="W69" s="37" t="s">
        <v>69</v>
      </c>
      <c r="X69" s="781">
        <f>IFERROR(SUM(X61:X67),"0")</f>
        <v>620</v>
      </c>
      <c r="Y69" s="781">
        <f>IFERROR(SUM(Y61:Y67),"0")</f>
        <v>630</v>
      </c>
      <c r="Z69" s="37"/>
      <c r="AA69" s="782"/>
      <c r="AB69" s="782"/>
      <c r="AC69" s="782"/>
    </row>
    <row r="70" spans="1:68" ht="14.25" customHeight="1" x14ac:dyDescent="0.25">
      <c r="A70" s="799" t="s">
        <v>158</v>
      </c>
      <c r="B70" s="797"/>
      <c r="C70" s="797"/>
      <c r="D70" s="797"/>
      <c r="E70" s="797"/>
      <c r="F70" s="797"/>
      <c r="G70" s="797"/>
      <c r="H70" s="797"/>
      <c r="I70" s="797"/>
      <c r="J70" s="797"/>
      <c r="K70" s="797"/>
      <c r="L70" s="797"/>
      <c r="M70" s="797"/>
      <c r="N70" s="797"/>
      <c r="O70" s="797"/>
      <c r="P70" s="797"/>
      <c r="Q70" s="797"/>
      <c r="R70" s="797"/>
      <c r="S70" s="797"/>
      <c r="T70" s="797"/>
      <c r="U70" s="797"/>
      <c r="V70" s="797"/>
      <c r="W70" s="797"/>
      <c r="X70" s="797"/>
      <c r="Y70" s="797"/>
      <c r="Z70" s="797"/>
      <c r="AA70" s="775"/>
      <c r="AB70" s="775"/>
      <c r="AC70" s="775"/>
    </row>
    <row r="71" spans="1:68" ht="27" customHeight="1" x14ac:dyDescent="0.25">
      <c r="A71" s="54" t="s">
        <v>159</v>
      </c>
      <c r="B71" s="54" t="s">
        <v>160</v>
      </c>
      <c r="C71" s="31">
        <v>4301020298</v>
      </c>
      <c r="D71" s="786">
        <v>4680115881440</v>
      </c>
      <c r="E71" s="787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150</v>
      </c>
      <c r="Y71" s="780">
        <f>IFERROR(IF(X71="",0,CEILING((X71/$H71),1)*$H71),"")</f>
        <v>151.20000000000002</v>
      </c>
      <c r="Z71" s="36">
        <f>IFERROR(IF(Y71=0,"",ROUNDUP(Y71/H71,0)*0.01898),"")</f>
        <v>0.26572000000000001</v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156.04166666666666</v>
      </c>
      <c r="BN71" s="64">
        <f>IFERROR(Y71*I71/H71,"0")</f>
        <v>157.29000000000002</v>
      </c>
      <c r="BO71" s="64">
        <f>IFERROR(1/J71*(X71/H71),"0")</f>
        <v>0.21701388888888887</v>
      </c>
      <c r="BP71" s="64">
        <f>IFERROR(1/J71*(Y71/H71),"0")</f>
        <v>0.21875</v>
      </c>
    </row>
    <row r="72" spans="1:68" ht="27" customHeight="1" x14ac:dyDescent="0.25">
      <c r="A72" s="54" t="s">
        <v>162</v>
      </c>
      <c r="B72" s="54" t="s">
        <v>163</v>
      </c>
      <c r="C72" s="31">
        <v>4301020228</v>
      </c>
      <c r="D72" s="786">
        <v>4680115882751</v>
      </c>
      <c r="E72" s="787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165</v>
      </c>
      <c r="B73" s="54" t="s">
        <v>166</v>
      </c>
      <c r="C73" s="31">
        <v>4301020358</v>
      </c>
      <c r="D73" s="786">
        <v>4680115885950</v>
      </c>
      <c r="E73" s="787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161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167</v>
      </c>
      <c r="B74" s="54" t="s">
        <v>168</v>
      </c>
      <c r="C74" s="31">
        <v>4301020296</v>
      </c>
      <c r="D74" s="786">
        <v>4680115881433</v>
      </c>
      <c r="E74" s="787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127</v>
      </c>
      <c r="M74" s="33" t="s">
        <v>117</v>
      </c>
      <c r="N74" s="33"/>
      <c r="O74" s="32">
        <v>50</v>
      </c>
      <c r="P74" s="9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117</v>
      </c>
      <c r="Y74" s="780">
        <f>IFERROR(IF(X74="",0,CEILING((X74/$H74),1)*$H74),"")</f>
        <v>118.80000000000001</v>
      </c>
      <c r="Z74" s="36">
        <f>IFERROR(IF(Y74=0,"",ROUNDUP(Y74/H74,0)*0.00651),"")</f>
        <v>0.28644000000000003</v>
      </c>
      <c r="AA74" s="56"/>
      <c r="AB74" s="57"/>
      <c r="AC74" s="125" t="s">
        <v>161</v>
      </c>
      <c r="AG74" s="64"/>
      <c r="AJ74" s="68" t="s">
        <v>128</v>
      </c>
      <c r="AK74" s="68">
        <v>491.4</v>
      </c>
      <c r="BB74" s="126" t="s">
        <v>1</v>
      </c>
      <c r="BM74" s="64">
        <f>IFERROR(X74*I74/H74,"0")</f>
        <v>124.79999999999998</v>
      </c>
      <c r="BN74" s="64">
        <f>IFERROR(Y74*I74/H74,"0")</f>
        <v>126.72</v>
      </c>
      <c r="BO74" s="64">
        <f>IFERROR(1/J74*(X74/H74),"0")</f>
        <v>0.23809523809523808</v>
      </c>
      <c r="BP74" s="64">
        <f>IFERROR(1/J74*(Y74/H74),"0")</f>
        <v>0.24175824175824179</v>
      </c>
    </row>
    <row r="75" spans="1:68" x14ac:dyDescent="0.2">
      <c r="A75" s="811"/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812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1">
        <f>IFERROR(X71/H71,"0")+IFERROR(X72/H72,"0")+IFERROR(X73/H73,"0")+IFERROR(X74/H74,"0")</f>
        <v>57.222222222222214</v>
      </c>
      <c r="Y75" s="781">
        <f>IFERROR(Y71/H71,"0")+IFERROR(Y72/H72,"0")+IFERROR(Y73/H73,"0")+IFERROR(Y74/H74,"0")</f>
        <v>58</v>
      </c>
      <c r="Z75" s="781">
        <f>IFERROR(IF(Z71="",0,Z71),"0")+IFERROR(IF(Z72="",0,Z72),"0")+IFERROR(IF(Z73="",0,Z73),"0")+IFERROR(IF(Z74="",0,Z74),"0")</f>
        <v>0.55215999999999998</v>
      </c>
      <c r="AA75" s="782"/>
      <c r="AB75" s="782"/>
      <c r="AC75" s="782"/>
    </row>
    <row r="76" spans="1:68" x14ac:dyDescent="0.2">
      <c r="A76" s="797"/>
      <c r="B76" s="797"/>
      <c r="C76" s="797"/>
      <c r="D76" s="797"/>
      <c r="E76" s="797"/>
      <c r="F76" s="797"/>
      <c r="G76" s="797"/>
      <c r="H76" s="797"/>
      <c r="I76" s="797"/>
      <c r="J76" s="797"/>
      <c r="K76" s="797"/>
      <c r="L76" s="797"/>
      <c r="M76" s="797"/>
      <c r="N76" s="797"/>
      <c r="O76" s="812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1">
        <f>IFERROR(SUM(X71:X74),"0")</f>
        <v>267</v>
      </c>
      <c r="Y76" s="781">
        <f>IFERROR(SUM(Y71:Y74),"0")</f>
        <v>270</v>
      </c>
      <c r="Z76" s="37"/>
      <c r="AA76" s="782"/>
      <c r="AB76" s="782"/>
      <c r="AC76" s="782"/>
    </row>
    <row r="77" spans="1:68" ht="14.25" customHeight="1" x14ac:dyDescent="0.25">
      <c r="A77" s="799" t="s">
        <v>64</v>
      </c>
      <c r="B77" s="797"/>
      <c r="C77" s="797"/>
      <c r="D77" s="797"/>
      <c r="E77" s="797"/>
      <c r="F77" s="797"/>
      <c r="G77" s="797"/>
      <c r="H77" s="797"/>
      <c r="I77" s="797"/>
      <c r="J77" s="797"/>
      <c r="K77" s="797"/>
      <c r="L77" s="797"/>
      <c r="M77" s="797"/>
      <c r="N77" s="797"/>
      <c r="O77" s="797"/>
      <c r="P77" s="797"/>
      <c r="Q77" s="797"/>
      <c r="R77" s="797"/>
      <c r="S77" s="797"/>
      <c r="T77" s="797"/>
      <c r="U77" s="797"/>
      <c r="V77" s="797"/>
      <c r="W77" s="797"/>
      <c r="X77" s="797"/>
      <c r="Y77" s="797"/>
      <c r="Z77" s="797"/>
      <c r="AA77" s="775"/>
      <c r="AB77" s="775"/>
      <c r="AC77" s="775"/>
    </row>
    <row r="78" spans="1:68" ht="16.5" customHeight="1" x14ac:dyDescent="0.25">
      <c r="A78" s="54" t="s">
        <v>169</v>
      </c>
      <c r="B78" s="54" t="s">
        <v>170</v>
      </c>
      <c r="C78" s="31">
        <v>4301031242</v>
      </c>
      <c r="D78" s="786">
        <v>4680115885066</v>
      </c>
      <c r="E78" s="787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171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172</v>
      </c>
      <c r="B79" s="54" t="s">
        <v>173</v>
      </c>
      <c r="C79" s="31">
        <v>4301031240</v>
      </c>
      <c r="D79" s="786">
        <v>4680115885042</v>
      </c>
      <c r="E79" s="787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7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174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175</v>
      </c>
      <c r="B80" s="54" t="s">
        <v>176</v>
      </c>
      <c r="C80" s="31">
        <v>4301031315</v>
      </c>
      <c r="D80" s="786">
        <v>4680115885080</v>
      </c>
      <c r="E80" s="787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178</v>
      </c>
      <c r="B81" s="54" t="s">
        <v>179</v>
      </c>
      <c r="C81" s="31">
        <v>4301031243</v>
      </c>
      <c r="D81" s="786">
        <v>4680115885073</v>
      </c>
      <c r="E81" s="787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180</v>
      </c>
      <c r="B82" s="54" t="s">
        <v>181</v>
      </c>
      <c r="C82" s="31">
        <v>4301031241</v>
      </c>
      <c r="D82" s="786">
        <v>4680115885059</v>
      </c>
      <c r="E82" s="787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4301031316</v>
      </c>
      <c r="D83" s="786">
        <v>4680115885097</v>
      </c>
      <c r="E83" s="787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x14ac:dyDescent="0.2">
      <c r="A84" s="811"/>
      <c r="B84" s="797"/>
      <c r="C84" s="797"/>
      <c r="D84" s="797"/>
      <c r="E84" s="797"/>
      <c r="F84" s="797"/>
      <c r="G84" s="797"/>
      <c r="H84" s="797"/>
      <c r="I84" s="797"/>
      <c r="J84" s="797"/>
      <c r="K84" s="797"/>
      <c r="L84" s="797"/>
      <c r="M84" s="797"/>
      <c r="N84" s="797"/>
      <c r="O84" s="812"/>
      <c r="P84" s="800" t="s">
        <v>71</v>
      </c>
      <c r="Q84" s="801"/>
      <c r="R84" s="801"/>
      <c r="S84" s="801"/>
      <c r="T84" s="801"/>
      <c r="U84" s="801"/>
      <c r="V84" s="802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x14ac:dyDescent="0.2">
      <c r="A85" s="797"/>
      <c r="B85" s="797"/>
      <c r="C85" s="797"/>
      <c r="D85" s="797"/>
      <c r="E85" s="797"/>
      <c r="F85" s="797"/>
      <c r="G85" s="797"/>
      <c r="H85" s="797"/>
      <c r="I85" s="797"/>
      <c r="J85" s="797"/>
      <c r="K85" s="797"/>
      <c r="L85" s="797"/>
      <c r="M85" s="797"/>
      <c r="N85" s="797"/>
      <c r="O85" s="812"/>
      <c r="P85" s="800" t="s">
        <v>71</v>
      </c>
      <c r="Q85" s="801"/>
      <c r="R85" s="801"/>
      <c r="S85" s="801"/>
      <c r="T85" s="801"/>
      <c r="U85" s="801"/>
      <c r="V85" s="802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customHeight="1" x14ac:dyDescent="0.25">
      <c r="A86" s="799" t="s">
        <v>73</v>
      </c>
      <c r="B86" s="797"/>
      <c r="C86" s="797"/>
      <c r="D86" s="797"/>
      <c r="E86" s="797"/>
      <c r="F86" s="797"/>
      <c r="G86" s="797"/>
      <c r="H86" s="797"/>
      <c r="I86" s="797"/>
      <c r="J86" s="797"/>
      <c r="K86" s="797"/>
      <c r="L86" s="797"/>
      <c r="M86" s="797"/>
      <c r="N86" s="797"/>
      <c r="O86" s="797"/>
      <c r="P86" s="797"/>
      <c r="Q86" s="797"/>
      <c r="R86" s="797"/>
      <c r="S86" s="797"/>
      <c r="T86" s="797"/>
      <c r="U86" s="797"/>
      <c r="V86" s="797"/>
      <c r="W86" s="797"/>
      <c r="X86" s="797"/>
      <c r="Y86" s="797"/>
      <c r="Z86" s="797"/>
      <c r="AA86" s="775"/>
      <c r="AB86" s="775"/>
      <c r="AC86" s="775"/>
    </row>
    <row r="87" spans="1:68" ht="16.5" customHeight="1" x14ac:dyDescent="0.25">
      <c r="A87" s="54" t="s">
        <v>184</v>
      </c>
      <c r="B87" s="54" t="s">
        <v>185</v>
      </c>
      <c r="C87" s="31">
        <v>4301051838</v>
      </c>
      <c r="D87" s="786">
        <v>4680115881891</v>
      </c>
      <c r="E87" s="787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186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1">
        <v>4301051846</v>
      </c>
      <c r="D88" s="786">
        <v>4680115885769</v>
      </c>
      <c r="E88" s="787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189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190</v>
      </c>
      <c r="B89" s="54" t="s">
        <v>191</v>
      </c>
      <c r="C89" s="31">
        <v>4301051822</v>
      </c>
      <c r="D89" s="786">
        <v>4680115884410</v>
      </c>
      <c r="E89" s="787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1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20</v>
      </c>
      <c r="Y89" s="780">
        <f t="shared" si="21"/>
        <v>25.200000000000003</v>
      </c>
      <c r="Z89" s="36">
        <f>IFERROR(IF(Y89=0,"",ROUNDUP(Y89/H89,0)*0.01898),"")</f>
        <v>5.6940000000000004E-2</v>
      </c>
      <c r="AA89" s="56"/>
      <c r="AB89" s="57"/>
      <c r="AC89" s="143" t="s">
        <v>192</v>
      </c>
      <c r="AG89" s="64"/>
      <c r="AJ89" s="68"/>
      <c r="AK89" s="68">
        <v>0</v>
      </c>
      <c r="BB89" s="144" t="s">
        <v>1</v>
      </c>
      <c r="BM89" s="64">
        <f t="shared" si="22"/>
        <v>21.207142857142856</v>
      </c>
      <c r="BN89" s="64">
        <f t="shared" si="23"/>
        <v>26.721000000000004</v>
      </c>
      <c r="BO89" s="64">
        <f t="shared" si="24"/>
        <v>3.7202380952380952E-2</v>
      </c>
      <c r="BP89" s="64">
        <f t="shared" si="25"/>
        <v>4.6875E-2</v>
      </c>
    </row>
    <row r="90" spans="1:68" ht="16.5" customHeight="1" x14ac:dyDescent="0.25">
      <c r="A90" s="54" t="s">
        <v>193</v>
      </c>
      <c r="B90" s="54" t="s">
        <v>194</v>
      </c>
      <c r="C90" s="31">
        <v>4301051837</v>
      </c>
      <c r="D90" s="786">
        <v>4680115884311</v>
      </c>
      <c r="E90" s="787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195</v>
      </c>
      <c r="B91" s="54" t="s">
        <v>196</v>
      </c>
      <c r="C91" s="31">
        <v>4301051844</v>
      </c>
      <c r="D91" s="786">
        <v>4680115885929</v>
      </c>
      <c r="E91" s="787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197</v>
      </c>
      <c r="B92" s="54" t="s">
        <v>198</v>
      </c>
      <c r="C92" s="31">
        <v>4301051827</v>
      </c>
      <c r="D92" s="786">
        <v>4680115884403</v>
      </c>
      <c r="E92" s="787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8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811"/>
      <c r="B93" s="797"/>
      <c r="C93" s="797"/>
      <c r="D93" s="797"/>
      <c r="E93" s="797"/>
      <c r="F93" s="797"/>
      <c r="G93" s="797"/>
      <c r="H93" s="797"/>
      <c r="I93" s="797"/>
      <c r="J93" s="797"/>
      <c r="K93" s="797"/>
      <c r="L93" s="797"/>
      <c r="M93" s="797"/>
      <c r="N93" s="797"/>
      <c r="O93" s="812"/>
      <c r="P93" s="800" t="s">
        <v>71</v>
      </c>
      <c r="Q93" s="801"/>
      <c r="R93" s="801"/>
      <c r="S93" s="801"/>
      <c r="T93" s="801"/>
      <c r="U93" s="801"/>
      <c r="V93" s="802"/>
      <c r="W93" s="37" t="s">
        <v>72</v>
      </c>
      <c r="X93" s="781">
        <f>IFERROR(X87/H87,"0")+IFERROR(X88/H88,"0")+IFERROR(X89/H89,"0")+IFERROR(X90/H90,"0")+IFERROR(X91/H91,"0")+IFERROR(X92/H92,"0")</f>
        <v>2.3809523809523809</v>
      </c>
      <c r="Y93" s="781">
        <f>IFERROR(Y87/H87,"0")+IFERROR(Y88/H88,"0")+IFERROR(Y89/H89,"0")+IFERROR(Y90/H90,"0")+IFERROR(Y91/H91,"0")+IFERROR(Y92/H92,"0")</f>
        <v>3</v>
      </c>
      <c r="Z93" s="781">
        <f>IFERROR(IF(Z87="",0,Z87),"0")+IFERROR(IF(Z88="",0,Z88),"0")+IFERROR(IF(Z89="",0,Z89),"0")+IFERROR(IF(Z90="",0,Z90),"0")+IFERROR(IF(Z91="",0,Z91),"0")+IFERROR(IF(Z92="",0,Z92),"0")</f>
        <v>5.6940000000000004E-2</v>
      </c>
      <c r="AA93" s="782"/>
      <c r="AB93" s="782"/>
      <c r="AC93" s="782"/>
    </row>
    <row r="94" spans="1:68" x14ac:dyDescent="0.2">
      <c r="A94" s="797"/>
      <c r="B94" s="797"/>
      <c r="C94" s="797"/>
      <c r="D94" s="797"/>
      <c r="E94" s="797"/>
      <c r="F94" s="797"/>
      <c r="G94" s="797"/>
      <c r="H94" s="797"/>
      <c r="I94" s="797"/>
      <c r="J94" s="797"/>
      <c r="K94" s="797"/>
      <c r="L94" s="797"/>
      <c r="M94" s="797"/>
      <c r="N94" s="797"/>
      <c r="O94" s="812"/>
      <c r="P94" s="800" t="s">
        <v>71</v>
      </c>
      <c r="Q94" s="801"/>
      <c r="R94" s="801"/>
      <c r="S94" s="801"/>
      <c r="T94" s="801"/>
      <c r="U94" s="801"/>
      <c r="V94" s="802"/>
      <c r="W94" s="37" t="s">
        <v>69</v>
      </c>
      <c r="X94" s="781">
        <f>IFERROR(SUM(X87:X92),"0")</f>
        <v>20</v>
      </c>
      <c r="Y94" s="781">
        <f>IFERROR(SUM(Y87:Y92),"0")</f>
        <v>25.200000000000003</v>
      </c>
      <c r="Z94" s="37"/>
      <c r="AA94" s="782"/>
      <c r="AB94" s="782"/>
      <c r="AC94" s="782"/>
    </row>
    <row r="95" spans="1:68" ht="14.25" customHeight="1" x14ac:dyDescent="0.25">
      <c r="A95" s="799" t="s">
        <v>199</v>
      </c>
      <c r="B95" s="797"/>
      <c r="C95" s="797"/>
      <c r="D95" s="797"/>
      <c r="E95" s="797"/>
      <c r="F95" s="797"/>
      <c r="G95" s="797"/>
      <c r="H95" s="797"/>
      <c r="I95" s="797"/>
      <c r="J95" s="797"/>
      <c r="K95" s="797"/>
      <c r="L95" s="797"/>
      <c r="M95" s="797"/>
      <c r="N95" s="797"/>
      <c r="O95" s="797"/>
      <c r="P95" s="797"/>
      <c r="Q95" s="797"/>
      <c r="R95" s="797"/>
      <c r="S95" s="797"/>
      <c r="T95" s="797"/>
      <c r="U95" s="797"/>
      <c r="V95" s="797"/>
      <c r="W95" s="797"/>
      <c r="X95" s="797"/>
      <c r="Y95" s="797"/>
      <c r="Z95" s="797"/>
      <c r="AA95" s="775"/>
      <c r="AB95" s="775"/>
      <c r="AC95" s="775"/>
    </row>
    <row r="96" spans="1:68" ht="37.5" customHeight="1" x14ac:dyDescent="0.25">
      <c r="A96" s="54" t="s">
        <v>200</v>
      </c>
      <c r="B96" s="54" t="s">
        <v>201</v>
      </c>
      <c r="C96" s="31">
        <v>4301060366</v>
      </c>
      <c r="D96" s="786">
        <v>4680115881532</v>
      </c>
      <c r="E96" s="787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202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200</v>
      </c>
      <c r="B97" s="54" t="s">
        <v>203</v>
      </c>
      <c r="C97" s="31">
        <v>4301060371</v>
      </c>
      <c r="D97" s="786">
        <v>4680115881532</v>
      </c>
      <c r="E97" s="787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9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30</v>
      </c>
      <c r="Y97" s="780">
        <f>IFERROR(IF(X97="",0,CEILING((X97/$H97),1)*$H97),"")</f>
        <v>33.6</v>
      </c>
      <c r="Z97" s="36">
        <f>IFERROR(IF(Y97=0,"",ROUNDUP(Y97/H97,0)*0.01898),"")</f>
        <v>7.5920000000000001E-2</v>
      </c>
      <c r="AA97" s="56"/>
      <c r="AB97" s="57"/>
      <c r="AC97" s="153" t="s">
        <v>202</v>
      </c>
      <c r="AG97" s="64"/>
      <c r="AJ97" s="68"/>
      <c r="AK97" s="68">
        <v>0</v>
      </c>
      <c r="BB97" s="154" t="s">
        <v>1</v>
      </c>
      <c r="BM97" s="64">
        <f>IFERROR(X97*I97/H97,"0")</f>
        <v>31.853571428571428</v>
      </c>
      <c r="BN97" s="64">
        <f>IFERROR(Y97*I97/H97,"0")</f>
        <v>35.676000000000002</v>
      </c>
      <c r="BO97" s="64">
        <f>IFERROR(1/J97*(X97/H97),"0")</f>
        <v>5.5803571428571425E-2</v>
      </c>
      <c r="BP97" s="64">
        <f>IFERROR(1/J97*(Y97/H97),"0")</f>
        <v>6.25E-2</v>
      </c>
    </row>
    <row r="98" spans="1:68" ht="27" customHeight="1" x14ac:dyDescent="0.25">
      <c r="A98" s="54" t="s">
        <v>204</v>
      </c>
      <c r="B98" s="54" t="s">
        <v>205</v>
      </c>
      <c r="C98" s="31">
        <v>4301060351</v>
      </c>
      <c r="D98" s="786">
        <v>4680115881464</v>
      </c>
      <c r="E98" s="787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0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206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811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12"/>
      <c r="P99" s="800" t="s">
        <v>71</v>
      </c>
      <c r="Q99" s="801"/>
      <c r="R99" s="801"/>
      <c r="S99" s="801"/>
      <c r="T99" s="801"/>
      <c r="U99" s="801"/>
      <c r="V99" s="802"/>
      <c r="W99" s="37" t="s">
        <v>72</v>
      </c>
      <c r="X99" s="781">
        <f>IFERROR(X96/H96,"0")+IFERROR(X97/H97,"0")+IFERROR(X98/H98,"0")</f>
        <v>3.5714285714285712</v>
      </c>
      <c r="Y99" s="781">
        <f>IFERROR(Y96/H96,"0")+IFERROR(Y97/H97,"0")+IFERROR(Y98/H98,"0")</f>
        <v>4</v>
      </c>
      <c r="Z99" s="781">
        <f>IFERROR(IF(Z96="",0,Z96),"0")+IFERROR(IF(Z97="",0,Z97),"0")+IFERROR(IF(Z98="",0,Z98),"0")</f>
        <v>7.5920000000000001E-2</v>
      </c>
      <c r="AA99" s="782"/>
      <c r="AB99" s="782"/>
      <c r="AC99" s="782"/>
    </row>
    <row r="100" spans="1:68" x14ac:dyDescent="0.2">
      <c r="A100" s="797"/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812"/>
      <c r="P100" s="800" t="s">
        <v>71</v>
      </c>
      <c r="Q100" s="801"/>
      <c r="R100" s="801"/>
      <c r="S100" s="801"/>
      <c r="T100" s="801"/>
      <c r="U100" s="801"/>
      <c r="V100" s="802"/>
      <c r="W100" s="37" t="s">
        <v>69</v>
      </c>
      <c r="X100" s="781">
        <f>IFERROR(SUM(X96:X98),"0")</f>
        <v>30</v>
      </c>
      <c r="Y100" s="781">
        <f>IFERROR(SUM(Y96:Y98),"0")</f>
        <v>33.6</v>
      </c>
      <c r="Z100" s="37"/>
      <c r="AA100" s="782"/>
      <c r="AB100" s="782"/>
      <c r="AC100" s="782"/>
    </row>
    <row r="101" spans="1:68" ht="16.5" customHeight="1" x14ac:dyDescent="0.25">
      <c r="A101" s="796" t="s">
        <v>207</v>
      </c>
      <c r="B101" s="797"/>
      <c r="C101" s="797"/>
      <c r="D101" s="797"/>
      <c r="E101" s="797"/>
      <c r="F101" s="797"/>
      <c r="G101" s="797"/>
      <c r="H101" s="797"/>
      <c r="I101" s="797"/>
      <c r="J101" s="797"/>
      <c r="K101" s="797"/>
      <c r="L101" s="797"/>
      <c r="M101" s="797"/>
      <c r="N101" s="797"/>
      <c r="O101" s="797"/>
      <c r="P101" s="797"/>
      <c r="Q101" s="797"/>
      <c r="R101" s="797"/>
      <c r="S101" s="797"/>
      <c r="T101" s="797"/>
      <c r="U101" s="797"/>
      <c r="V101" s="797"/>
      <c r="W101" s="797"/>
      <c r="X101" s="797"/>
      <c r="Y101" s="797"/>
      <c r="Z101" s="797"/>
      <c r="AA101" s="774"/>
      <c r="AB101" s="774"/>
      <c r="AC101" s="774"/>
    </row>
    <row r="102" spans="1:68" ht="14.25" customHeight="1" x14ac:dyDescent="0.25">
      <c r="A102" s="799" t="s">
        <v>110</v>
      </c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797"/>
      <c r="P102" s="797"/>
      <c r="Q102" s="797"/>
      <c r="R102" s="797"/>
      <c r="S102" s="797"/>
      <c r="T102" s="797"/>
      <c r="U102" s="797"/>
      <c r="V102" s="797"/>
      <c r="W102" s="797"/>
      <c r="X102" s="797"/>
      <c r="Y102" s="797"/>
      <c r="Z102" s="797"/>
      <c r="AA102" s="775"/>
      <c r="AB102" s="775"/>
      <c r="AC102" s="775"/>
    </row>
    <row r="103" spans="1:68" ht="27" customHeight="1" x14ac:dyDescent="0.25">
      <c r="A103" s="54" t="s">
        <v>208</v>
      </c>
      <c r="B103" s="54" t="s">
        <v>209</v>
      </c>
      <c r="C103" s="31">
        <v>4301011468</v>
      </c>
      <c r="D103" s="786">
        <v>4680115881327</v>
      </c>
      <c r="E103" s="787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154</v>
      </c>
      <c r="N103" s="33"/>
      <c r="O103" s="32">
        <v>50</v>
      </c>
      <c r="P103" s="8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160</v>
      </c>
      <c r="Y103" s="780">
        <f>IFERROR(IF(X103="",0,CEILING((X103/$H103),1)*$H103),"")</f>
        <v>162</v>
      </c>
      <c r="Z103" s="36">
        <f>IFERROR(IF(Y103=0,"",ROUNDUP(Y103/H103,0)*0.01898),"")</f>
        <v>0.28470000000000001</v>
      </c>
      <c r="AA103" s="56"/>
      <c r="AB103" s="57"/>
      <c r="AC103" s="157" t="s">
        <v>210</v>
      </c>
      <c r="AG103" s="64"/>
      <c r="AJ103" s="68"/>
      <c r="AK103" s="68">
        <v>0</v>
      </c>
      <c r="BB103" s="158" t="s">
        <v>1</v>
      </c>
      <c r="BM103" s="64">
        <f>IFERROR(X103*I103/H103,"0")</f>
        <v>166.44444444444443</v>
      </c>
      <c r="BN103" s="64">
        <f>IFERROR(Y103*I103/H103,"0")</f>
        <v>168.52499999999998</v>
      </c>
      <c r="BO103" s="64">
        <f>IFERROR(1/J103*(X103/H103),"0")</f>
        <v>0.23148148148148145</v>
      </c>
      <c r="BP103" s="64">
        <f>IFERROR(1/J103*(Y103/H103),"0")</f>
        <v>0.23437499999999997</v>
      </c>
    </row>
    <row r="104" spans="1:68" ht="16.5" customHeight="1" x14ac:dyDescent="0.25">
      <c r="A104" s="54" t="s">
        <v>211</v>
      </c>
      <c r="B104" s="54" t="s">
        <v>212</v>
      </c>
      <c r="C104" s="31">
        <v>4301011476</v>
      </c>
      <c r="D104" s="786">
        <v>4680115881518</v>
      </c>
      <c r="E104" s="787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210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213</v>
      </c>
      <c r="B105" s="54" t="s">
        <v>214</v>
      </c>
      <c r="C105" s="31">
        <v>4301011443</v>
      </c>
      <c r="D105" s="786">
        <v>4680115881303</v>
      </c>
      <c r="E105" s="787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127</v>
      </c>
      <c r="M105" s="33" t="s">
        <v>154</v>
      </c>
      <c r="N105" s="33"/>
      <c r="O105" s="32">
        <v>50</v>
      </c>
      <c r="P105" s="11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405</v>
      </c>
      <c r="Y105" s="780">
        <f>IFERROR(IF(X105="",0,CEILING((X105/$H105),1)*$H105),"")</f>
        <v>405</v>
      </c>
      <c r="Z105" s="36">
        <f>IFERROR(IF(Y105=0,"",ROUNDUP(Y105/H105,0)*0.00902),"")</f>
        <v>0.81180000000000008</v>
      </c>
      <c r="AA105" s="56"/>
      <c r="AB105" s="57"/>
      <c r="AC105" s="161" t="s">
        <v>215</v>
      </c>
      <c r="AG105" s="64"/>
      <c r="AJ105" s="68" t="s">
        <v>128</v>
      </c>
      <c r="AK105" s="68">
        <v>594</v>
      </c>
      <c r="BB105" s="162" t="s">
        <v>1</v>
      </c>
      <c r="BM105" s="64">
        <f>IFERROR(X105*I105/H105,"0")</f>
        <v>423.9</v>
      </c>
      <c r="BN105" s="64">
        <f>IFERROR(Y105*I105/H105,"0")</f>
        <v>423.9</v>
      </c>
      <c r="BO105" s="64">
        <f>IFERROR(1/J105*(X105/H105),"0")</f>
        <v>0.68181818181818188</v>
      </c>
      <c r="BP105" s="64">
        <f>IFERROR(1/J105*(Y105/H105),"0")</f>
        <v>0.68181818181818188</v>
      </c>
    </row>
    <row r="106" spans="1:68" x14ac:dyDescent="0.2">
      <c r="A106" s="811"/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812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1">
        <f>IFERROR(X103/H103,"0")+IFERROR(X104/H104,"0")+IFERROR(X105/H105,"0")</f>
        <v>104.81481481481481</v>
      </c>
      <c r="Y106" s="781">
        <f>IFERROR(Y103/H103,"0")+IFERROR(Y104/H104,"0")+IFERROR(Y105/H105,"0")</f>
        <v>105</v>
      </c>
      <c r="Z106" s="781">
        <f>IFERROR(IF(Z103="",0,Z103),"0")+IFERROR(IF(Z104="",0,Z104),"0")+IFERROR(IF(Z105="",0,Z105),"0")</f>
        <v>1.0965</v>
      </c>
      <c r="AA106" s="782"/>
      <c r="AB106" s="782"/>
      <c r="AC106" s="782"/>
    </row>
    <row r="107" spans="1:68" x14ac:dyDescent="0.2">
      <c r="A107" s="797"/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812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1">
        <f>IFERROR(SUM(X103:X105),"0")</f>
        <v>565</v>
      </c>
      <c r="Y107" s="781">
        <f>IFERROR(SUM(Y103:Y105),"0")</f>
        <v>567</v>
      </c>
      <c r="Z107" s="37"/>
      <c r="AA107" s="782"/>
      <c r="AB107" s="782"/>
      <c r="AC107" s="782"/>
    </row>
    <row r="108" spans="1:68" ht="14.25" customHeight="1" x14ac:dyDescent="0.25">
      <c r="A108" s="799" t="s">
        <v>73</v>
      </c>
      <c r="B108" s="797"/>
      <c r="C108" s="797"/>
      <c r="D108" s="797"/>
      <c r="E108" s="797"/>
      <c r="F108" s="797"/>
      <c r="G108" s="797"/>
      <c r="H108" s="797"/>
      <c r="I108" s="797"/>
      <c r="J108" s="797"/>
      <c r="K108" s="797"/>
      <c r="L108" s="797"/>
      <c r="M108" s="797"/>
      <c r="N108" s="797"/>
      <c r="O108" s="797"/>
      <c r="P108" s="797"/>
      <c r="Q108" s="797"/>
      <c r="R108" s="797"/>
      <c r="S108" s="797"/>
      <c r="T108" s="797"/>
      <c r="U108" s="797"/>
      <c r="V108" s="797"/>
      <c r="W108" s="797"/>
      <c r="X108" s="797"/>
      <c r="Y108" s="797"/>
      <c r="Z108" s="797"/>
      <c r="AA108" s="775"/>
      <c r="AB108" s="775"/>
      <c r="AC108" s="775"/>
    </row>
    <row r="109" spans="1:68" ht="27" customHeight="1" x14ac:dyDescent="0.25">
      <c r="A109" s="54" t="s">
        <v>216</v>
      </c>
      <c r="B109" s="54" t="s">
        <v>217</v>
      </c>
      <c r="C109" s="31">
        <v>4301051437</v>
      </c>
      <c r="D109" s="786">
        <v>4607091386967</v>
      </c>
      <c r="E109" s="787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218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216</v>
      </c>
      <c r="B110" s="54" t="s">
        <v>219</v>
      </c>
      <c r="C110" s="31">
        <v>4301051546</v>
      </c>
      <c r="D110" s="786">
        <v>4607091386967</v>
      </c>
      <c r="E110" s="787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130</v>
      </c>
      <c r="Y110" s="780">
        <f t="shared" si="26"/>
        <v>134.4</v>
      </c>
      <c r="Z110" s="36">
        <f>IFERROR(IF(Y110=0,"",ROUNDUP(Y110/H110,0)*0.01898),"")</f>
        <v>0.30368000000000001</v>
      </c>
      <c r="AA110" s="56"/>
      <c r="AB110" s="57"/>
      <c r="AC110" s="165" t="s">
        <v>218</v>
      </c>
      <c r="AG110" s="64"/>
      <c r="AJ110" s="68"/>
      <c r="AK110" s="68">
        <v>0</v>
      </c>
      <c r="BB110" s="166" t="s">
        <v>1</v>
      </c>
      <c r="BM110" s="64">
        <f t="shared" si="27"/>
        <v>138.03214285714284</v>
      </c>
      <c r="BN110" s="64">
        <f t="shared" si="28"/>
        <v>142.70400000000001</v>
      </c>
      <c r="BO110" s="64">
        <f t="shared" si="29"/>
        <v>0.24181547619047619</v>
      </c>
      <c r="BP110" s="64">
        <f t="shared" si="30"/>
        <v>0.25</v>
      </c>
    </row>
    <row r="111" spans="1:68" ht="27" customHeight="1" x14ac:dyDescent="0.25">
      <c r="A111" s="54" t="s">
        <v>220</v>
      </c>
      <c r="B111" s="54" t="s">
        <v>221</v>
      </c>
      <c r="C111" s="31">
        <v>4301051436</v>
      </c>
      <c r="D111" s="786">
        <v>4607091385731</v>
      </c>
      <c r="E111" s="787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127</v>
      </c>
      <c r="M111" s="33" t="s">
        <v>114</v>
      </c>
      <c r="N111" s="33"/>
      <c r="O111" s="32">
        <v>45</v>
      </c>
      <c r="P111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450</v>
      </c>
      <c r="Y111" s="780">
        <f t="shared" si="26"/>
        <v>450.90000000000003</v>
      </c>
      <c r="Z111" s="36">
        <f>IFERROR(IF(Y111=0,"",ROUNDUP(Y111/H111,0)*0.00651),"")</f>
        <v>1.08717</v>
      </c>
      <c r="AA111" s="56"/>
      <c r="AB111" s="57"/>
      <c r="AC111" s="167" t="s">
        <v>218</v>
      </c>
      <c r="AG111" s="64"/>
      <c r="AJ111" s="68" t="s">
        <v>128</v>
      </c>
      <c r="AK111" s="68">
        <v>491.4</v>
      </c>
      <c r="BB111" s="168" t="s">
        <v>1</v>
      </c>
      <c r="BM111" s="64">
        <f t="shared" si="27"/>
        <v>492</v>
      </c>
      <c r="BN111" s="64">
        <f t="shared" si="28"/>
        <v>492.98399999999998</v>
      </c>
      <c r="BO111" s="64">
        <f t="shared" si="29"/>
        <v>0.91575091575091572</v>
      </c>
      <c r="BP111" s="64">
        <f t="shared" si="30"/>
        <v>0.91758241758241765</v>
      </c>
    </row>
    <row r="112" spans="1:68" ht="16.5" customHeight="1" x14ac:dyDescent="0.25">
      <c r="A112" s="54" t="s">
        <v>222</v>
      </c>
      <c r="B112" s="54" t="s">
        <v>223</v>
      </c>
      <c r="C112" s="31">
        <v>4301051438</v>
      </c>
      <c r="D112" s="786">
        <v>4680115880894</v>
      </c>
      <c r="E112" s="787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225</v>
      </c>
      <c r="B113" s="54" t="s">
        <v>226</v>
      </c>
      <c r="C113" s="31">
        <v>4301051687</v>
      </c>
      <c r="D113" s="786">
        <v>4680115880214</v>
      </c>
      <c r="E113" s="787"/>
      <c r="F113" s="778">
        <v>0.45</v>
      </c>
      <c r="G113" s="32">
        <v>4</v>
      </c>
      <c r="H113" s="778">
        <v>1.8</v>
      </c>
      <c r="I113" s="778">
        <v>2.032</v>
      </c>
      <c r="J113" s="32">
        <v>182</v>
      </c>
      <c r="K113" s="32" t="s">
        <v>76</v>
      </c>
      <c r="L113" s="32"/>
      <c r="M113" s="33" t="s">
        <v>114</v>
      </c>
      <c r="N113" s="33"/>
      <c r="O113" s="32">
        <v>45</v>
      </c>
      <c r="P113" s="915" t="s">
        <v>227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224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225</v>
      </c>
      <c r="B114" s="54" t="s">
        <v>228</v>
      </c>
      <c r="C114" s="31">
        <v>4301051439</v>
      </c>
      <c r="D114" s="786">
        <v>4680115880214</v>
      </c>
      <c r="E114" s="787"/>
      <c r="F114" s="778">
        <v>0.45</v>
      </c>
      <c r="G114" s="32">
        <v>6</v>
      </c>
      <c r="H114" s="778">
        <v>2.7</v>
      </c>
      <c r="I114" s="778">
        <v>2.988</v>
      </c>
      <c r="J114" s="32">
        <v>132</v>
      </c>
      <c r="K114" s="32" t="s">
        <v>124</v>
      </c>
      <c r="L114" s="32"/>
      <c r="M114" s="33" t="s">
        <v>114</v>
      </c>
      <c r="N114" s="33"/>
      <c r="O114" s="32">
        <v>45</v>
      </c>
      <c r="P114" s="112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IFERROR(IF(Y114=0,"",ROUNDUP(Y114/H114,0)*0.00902),"")</f>
        <v/>
      </c>
      <c r="AA114" s="56"/>
      <c r="AB114" s="57"/>
      <c r="AC114" s="173" t="s">
        <v>224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811"/>
      <c r="B115" s="797"/>
      <c r="C115" s="797"/>
      <c r="D115" s="797"/>
      <c r="E115" s="797"/>
      <c r="F115" s="797"/>
      <c r="G115" s="797"/>
      <c r="H115" s="797"/>
      <c r="I115" s="797"/>
      <c r="J115" s="797"/>
      <c r="K115" s="797"/>
      <c r="L115" s="797"/>
      <c r="M115" s="797"/>
      <c r="N115" s="797"/>
      <c r="O115" s="812"/>
      <c r="P115" s="800" t="s">
        <v>71</v>
      </c>
      <c r="Q115" s="801"/>
      <c r="R115" s="801"/>
      <c r="S115" s="801"/>
      <c r="T115" s="801"/>
      <c r="U115" s="801"/>
      <c r="V115" s="802"/>
      <c r="W115" s="37" t="s">
        <v>72</v>
      </c>
      <c r="X115" s="781">
        <f>IFERROR(X109/H109,"0")+IFERROR(X110/H110,"0")+IFERROR(X111/H111,"0")+IFERROR(X112/H112,"0")+IFERROR(X113/H113,"0")+IFERROR(X114/H114,"0")</f>
        <v>182.14285714285714</v>
      </c>
      <c r="Y115" s="781">
        <f>IFERROR(Y109/H109,"0")+IFERROR(Y110/H110,"0")+IFERROR(Y111/H111,"0")+IFERROR(Y112/H112,"0")+IFERROR(Y113/H113,"0")+IFERROR(Y114/H114,"0")</f>
        <v>183</v>
      </c>
      <c r="Z115" s="781">
        <f>IFERROR(IF(Z109="",0,Z109),"0")+IFERROR(IF(Z110="",0,Z110),"0")+IFERROR(IF(Z111="",0,Z111),"0")+IFERROR(IF(Z112="",0,Z112),"0")+IFERROR(IF(Z113="",0,Z113),"0")+IFERROR(IF(Z114="",0,Z114),"0")</f>
        <v>1.3908499999999999</v>
      </c>
      <c r="AA115" s="782"/>
      <c r="AB115" s="782"/>
      <c r="AC115" s="782"/>
    </row>
    <row r="116" spans="1:68" x14ac:dyDescent="0.2">
      <c r="A116" s="797"/>
      <c r="B116" s="797"/>
      <c r="C116" s="797"/>
      <c r="D116" s="797"/>
      <c r="E116" s="797"/>
      <c r="F116" s="797"/>
      <c r="G116" s="797"/>
      <c r="H116" s="797"/>
      <c r="I116" s="797"/>
      <c r="J116" s="797"/>
      <c r="K116" s="797"/>
      <c r="L116" s="797"/>
      <c r="M116" s="797"/>
      <c r="N116" s="797"/>
      <c r="O116" s="812"/>
      <c r="P116" s="800" t="s">
        <v>71</v>
      </c>
      <c r="Q116" s="801"/>
      <c r="R116" s="801"/>
      <c r="S116" s="801"/>
      <c r="T116" s="801"/>
      <c r="U116" s="801"/>
      <c r="V116" s="802"/>
      <c r="W116" s="37" t="s">
        <v>69</v>
      </c>
      <c r="X116" s="781">
        <f>IFERROR(SUM(X109:X114),"0")</f>
        <v>580</v>
      </c>
      <c r="Y116" s="781">
        <f>IFERROR(SUM(Y109:Y114),"0")</f>
        <v>585.30000000000007</v>
      </c>
      <c r="Z116" s="37"/>
      <c r="AA116" s="782"/>
      <c r="AB116" s="782"/>
      <c r="AC116" s="782"/>
    </row>
    <row r="117" spans="1:68" ht="16.5" customHeight="1" x14ac:dyDescent="0.25">
      <c r="A117" s="796" t="s">
        <v>229</v>
      </c>
      <c r="B117" s="797"/>
      <c r="C117" s="797"/>
      <c r="D117" s="797"/>
      <c r="E117" s="797"/>
      <c r="F117" s="797"/>
      <c r="G117" s="797"/>
      <c r="H117" s="797"/>
      <c r="I117" s="797"/>
      <c r="J117" s="797"/>
      <c r="K117" s="797"/>
      <c r="L117" s="797"/>
      <c r="M117" s="797"/>
      <c r="N117" s="797"/>
      <c r="O117" s="797"/>
      <c r="P117" s="797"/>
      <c r="Q117" s="797"/>
      <c r="R117" s="797"/>
      <c r="S117" s="797"/>
      <c r="T117" s="797"/>
      <c r="U117" s="797"/>
      <c r="V117" s="797"/>
      <c r="W117" s="797"/>
      <c r="X117" s="797"/>
      <c r="Y117" s="797"/>
      <c r="Z117" s="797"/>
      <c r="AA117" s="774"/>
      <c r="AB117" s="774"/>
      <c r="AC117" s="774"/>
    </row>
    <row r="118" spans="1:68" ht="14.25" customHeight="1" x14ac:dyDescent="0.25">
      <c r="A118" s="799" t="s">
        <v>110</v>
      </c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797"/>
      <c r="P118" s="797"/>
      <c r="Q118" s="797"/>
      <c r="R118" s="797"/>
      <c r="S118" s="797"/>
      <c r="T118" s="797"/>
      <c r="U118" s="797"/>
      <c r="V118" s="797"/>
      <c r="W118" s="797"/>
      <c r="X118" s="797"/>
      <c r="Y118" s="797"/>
      <c r="Z118" s="797"/>
      <c r="AA118" s="775"/>
      <c r="AB118" s="775"/>
      <c r="AC118" s="775"/>
    </row>
    <row r="119" spans="1:68" ht="16.5" customHeight="1" x14ac:dyDescent="0.25">
      <c r="A119" s="54" t="s">
        <v>230</v>
      </c>
      <c r="B119" s="54" t="s">
        <v>231</v>
      </c>
      <c r="C119" s="31">
        <v>4301011703</v>
      </c>
      <c r="D119" s="786">
        <v>4680115882133</v>
      </c>
      <c r="E119" s="787"/>
      <c r="F119" s="778">
        <v>1.4</v>
      </c>
      <c r="G119" s="32">
        <v>8</v>
      </c>
      <c r="H119" s="778">
        <v>11.2</v>
      </c>
      <c r="I119" s="778">
        <v>11.635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94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232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230</v>
      </c>
      <c r="B120" s="54" t="s">
        <v>233</v>
      </c>
      <c r="C120" s="31">
        <v>4301011514</v>
      </c>
      <c r="D120" s="786">
        <v>4680115882133</v>
      </c>
      <c r="E120" s="787"/>
      <c r="F120" s="778">
        <v>1.35</v>
      </c>
      <c r="G120" s="32">
        <v>8</v>
      </c>
      <c r="H120" s="778">
        <v>10.8</v>
      </c>
      <c r="I120" s="778">
        <v>11.234999999999999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232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234</v>
      </c>
      <c r="B121" s="54" t="s">
        <v>235</v>
      </c>
      <c r="C121" s="31">
        <v>4301011417</v>
      </c>
      <c r="D121" s="786">
        <v>4680115880269</v>
      </c>
      <c r="E121" s="787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/>
      <c r="M121" s="33" t="s">
        <v>114</v>
      </c>
      <c r="N121" s="33"/>
      <c r="O121" s="32">
        <v>50</v>
      </c>
      <c r="P121" s="11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232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236</v>
      </c>
      <c r="B122" s="54" t="s">
        <v>237</v>
      </c>
      <c r="C122" s="31">
        <v>4301011415</v>
      </c>
      <c r="D122" s="786">
        <v>4680115880429</v>
      </c>
      <c r="E122" s="787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630</v>
      </c>
      <c r="Y122" s="780">
        <f>IFERROR(IF(X122="",0,CEILING((X122/$H122),1)*$H122),"")</f>
        <v>630</v>
      </c>
      <c r="Z122" s="36">
        <f>IFERROR(IF(Y122=0,"",ROUNDUP(Y122/H122,0)*0.00902),"")</f>
        <v>1.2627999999999999</v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>IFERROR(X122*I122/H122,"0")</f>
        <v>659.40000000000009</v>
      </c>
      <c r="BN122" s="64">
        <f>IFERROR(Y122*I122/H122,"0")</f>
        <v>659.40000000000009</v>
      </c>
      <c r="BO122" s="64">
        <f>IFERROR(1/J122*(X122/H122),"0")</f>
        <v>1.0606060606060606</v>
      </c>
      <c r="BP122" s="64">
        <f>IFERROR(1/J122*(Y122/H122),"0")</f>
        <v>1.0606060606060606</v>
      </c>
    </row>
    <row r="123" spans="1:68" ht="16.5" customHeight="1" x14ac:dyDescent="0.25">
      <c r="A123" s="54" t="s">
        <v>238</v>
      </c>
      <c r="B123" s="54" t="s">
        <v>239</v>
      </c>
      <c r="C123" s="31">
        <v>4301011462</v>
      </c>
      <c r="D123" s="786">
        <v>4680115881457</v>
      </c>
      <c r="E123" s="787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811"/>
      <c r="B124" s="797"/>
      <c r="C124" s="797"/>
      <c r="D124" s="797"/>
      <c r="E124" s="797"/>
      <c r="F124" s="797"/>
      <c r="G124" s="797"/>
      <c r="H124" s="797"/>
      <c r="I124" s="797"/>
      <c r="J124" s="797"/>
      <c r="K124" s="797"/>
      <c r="L124" s="797"/>
      <c r="M124" s="797"/>
      <c r="N124" s="797"/>
      <c r="O124" s="812"/>
      <c r="P124" s="800" t="s">
        <v>71</v>
      </c>
      <c r="Q124" s="801"/>
      <c r="R124" s="801"/>
      <c r="S124" s="801"/>
      <c r="T124" s="801"/>
      <c r="U124" s="801"/>
      <c r="V124" s="802"/>
      <c r="W124" s="37" t="s">
        <v>72</v>
      </c>
      <c r="X124" s="781">
        <f>IFERROR(X119/H119,"0")+IFERROR(X120/H120,"0")+IFERROR(X121/H121,"0")+IFERROR(X122/H122,"0")+IFERROR(X123/H123,"0")</f>
        <v>140</v>
      </c>
      <c r="Y124" s="781">
        <f>IFERROR(Y119/H119,"0")+IFERROR(Y120/H120,"0")+IFERROR(Y121/H121,"0")+IFERROR(Y122/H122,"0")+IFERROR(Y123/H123,"0")</f>
        <v>140</v>
      </c>
      <c r="Z124" s="781">
        <f>IFERROR(IF(Z119="",0,Z119),"0")+IFERROR(IF(Z120="",0,Z120),"0")+IFERROR(IF(Z121="",0,Z121),"0")+IFERROR(IF(Z122="",0,Z122),"0")+IFERROR(IF(Z123="",0,Z123),"0")</f>
        <v>1.2627999999999999</v>
      </c>
      <c r="AA124" s="782"/>
      <c r="AB124" s="782"/>
      <c r="AC124" s="782"/>
    </row>
    <row r="125" spans="1:68" x14ac:dyDescent="0.2">
      <c r="A125" s="797"/>
      <c r="B125" s="797"/>
      <c r="C125" s="797"/>
      <c r="D125" s="797"/>
      <c r="E125" s="797"/>
      <c r="F125" s="797"/>
      <c r="G125" s="797"/>
      <c r="H125" s="797"/>
      <c r="I125" s="797"/>
      <c r="J125" s="797"/>
      <c r="K125" s="797"/>
      <c r="L125" s="797"/>
      <c r="M125" s="797"/>
      <c r="N125" s="797"/>
      <c r="O125" s="812"/>
      <c r="P125" s="800" t="s">
        <v>71</v>
      </c>
      <c r="Q125" s="801"/>
      <c r="R125" s="801"/>
      <c r="S125" s="801"/>
      <c r="T125" s="801"/>
      <c r="U125" s="801"/>
      <c r="V125" s="802"/>
      <c r="W125" s="37" t="s">
        <v>69</v>
      </c>
      <c r="X125" s="781">
        <f>IFERROR(SUM(X119:X123),"0")</f>
        <v>630</v>
      </c>
      <c r="Y125" s="781">
        <f>IFERROR(SUM(Y119:Y123),"0")</f>
        <v>630</v>
      </c>
      <c r="Z125" s="37"/>
      <c r="AA125" s="782"/>
      <c r="AB125" s="782"/>
      <c r="AC125" s="782"/>
    </row>
    <row r="126" spans="1:68" ht="14.25" customHeight="1" x14ac:dyDescent="0.25">
      <c r="A126" s="799" t="s">
        <v>158</v>
      </c>
      <c r="B126" s="797"/>
      <c r="C126" s="797"/>
      <c r="D126" s="797"/>
      <c r="E126" s="797"/>
      <c r="F126" s="797"/>
      <c r="G126" s="797"/>
      <c r="H126" s="797"/>
      <c r="I126" s="797"/>
      <c r="J126" s="797"/>
      <c r="K126" s="797"/>
      <c r="L126" s="797"/>
      <c r="M126" s="797"/>
      <c r="N126" s="797"/>
      <c r="O126" s="797"/>
      <c r="P126" s="797"/>
      <c r="Q126" s="797"/>
      <c r="R126" s="797"/>
      <c r="S126" s="797"/>
      <c r="T126" s="797"/>
      <c r="U126" s="797"/>
      <c r="V126" s="797"/>
      <c r="W126" s="797"/>
      <c r="X126" s="797"/>
      <c r="Y126" s="797"/>
      <c r="Z126" s="797"/>
      <c r="AA126" s="775"/>
      <c r="AB126" s="775"/>
      <c r="AC126" s="775"/>
    </row>
    <row r="127" spans="1:68" ht="16.5" customHeight="1" x14ac:dyDescent="0.25">
      <c r="A127" s="54" t="s">
        <v>240</v>
      </c>
      <c r="B127" s="54" t="s">
        <v>241</v>
      </c>
      <c r="C127" s="31">
        <v>4301020345</v>
      </c>
      <c r="D127" s="786">
        <v>4680115881488</v>
      </c>
      <c r="E127" s="787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242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243</v>
      </c>
      <c r="B128" s="54" t="s">
        <v>244</v>
      </c>
      <c r="C128" s="31">
        <v>4301020346</v>
      </c>
      <c r="D128" s="786">
        <v>4680115882775</v>
      </c>
      <c r="E128" s="787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242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245</v>
      </c>
      <c r="B129" s="54" t="s">
        <v>246</v>
      </c>
      <c r="C129" s="31">
        <v>4301020344</v>
      </c>
      <c r="D129" s="786">
        <v>4680115880658</v>
      </c>
      <c r="E129" s="787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242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811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12"/>
      <c r="P130" s="800" t="s">
        <v>71</v>
      </c>
      <c r="Q130" s="801"/>
      <c r="R130" s="801"/>
      <c r="S130" s="801"/>
      <c r="T130" s="801"/>
      <c r="U130" s="801"/>
      <c r="V130" s="802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x14ac:dyDescent="0.2">
      <c r="A131" s="797"/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812"/>
      <c r="P131" s="800" t="s">
        <v>71</v>
      </c>
      <c r="Q131" s="801"/>
      <c r="R131" s="801"/>
      <c r="S131" s="801"/>
      <c r="T131" s="801"/>
      <c r="U131" s="801"/>
      <c r="V131" s="802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customHeight="1" x14ac:dyDescent="0.25">
      <c r="A132" s="799" t="s">
        <v>73</v>
      </c>
      <c r="B132" s="797"/>
      <c r="C132" s="797"/>
      <c r="D132" s="797"/>
      <c r="E132" s="797"/>
      <c r="F132" s="797"/>
      <c r="G132" s="797"/>
      <c r="H132" s="797"/>
      <c r="I132" s="797"/>
      <c r="J132" s="797"/>
      <c r="K132" s="797"/>
      <c r="L132" s="797"/>
      <c r="M132" s="797"/>
      <c r="N132" s="797"/>
      <c r="O132" s="797"/>
      <c r="P132" s="797"/>
      <c r="Q132" s="797"/>
      <c r="R132" s="797"/>
      <c r="S132" s="797"/>
      <c r="T132" s="797"/>
      <c r="U132" s="797"/>
      <c r="V132" s="797"/>
      <c r="W132" s="797"/>
      <c r="X132" s="797"/>
      <c r="Y132" s="797"/>
      <c r="Z132" s="797"/>
      <c r="AA132" s="775"/>
      <c r="AB132" s="775"/>
      <c r="AC132" s="775"/>
    </row>
    <row r="133" spans="1:68" ht="27" customHeight="1" x14ac:dyDescent="0.25">
      <c r="A133" s="54" t="s">
        <v>247</v>
      </c>
      <c r="B133" s="54" t="s">
        <v>248</v>
      </c>
      <c r="C133" s="31">
        <v>4301051625</v>
      </c>
      <c r="D133" s="786">
        <v>4607091385168</v>
      </c>
      <c r="E133" s="787"/>
      <c r="F133" s="778">
        <v>1.4</v>
      </c>
      <c r="G133" s="32">
        <v>6</v>
      </c>
      <c r="H133" s="778">
        <v>8.4</v>
      </c>
      <c r="I133" s="778">
        <v>8.9130000000000003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550</v>
      </c>
      <c r="Y133" s="780">
        <f t="shared" ref="Y133:Y139" si="31">IFERROR(IF(X133="",0,CEILING((X133/$H133),1)*$H133),"")</f>
        <v>554.4</v>
      </c>
      <c r="Z133" s="36">
        <f>IFERROR(IF(Y133=0,"",ROUNDUP(Y133/H133,0)*0.01898),"")</f>
        <v>1.25268</v>
      </c>
      <c r="AA133" s="56"/>
      <c r="AB133" s="57"/>
      <c r="AC133" s="191" t="s">
        <v>249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583.58928571428578</v>
      </c>
      <c r="BN133" s="64">
        <f t="shared" ref="BN133:BN139" si="33">IFERROR(Y133*I133/H133,"0")</f>
        <v>588.25799999999992</v>
      </c>
      <c r="BO133" s="64">
        <f t="shared" ref="BO133:BO139" si="34">IFERROR(1/J133*(X133/H133),"0")</f>
        <v>1.0230654761904761</v>
      </c>
      <c r="BP133" s="64">
        <f t="shared" ref="BP133:BP139" si="35">IFERROR(1/J133*(Y133/H133),"0")</f>
        <v>1.03125</v>
      </c>
    </row>
    <row r="134" spans="1:68" ht="37.5" customHeight="1" x14ac:dyDescent="0.25">
      <c r="A134" s="54" t="s">
        <v>247</v>
      </c>
      <c r="B134" s="54" t="s">
        <v>250</v>
      </c>
      <c r="C134" s="31">
        <v>4301051360</v>
      </c>
      <c r="D134" s="786">
        <v>4607091385168</v>
      </c>
      <c r="E134" s="787"/>
      <c r="F134" s="778">
        <v>1.35</v>
      </c>
      <c r="G134" s="32">
        <v>6</v>
      </c>
      <c r="H134" s="778">
        <v>8.1</v>
      </c>
      <c r="I134" s="778">
        <v>8.6129999999999995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251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customHeight="1" x14ac:dyDescent="0.25">
      <c r="A135" s="54" t="s">
        <v>252</v>
      </c>
      <c r="B135" s="54" t="s">
        <v>253</v>
      </c>
      <c r="C135" s="31">
        <v>4301051742</v>
      </c>
      <c r="D135" s="786">
        <v>4680115884540</v>
      </c>
      <c r="E135" s="787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254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255</v>
      </c>
      <c r="B136" s="54" t="s">
        <v>256</v>
      </c>
      <c r="C136" s="31">
        <v>4301051362</v>
      </c>
      <c r="D136" s="786">
        <v>4607091383256</v>
      </c>
      <c r="E136" s="787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257</v>
      </c>
      <c r="B137" s="54" t="s">
        <v>258</v>
      </c>
      <c r="C137" s="31">
        <v>4301051358</v>
      </c>
      <c r="D137" s="786">
        <v>4607091385748</v>
      </c>
      <c r="E137" s="787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127</v>
      </c>
      <c r="M137" s="33" t="s">
        <v>114</v>
      </c>
      <c r="N137" s="33"/>
      <c r="O137" s="32">
        <v>45</v>
      </c>
      <c r="P137" s="95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450</v>
      </c>
      <c r="Y137" s="780">
        <f t="shared" si="31"/>
        <v>450.90000000000003</v>
      </c>
      <c r="Z137" s="36">
        <f>IFERROR(IF(Y137=0,"",ROUNDUP(Y137/H137,0)*0.00651),"")</f>
        <v>1.08717</v>
      </c>
      <c r="AA137" s="56"/>
      <c r="AB137" s="57"/>
      <c r="AC137" s="199" t="s">
        <v>251</v>
      </c>
      <c r="AG137" s="64"/>
      <c r="AJ137" s="68" t="s">
        <v>128</v>
      </c>
      <c r="AK137" s="68">
        <v>491.4</v>
      </c>
      <c r="BB137" s="200" t="s">
        <v>1</v>
      </c>
      <c r="BM137" s="64">
        <f t="shared" si="32"/>
        <v>492</v>
      </c>
      <c r="BN137" s="64">
        <f t="shared" si="33"/>
        <v>492.98399999999998</v>
      </c>
      <c r="BO137" s="64">
        <f t="shared" si="34"/>
        <v>0.91575091575091572</v>
      </c>
      <c r="BP137" s="64">
        <f t="shared" si="35"/>
        <v>0.91758241758241765</v>
      </c>
    </row>
    <row r="138" spans="1:68" ht="27" customHeight="1" x14ac:dyDescent="0.25">
      <c r="A138" s="54" t="s">
        <v>259</v>
      </c>
      <c r="B138" s="54" t="s">
        <v>260</v>
      </c>
      <c r="C138" s="31">
        <v>4301051740</v>
      </c>
      <c r="D138" s="786">
        <v>4680115884533</v>
      </c>
      <c r="E138" s="787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105</v>
      </c>
      <c r="Y138" s="780">
        <f t="shared" si="31"/>
        <v>106.2</v>
      </c>
      <c r="Z138" s="36">
        <f>IFERROR(IF(Y138=0,"",ROUNDUP(Y138/H138,0)*0.00651),"")</f>
        <v>0.38408999999999999</v>
      </c>
      <c r="AA138" s="56"/>
      <c r="AB138" s="57"/>
      <c r="AC138" s="201" t="s">
        <v>254</v>
      </c>
      <c r="AG138" s="64"/>
      <c r="AJ138" s="68"/>
      <c r="AK138" s="68">
        <v>0</v>
      </c>
      <c r="BB138" s="202" t="s">
        <v>1</v>
      </c>
      <c r="BM138" s="64">
        <f t="shared" si="32"/>
        <v>115.5</v>
      </c>
      <c r="BN138" s="64">
        <f t="shared" si="33"/>
        <v>116.82000000000001</v>
      </c>
      <c r="BO138" s="64">
        <f t="shared" si="34"/>
        <v>0.32051282051282048</v>
      </c>
      <c r="BP138" s="64">
        <f t="shared" si="35"/>
        <v>0.32417582417582419</v>
      </c>
    </row>
    <row r="139" spans="1:68" ht="37.5" customHeight="1" x14ac:dyDescent="0.25">
      <c r="A139" s="54" t="s">
        <v>261</v>
      </c>
      <c r="B139" s="54" t="s">
        <v>262</v>
      </c>
      <c r="C139" s="31">
        <v>4301051480</v>
      </c>
      <c r="D139" s="786">
        <v>4680115882645</v>
      </c>
      <c r="E139" s="787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263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811"/>
      <c r="B140" s="797"/>
      <c r="C140" s="797"/>
      <c r="D140" s="797"/>
      <c r="E140" s="797"/>
      <c r="F140" s="797"/>
      <c r="G140" s="797"/>
      <c r="H140" s="797"/>
      <c r="I140" s="797"/>
      <c r="J140" s="797"/>
      <c r="K140" s="797"/>
      <c r="L140" s="797"/>
      <c r="M140" s="797"/>
      <c r="N140" s="797"/>
      <c r="O140" s="812"/>
      <c r="P140" s="800" t="s">
        <v>71</v>
      </c>
      <c r="Q140" s="801"/>
      <c r="R140" s="801"/>
      <c r="S140" s="801"/>
      <c r="T140" s="801"/>
      <c r="U140" s="801"/>
      <c r="V140" s="802"/>
      <c r="W140" s="37" t="s">
        <v>72</v>
      </c>
      <c r="X140" s="781">
        <f>IFERROR(X133/H133,"0")+IFERROR(X134/H134,"0")+IFERROR(X135/H135,"0")+IFERROR(X136/H136,"0")+IFERROR(X137/H137,"0")+IFERROR(X138/H138,"0")+IFERROR(X139/H139,"0")</f>
        <v>290.47619047619042</v>
      </c>
      <c r="Y140" s="781">
        <f>IFERROR(Y133/H133,"0")+IFERROR(Y134/H134,"0")+IFERROR(Y135/H135,"0")+IFERROR(Y136/H136,"0")+IFERROR(Y137/H137,"0")+IFERROR(Y138/H138,"0")+IFERROR(Y139/H139,"0")</f>
        <v>292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2.7239400000000002</v>
      </c>
      <c r="AA140" s="782"/>
      <c r="AB140" s="782"/>
      <c r="AC140" s="782"/>
    </row>
    <row r="141" spans="1:68" x14ac:dyDescent="0.2">
      <c r="A141" s="797"/>
      <c r="B141" s="797"/>
      <c r="C141" s="797"/>
      <c r="D141" s="797"/>
      <c r="E141" s="797"/>
      <c r="F141" s="797"/>
      <c r="G141" s="797"/>
      <c r="H141" s="797"/>
      <c r="I141" s="797"/>
      <c r="J141" s="797"/>
      <c r="K141" s="797"/>
      <c r="L141" s="797"/>
      <c r="M141" s="797"/>
      <c r="N141" s="797"/>
      <c r="O141" s="812"/>
      <c r="P141" s="800" t="s">
        <v>71</v>
      </c>
      <c r="Q141" s="801"/>
      <c r="R141" s="801"/>
      <c r="S141" s="801"/>
      <c r="T141" s="801"/>
      <c r="U141" s="801"/>
      <c r="V141" s="802"/>
      <c r="W141" s="37" t="s">
        <v>69</v>
      </c>
      <c r="X141" s="781">
        <f>IFERROR(SUM(X133:X139),"0")</f>
        <v>1105</v>
      </c>
      <c r="Y141" s="781">
        <f>IFERROR(SUM(Y133:Y139),"0")</f>
        <v>1111.5</v>
      </c>
      <c r="Z141" s="37"/>
      <c r="AA141" s="782"/>
      <c r="AB141" s="782"/>
      <c r="AC141" s="782"/>
    </row>
    <row r="142" spans="1:68" ht="14.25" customHeight="1" x14ac:dyDescent="0.25">
      <c r="A142" s="799" t="s">
        <v>199</v>
      </c>
      <c r="B142" s="797"/>
      <c r="C142" s="797"/>
      <c r="D142" s="797"/>
      <c r="E142" s="797"/>
      <c r="F142" s="797"/>
      <c r="G142" s="797"/>
      <c r="H142" s="797"/>
      <c r="I142" s="797"/>
      <c r="J142" s="797"/>
      <c r="K142" s="797"/>
      <c r="L142" s="797"/>
      <c r="M142" s="797"/>
      <c r="N142" s="797"/>
      <c r="O142" s="797"/>
      <c r="P142" s="797"/>
      <c r="Q142" s="797"/>
      <c r="R142" s="797"/>
      <c r="S142" s="797"/>
      <c r="T142" s="797"/>
      <c r="U142" s="797"/>
      <c r="V142" s="797"/>
      <c r="W142" s="797"/>
      <c r="X142" s="797"/>
      <c r="Y142" s="797"/>
      <c r="Z142" s="797"/>
      <c r="AA142" s="775"/>
      <c r="AB142" s="775"/>
      <c r="AC142" s="775"/>
    </row>
    <row r="143" spans="1:68" ht="37.5" customHeight="1" x14ac:dyDescent="0.25">
      <c r="A143" s="54" t="s">
        <v>264</v>
      </c>
      <c r="B143" s="54" t="s">
        <v>265</v>
      </c>
      <c r="C143" s="31">
        <v>4301060356</v>
      </c>
      <c r="D143" s="786">
        <v>4680115882652</v>
      </c>
      <c r="E143" s="787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266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267</v>
      </c>
      <c r="B144" s="54" t="s">
        <v>268</v>
      </c>
      <c r="C144" s="31">
        <v>4301060317</v>
      </c>
      <c r="D144" s="786">
        <v>4680115880238</v>
      </c>
      <c r="E144" s="787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79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23.1</v>
      </c>
      <c r="Y144" s="780">
        <f>IFERROR(IF(X144="",0,CEILING((X144/$H144),1)*$H144),"")</f>
        <v>23.759999999999998</v>
      </c>
      <c r="Z144" s="36">
        <f>IFERROR(IF(Y144=0,"",ROUNDUP(Y144/H144,0)*0.00651),"")</f>
        <v>7.8119999999999995E-2</v>
      </c>
      <c r="AA144" s="56"/>
      <c r="AB144" s="57"/>
      <c r="AC144" s="207" t="s">
        <v>269</v>
      </c>
      <c r="AG144" s="64"/>
      <c r="AJ144" s="68"/>
      <c r="AK144" s="68">
        <v>0</v>
      </c>
      <c r="BB144" s="208" t="s">
        <v>1</v>
      </c>
      <c r="BM144" s="64">
        <f>IFERROR(X144*I144/H144,"0")</f>
        <v>26.11</v>
      </c>
      <c r="BN144" s="64">
        <f>IFERROR(Y144*I144/H144,"0")</f>
        <v>26.855999999999998</v>
      </c>
      <c r="BO144" s="64">
        <f>IFERROR(1/J144*(X144/H144),"0")</f>
        <v>6.4102564102564111E-2</v>
      </c>
      <c r="BP144" s="64">
        <f>IFERROR(1/J144*(Y144/H144),"0")</f>
        <v>6.5934065934065936E-2</v>
      </c>
    </row>
    <row r="145" spans="1:68" x14ac:dyDescent="0.2">
      <c r="A145" s="811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12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1">
        <f>IFERROR(X143/H143,"0")+IFERROR(X144/H144,"0")</f>
        <v>11.666666666666668</v>
      </c>
      <c r="Y145" s="781">
        <f>IFERROR(Y143/H143,"0")+IFERROR(Y144/H144,"0")</f>
        <v>11.999999999999998</v>
      </c>
      <c r="Z145" s="781">
        <f>IFERROR(IF(Z143="",0,Z143),"0")+IFERROR(IF(Z144="",0,Z144),"0")</f>
        <v>7.8119999999999995E-2</v>
      </c>
      <c r="AA145" s="782"/>
      <c r="AB145" s="782"/>
      <c r="AC145" s="782"/>
    </row>
    <row r="146" spans="1:68" x14ac:dyDescent="0.2">
      <c r="A146" s="797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12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1">
        <f>IFERROR(SUM(X143:X144),"0")</f>
        <v>23.1</v>
      </c>
      <c r="Y146" s="781">
        <f>IFERROR(SUM(Y143:Y144),"0")</f>
        <v>23.759999999999998</v>
      </c>
      <c r="Z146" s="37"/>
      <c r="AA146" s="782"/>
      <c r="AB146" s="782"/>
      <c r="AC146" s="782"/>
    </row>
    <row r="147" spans="1:68" ht="16.5" customHeight="1" x14ac:dyDescent="0.25">
      <c r="A147" s="796" t="s">
        <v>270</v>
      </c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797"/>
      <c r="P147" s="797"/>
      <c r="Q147" s="797"/>
      <c r="R147" s="797"/>
      <c r="S147" s="797"/>
      <c r="T147" s="797"/>
      <c r="U147" s="797"/>
      <c r="V147" s="797"/>
      <c r="W147" s="797"/>
      <c r="X147" s="797"/>
      <c r="Y147" s="797"/>
      <c r="Z147" s="797"/>
      <c r="AA147" s="774"/>
      <c r="AB147" s="774"/>
      <c r="AC147" s="774"/>
    </row>
    <row r="148" spans="1:68" ht="14.25" customHeight="1" x14ac:dyDescent="0.25">
      <c r="A148" s="799" t="s">
        <v>110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5"/>
      <c r="AB148" s="775"/>
      <c r="AC148" s="775"/>
    </row>
    <row r="149" spans="1:68" ht="16.5" customHeight="1" x14ac:dyDescent="0.25">
      <c r="A149" s="54" t="s">
        <v>271</v>
      </c>
      <c r="B149" s="54" t="s">
        <v>272</v>
      </c>
      <c r="C149" s="31">
        <v>4301011988</v>
      </c>
      <c r="D149" s="786">
        <v>4680115885561</v>
      </c>
      <c r="E149" s="787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273</v>
      </c>
      <c r="N149" s="33"/>
      <c r="O149" s="32">
        <v>90</v>
      </c>
      <c r="P149" s="12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274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275</v>
      </c>
      <c r="B150" s="54" t="s">
        <v>276</v>
      </c>
      <c r="C150" s="31">
        <v>4301011564</v>
      </c>
      <c r="D150" s="786">
        <v>4680115882577</v>
      </c>
      <c r="E150" s="787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277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275</v>
      </c>
      <c r="B151" s="54" t="s">
        <v>278</v>
      </c>
      <c r="C151" s="31">
        <v>4301011562</v>
      </c>
      <c r="D151" s="786">
        <v>4680115882577</v>
      </c>
      <c r="E151" s="787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80</v>
      </c>
      <c r="Y151" s="780">
        <f>IFERROR(IF(X151="",0,CEILING((X151/$H151),1)*$H151),"")</f>
        <v>80</v>
      </c>
      <c r="Z151" s="36">
        <f>IFERROR(IF(Y151=0,"",ROUNDUP(Y151/H151,0)*0.00651),"")</f>
        <v>0.16275000000000001</v>
      </c>
      <c r="AA151" s="56"/>
      <c r="AB151" s="57"/>
      <c r="AC151" s="213" t="s">
        <v>277</v>
      </c>
      <c r="AG151" s="64"/>
      <c r="AJ151" s="68"/>
      <c r="AK151" s="68">
        <v>0</v>
      </c>
      <c r="BB151" s="214" t="s">
        <v>1</v>
      </c>
      <c r="BM151" s="64">
        <f>IFERROR(X151*I151/H151,"0")</f>
        <v>84.499999999999986</v>
      </c>
      <c r="BN151" s="64">
        <f>IFERROR(Y151*I151/H151,"0")</f>
        <v>84.499999999999986</v>
      </c>
      <c r="BO151" s="64">
        <f>IFERROR(1/J151*(X151/H151),"0")</f>
        <v>0.13736263736263737</v>
      </c>
      <c r="BP151" s="64">
        <f>IFERROR(1/J151*(Y151/H151),"0")</f>
        <v>0.13736263736263737</v>
      </c>
    </row>
    <row r="152" spans="1:68" x14ac:dyDescent="0.2">
      <c r="A152" s="811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12"/>
      <c r="P152" s="800" t="s">
        <v>71</v>
      </c>
      <c r="Q152" s="801"/>
      <c r="R152" s="801"/>
      <c r="S152" s="801"/>
      <c r="T152" s="801"/>
      <c r="U152" s="801"/>
      <c r="V152" s="802"/>
      <c r="W152" s="37" t="s">
        <v>72</v>
      </c>
      <c r="X152" s="781">
        <f>IFERROR(X149/H149,"0")+IFERROR(X150/H150,"0")+IFERROR(X151/H151,"0")</f>
        <v>25</v>
      </c>
      <c r="Y152" s="781">
        <f>IFERROR(Y149/H149,"0")+IFERROR(Y150/H150,"0")+IFERROR(Y151/H151,"0")</f>
        <v>25</v>
      </c>
      <c r="Z152" s="781">
        <f>IFERROR(IF(Z149="",0,Z149),"0")+IFERROR(IF(Z150="",0,Z150),"0")+IFERROR(IF(Z151="",0,Z151),"0")</f>
        <v>0.16275000000000001</v>
      </c>
      <c r="AA152" s="782"/>
      <c r="AB152" s="782"/>
      <c r="AC152" s="782"/>
    </row>
    <row r="153" spans="1:68" x14ac:dyDescent="0.2">
      <c r="A153" s="797"/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812"/>
      <c r="P153" s="800" t="s">
        <v>71</v>
      </c>
      <c r="Q153" s="801"/>
      <c r="R153" s="801"/>
      <c r="S153" s="801"/>
      <c r="T153" s="801"/>
      <c r="U153" s="801"/>
      <c r="V153" s="802"/>
      <c r="W153" s="37" t="s">
        <v>69</v>
      </c>
      <c r="X153" s="781">
        <f>IFERROR(SUM(X149:X151),"0")</f>
        <v>80</v>
      </c>
      <c r="Y153" s="781">
        <f>IFERROR(SUM(Y149:Y151),"0")</f>
        <v>80</v>
      </c>
      <c r="Z153" s="37"/>
      <c r="AA153" s="782"/>
      <c r="AB153" s="782"/>
      <c r="AC153" s="782"/>
    </row>
    <row r="154" spans="1:68" ht="14.25" customHeight="1" x14ac:dyDescent="0.25">
      <c r="A154" s="799" t="s">
        <v>64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5"/>
      <c r="AB154" s="775"/>
      <c r="AC154" s="775"/>
    </row>
    <row r="155" spans="1:68" ht="27" customHeight="1" x14ac:dyDescent="0.25">
      <c r="A155" s="54" t="s">
        <v>279</v>
      </c>
      <c r="B155" s="54" t="s">
        <v>280</v>
      </c>
      <c r="C155" s="31">
        <v>4301031234</v>
      </c>
      <c r="D155" s="786">
        <v>4680115883444</v>
      </c>
      <c r="E155" s="787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59.499999999999993</v>
      </c>
      <c r="Y155" s="780">
        <f>IFERROR(IF(X155="",0,CEILING((X155/$H155),1)*$H155),"")</f>
        <v>61.599999999999994</v>
      </c>
      <c r="Z155" s="36">
        <f>IFERROR(IF(Y155=0,"",ROUNDUP(Y155/H155,0)*0.00651),"")</f>
        <v>0.14322000000000001</v>
      </c>
      <c r="AA155" s="56"/>
      <c r="AB155" s="57"/>
      <c r="AC155" s="215" t="s">
        <v>281</v>
      </c>
      <c r="AG155" s="64"/>
      <c r="AJ155" s="68"/>
      <c r="AK155" s="68">
        <v>0</v>
      </c>
      <c r="BB155" s="216" t="s">
        <v>1</v>
      </c>
      <c r="BM155" s="64">
        <f>IFERROR(X155*I155/H155,"0")</f>
        <v>65.195000000000007</v>
      </c>
      <c r="BN155" s="64">
        <f>IFERROR(Y155*I155/H155,"0")</f>
        <v>67.496000000000009</v>
      </c>
      <c r="BO155" s="64">
        <f>IFERROR(1/J155*(X155/H155),"0")</f>
        <v>0.11675824175824177</v>
      </c>
      <c r="BP155" s="64">
        <f>IFERROR(1/J155*(Y155/H155),"0")</f>
        <v>0.12087912087912089</v>
      </c>
    </row>
    <row r="156" spans="1:68" ht="27" customHeight="1" x14ac:dyDescent="0.25">
      <c r="A156" s="54" t="s">
        <v>279</v>
      </c>
      <c r="B156" s="54" t="s">
        <v>282</v>
      </c>
      <c r="C156" s="31">
        <v>4301031235</v>
      </c>
      <c r="D156" s="786">
        <v>4680115883444</v>
      </c>
      <c r="E156" s="787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281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1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12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1">
        <f>IFERROR(X155/H155,"0")+IFERROR(X156/H156,"0")</f>
        <v>21.25</v>
      </c>
      <c r="Y157" s="781">
        <f>IFERROR(Y155/H155,"0")+IFERROR(Y156/H156,"0")</f>
        <v>22</v>
      </c>
      <c r="Z157" s="781">
        <f>IFERROR(IF(Z155="",0,Z155),"0")+IFERROR(IF(Z156="",0,Z156),"0")</f>
        <v>0.14322000000000001</v>
      </c>
      <c r="AA157" s="782"/>
      <c r="AB157" s="782"/>
      <c r="AC157" s="782"/>
    </row>
    <row r="158" spans="1:68" x14ac:dyDescent="0.2">
      <c r="A158" s="797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12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1">
        <f>IFERROR(SUM(X155:X156),"0")</f>
        <v>59.499999999999993</v>
      </c>
      <c r="Y158" s="781">
        <f>IFERROR(SUM(Y155:Y156),"0")</f>
        <v>61.599999999999994</v>
      </c>
      <c r="Z158" s="37"/>
      <c r="AA158" s="782"/>
      <c r="AB158" s="782"/>
      <c r="AC158" s="782"/>
    </row>
    <row r="159" spans="1:68" ht="14.25" customHeight="1" x14ac:dyDescent="0.25">
      <c r="A159" s="799" t="s">
        <v>73</v>
      </c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7"/>
      <c r="P159" s="797"/>
      <c r="Q159" s="797"/>
      <c r="R159" s="797"/>
      <c r="S159" s="797"/>
      <c r="T159" s="797"/>
      <c r="U159" s="797"/>
      <c r="V159" s="797"/>
      <c r="W159" s="797"/>
      <c r="X159" s="797"/>
      <c r="Y159" s="797"/>
      <c r="Z159" s="797"/>
      <c r="AA159" s="775"/>
      <c r="AB159" s="775"/>
      <c r="AC159" s="775"/>
    </row>
    <row r="160" spans="1:68" ht="16.5" customHeight="1" x14ac:dyDescent="0.25">
      <c r="A160" s="54" t="s">
        <v>283</v>
      </c>
      <c r="B160" s="54" t="s">
        <v>284</v>
      </c>
      <c r="C160" s="31">
        <v>4301051817</v>
      </c>
      <c r="D160" s="786">
        <v>4680115885585</v>
      </c>
      <c r="E160" s="787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273</v>
      </c>
      <c r="N160" s="33"/>
      <c r="O160" s="32">
        <v>45</v>
      </c>
      <c r="P160" s="847" t="s">
        <v>285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20</v>
      </c>
      <c r="Y160" s="780">
        <f>IFERROR(IF(X160="",0,CEILING((X160/$H160),1)*$H160),"")</f>
        <v>20</v>
      </c>
      <c r="Z160" s="36">
        <f>IFERROR(IF(Y160=0,"",ROUNDUP(Y160/H160,0)*0.00937),"")</f>
        <v>4.6850000000000003E-2</v>
      </c>
      <c r="AA160" s="56"/>
      <c r="AB160" s="57"/>
      <c r="AC160" s="219" t="s">
        <v>274</v>
      </c>
      <c r="AG160" s="64"/>
      <c r="AJ160" s="68"/>
      <c r="AK160" s="68">
        <v>0</v>
      </c>
      <c r="BB160" s="220" t="s">
        <v>1</v>
      </c>
      <c r="BM160" s="64">
        <f>IFERROR(X160*I160/H160,"0")</f>
        <v>28.450000000000003</v>
      </c>
      <c r="BN160" s="64">
        <f>IFERROR(Y160*I160/H160,"0")</f>
        <v>28.450000000000003</v>
      </c>
      <c r="BO160" s="64">
        <f>IFERROR(1/J160*(X160/H160),"0")</f>
        <v>4.1666666666666664E-2</v>
      </c>
      <c r="BP160" s="64">
        <f>IFERROR(1/J160*(Y160/H160),"0")</f>
        <v>4.1666666666666664E-2</v>
      </c>
    </row>
    <row r="161" spans="1:68" ht="16.5" customHeight="1" x14ac:dyDescent="0.25">
      <c r="A161" s="54" t="s">
        <v>286</v>
      </c>
      <c r="B161" s="54" t="s">
        <v>287</v>
      </c>
      <c r="C161" s="31">
        <v>4301051477</v>
      </c>
      <c r="D161" s="786">
        <v>4680115882584</v>
      </c>
      <c r="E161" s="787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277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286</v>
      </c>
      <c r="B162" s="54" t="s">
        <v>288</v>
      </c>
      <c r="C162" s="31">
        <v>4301051476</v>
      </c>
      <c r="D162" s="786">
        <v>4680115882584</v>
      </c>
      <c r="E162" s="787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33</v>
      </c>
      <c r="Y162" s="780">
        <f>IFERROR(IF(X162="",0,CEILING((X162/$H162),1)*$H162),"")</f>
        <v>34.32</v>
      </c>
      <c r="Z162" s="36">
        <f>IFERROR(IF(Y162=0,"",ROUNDUP(Y162/H162,0)*0.00651),"")</f>
        <v>8.4629999999999997E-2</v>
      </c>
      <c r="AA162" s="56"/>
      <c r="AB162" s="57"/>
      <c r="AC162" s="223" t="s">
        <v>277</v>
      </c>
      <c r="AG162" s="64"/>
      <c r="AJ162" s="68"/>
      <c r="AK162" s="68">
        <v>0</v>
      </c>
      <c r="BB162" s="224" t="s">
        <v>1</v>
      </c>
      <c r="BM162" s="64">
        <f>IFERROR(X162*I162/H162,"0")</f>
        <v>36.349999999999994</v>
      </c>
      <c r="BN162" s="64">
        <f>IFERROR(Y162*I162/H162,"0")</f>
        <v>37.803999999999995</v>
      </c>
      <c r="BO162" s="64">
        <f>IFERROR(1/J162*(X162/H162),"0")</f>
        <v>6.8681318681318687E-2</v>
      </c>
      <c r="BP162" s="64">
        <f>IFERROR(1/J162*(Y162/H162),"0")</f>
        <v>7.1428571428571438E-2</v>
      </c>
    </row>
    <row r="163" spans="1:68" x14ac:dyDescent="0.2">
      <c r="A163" s="811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12"/>
      <c r="P163" s="800" t="s">
        <v>71</v>
      </c>
      <c r="Q163" s="801"/>
      <c r="R163" s="801"/>
      <c r="S163" s="801"/>
      <c r="T163" s="801"/>
      <c r="U163" s="801"/>
      <c r="V163" s="802"/>
      <c r="W163" s="37" t="s">
        <v>72</v>
      </c>
      <c r="X163" s="781">
        <f>IFERROR(X160/H160,"0")+IFERROR(X161/H161,"0")+IFERROR(X162/H162,"0")</f>
        <v>17.5</v>
      </c>
      <c r="Y163" s="781">
        <f>IFERROR(Y160/H160,"0")+IFERROR(Y161/H161,"0")+IFERROR(Y162/H162,"0")</f>
        <v>18</v>
      </c>
      <c r="Z163" s="781">
        <f>IFERROR(IF(Z160="",0,Z160),"0")+IFERROR(IF(Z161="",0,Z161),"0")+IFERROR(IF(Z162="",0,Z162),"0")</f>
        <v>0.13147999999999999</v>
      </c>
      <c r="AA163" s="782"/>
      <c r="AB163" s="782"/>
      <c r="AC163" s="782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12"/>
      <c r="P164" s="800" t="s">
        <v>71</v>
      </c>
      <c r="Q164" s="801"/>
      <c r="R164" s="801"/>
      <c r="S164" s="801"/>
      <c r="T164" s="801"/>
      <c r="U164" s="801"/>
      <c r="V164" s="802"/>
      <c r="W164" s="37" t="s">
        <v>69</v>
      </c>
      <c r="X164" s="781">
        <f>IFERROR(SUM(X160:X162),"0")</f>
        <v>53</v>
      </c>
      <c r="Y164" s="781">
        <f>IFERROR(SUM(Y160:Y162),"0")</f>
        <v>54.32</v>
      </c>
      <c r="Z164" s="37"/>
      <c r="AA164" s="782"/>
      <c r="AB164" s="782"/>
      <c r="AC164" s="782"/>
    </row>
    <row r="165" spans="1:68" ht="16.5" customHeight="1" x14ac:dyDescent="0.25">
      <c r="A165" s="796" t="s">
        <v>108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4"/>
      <c r="AB165" s="774"/>
      <c r="AC165" s="774"/>
    </row>
    <row r="166" spans="1:68" ht="14.25" customHeight="1" x14ac:dyDescent="0.25">
      <c r="A166" s="799" t="s">
        <v>110</v>
      </c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797"/>
      <c r="P166" s="797"/>
      <c r="Q166" s="797"/>
      <c r="R166" s="797"/>
      <c r="S166" s="797"/>
      <c r="T166" s="797"/>
      <c r="U166" s="797"/>
      <c r="V166" s="797"/>
      <c r="W166" s="797"/>
      <c r="X166" s="797"/>
      <c r="Y166" s="797"/>
      <c r="Z166" s="797"/>
      <c r="AA166" s="775"/>
      <c r="AB166" s="775"/>
      <c r="AC166" s="775"/>
    </row>
    <row r="167" spans="1:68" ht="27" customHeight="1" x14ac:dyDescent="0.25">
      <c r="A167" s="54" t="s">
        <v>289</v>
      </c>
      <c r="B167" s="54" t="s">
        <v>290</v>
      </c>
      <c r="C167" s="31">
        <v>4301011705</v>
      </c>
      <c r="D167" s="786">
        <v>4607091384604</v>
      </c>
      <c r="E167" s="787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11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812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x14ac:dyDescent="0.2">
      <c r="A169" s="797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12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customHeight="1" x14ac:dyDescent="0.25">
      <c r="A170" s="799" t="s">
        <v>64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775"/>
      <c r="AB170" s="775"/>
      <c r="AC170" s="775"/>
    </row>
    <row r="171" spans="1:68" ht="16.5" customHeight="1" x14ac:dyDescent="0.25">
      <c r="A171" s="54" t="s">
        <v>292</v>
      </c>
      <c r="B171" s="54" t="s">
        <v>293</v>
      </c>
      <c r="C171" s="31">
        <v>4301030895</v>
      </c>
      <c r="D171" s="786">
        <v>4607091387667</v>
      </c>
      <c r="E171" s="787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294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295</v>
      </c>
      <c r="B172" s="54" t="s">
        <v>296</v>
      </c>
      <c r="C172" s="31">
        <v>4301030961</v>
      </c>
      <c r="D172" s="786">
        <v>4607091387636</v>
      </c>
      <c r="E172" s="787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297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customHeight="1" x14ac:dyDescent="0.25">
      <c r="A173" s="54" t="s">
        <v>298</v>
      </c>
      <c r="B173" s="54" t="s">
        <v>299</v>
      </c>
      <c r="C173" s="31">
        <v>4301030963</v>
      </c>
      <c r="D173" s="786">
        <v>4607091382426</v>
      </c>
      <c r="E173" s="787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300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301</v>
      </c>
      <c r="B174" s="54" t="s">
        <v>302</v>
      </c>
      <c r="C174" s="31">
        <v>4301030962</v>
      </c>
      <c r="D174" s="786">
        <v>4607091386547</v>
      </c>
      <c r="E174" s="787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303</v>
      </c>
      <c r="B175" s="54" t="s">
        <v>304</v>
      </c>
      <c r="C175" s="31">
        <v>4301030964</v>
      </c>
      <c r="D175" s="786">
        <v>4607091382464</v>
      </c>
      <c r="E175" s="787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811"/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812"/>
      <c r="P176" s="800" t="s">
        <v>71</v>
      </c>
      <c r="Q176" s="801"/>
      <c r="R176" s="801"/>
      <c r="S176" s="801"/>
      <c r="T176" s="801"/>
      <c r="U176" s="801"/>
      <c r="V176" s="802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x14ac:dyDescent="0.2">
      <c r="A177" s="797"/>
      <c r="B177" s="797"/>
      <c r="C177" s="797"/>
      <c r="D177" s="797"/>
      <c r="E177" s="797"/>
      <c r="F177" s="797"/>
      <c r="G177" s="797"/>
      <c r="H177" s="797"/>
      <c r="I177" s="797"/>
      <c r="J177" s="797"/>
      <c r="K177" s="797"/>
      <c r="L177" s="797"/>
      <c r="M177" s="797"/>
      <c r="N177" s="797"/>
      <c r="O177" s="812"/>
      <c r="P177" s="800" t="s">
        <v>71</v>
      </c>
      <c r="Q177" s="801"/>
      <c r="R177" s="801"/>
      <c r="S177" s="801"/>
      <c r="T177" s="801"/>
      <c r="U177" s="801"/>
      <c r="V177" s="802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customHeight="1" x14ac:dyDescent="0.25">
      <c r="A178" s="799" t="s">
        <v>73</v>
      </c>
      <c r="B178" s="797"/>
      <c r="C178" s="797"/>
      <c r="D178" s="797"/>
      <c r="E178" s="797"/>
      <c r="F178" s="797"/>
      <c r="G178" s="797"/>
      <c r="H178" s="797"/>
      <c r="I178" s="797"/>
      <c r="J178" s="797"/>
      <c r="K178" s="797"/>
      <c r="L178" s="797"/>
      <c r="M178" s="797"/>
      <c r="N178" s="797"/>
      <c r="O178" s="797"/>
      <c r="P178" s="797"/>
      <c r="Q178" s="797"/>
      <c r="R178" s="797"/>
      <c r="S178" s="797"/>
      <c r="T178" s="797"/>
      <c r="U178" s="797"/>
      <c r="V178" s="797"/>
      <c r="W178" s="797"/>
      <c r="X178" s="797"/>
      <c r="Y178" s="797"/>
      <c r="Z178" s="797"/>
      <c r="AA178" s="775"/>
      <c r="AB178" s="775"/>
      <c r="AC178" s="775"/>
    </row>
    <row r="179" spans="1:68" ht="16.5" customHeight="1" x14ac:dyDescent="0.25">
      <c r="A179" s="54" t="s">
        <v>305</v>
      </c>
      <c r="B179" s="54" t="s">
        <v>306</v>
      </c>
      <c r="C179" s="31">
        <v>4301051653</v>
      </c>
      <c r="D179" s="786">
        <v>4607091386264</v>
      </c>
      <c r="E179" s="787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307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308</v>
      </c>
      <c r="B180" s="54" t="s">
        <v>309</v>
      </c>
      <c r="C180" s="31">
        <v>4301051313</v>
      </c>
      <c r="D180" s="786">
        <v>4607091385427</v>
      </c>
      <c r="E180" s="787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310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1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812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x14ac:dyDescent="0.2">
      <c r="A182" s="797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12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customHeight="1" x14ac:dyDescent="0.2">
      <c r="A183" s="831" t="s">
        <v>311</v>
      </c>
      <c r="B183" s="832"/>
      <c r="C183" s="832"/>
      <c r="D183" s="832"/>
      <c r="E183" s="832"/>
      <c r="F183" s="832"/>
      <c r="G183" s="832"/>
      <c r="H183" s="832"/>
      <c r="I183" s="832"/>
      <c r="J183" s="832"/>
      <c r="K183" s="832"/>
      <c r="L183" s="832"/>
      <c r="M183" s="832"/>
      <c r="N183" s="832"/>
      <c r="O183" s="832"/>
      <c r="P183" s="832"/>
      <c r="Q183" s="832"/>
      <c r="R183" s="832"/>
      <c r="S183" s="832"/>
      <c r="T183" s="832"/>
      <c r="U183" s="832"/>
      <c r="V183" s="832"/>
      <c r="W183" s="832"/>
      <c r="X183" s="832"/>
      <c r="Y183" s="832"/>
      <c r="Z183" s="832"/>
      <c r="AA183" s="48"/>
      <c r="AB183" s="48"/>
      <c r="AC183" s="48"/>
    </row>
    <row r="184" spans="1:68" ht="16.5" customHeight="1" x14ac:dyDescent="0.25">
      <c r="A184" s="796" t="s">
        <v>312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4"/>
      <c r="AB184" s="774"/>
      <c r="AC184" s="774"/>
    </row>
    <row r="185" spans="1:68" ht="14.25" customHeight="1" x14ac:dyDescent="0.25">
      <c r="A185" s="799" t="s">
        <v>158</v>
      </c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797"/>
      <c r="P185" s="797"/>
      <c r="Q185" s="797"/>
      <c r="R185" s="797"/>
      <c r="S185" s="797"/>
      <c r="T185" s="797"/>
      <c r="U185" s="797"/>
      <c r="V185" s="797"/>
      <c r="W185" s="797"/>
      <c r="X185" s="797"/>
      <c r="Y185" s="797"/>
      <c r="Z185" s="797"/>
      <c r="AA185" s="775"/>
      <c r="AB185" s="775"/>
      <c r="AC185" s="775"/>
    </row>
    <row r="186" spans="1:68" ht="27" customHeight="1" x14ac:dyDescent="0.25">
      <c r="A186" s="54" t="s">
        <v>313</v>
      </c>
      <c r="B186" s="54" t="s">
        <v>314</v>
      </c>
      <c r="C186" s="31">
        <v>4301020323</v>
      </c>
      <c r="D186" s="786">
        <v>4680115886223</v>
      </c>
      <c r="E186" s="787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315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11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12"/>
      <c r="P187" s="800" t="s">
        <v>71</v>
      </c>
      <c r="Q187" s="801"/>
      <c r="R187" s="801"/>
      <c r="S187" s="801"/>
      <c r="T187" s="801"/>
      <c r="U187" s="801"/>
      <c r="V187" s="802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12"/>
      <c r="P188" s="800" t="s">
        <v>71</v>
      </c>
      <c r="Q188" s="801"/>
      <c r="R188" s="801"/>
      <c r="S188" s="801"/>
      <c r="T188" s="801"/>
      <c r="U188" s="801"/>
      <c r="V188" s="802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customHeight="1" x14ac:dyDescent="0.25">
      <c r="A189" s="799" t="s">
        <v>64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775"/>
      <c r="AB189" s="775"/>
      <c r="AC189" s="775"/>
    </row>
    <row r="190" spans="1:68" ht="27" customHeight="1" x14ac:dyDescent="0.25">
      <c r="A190" s="54" t="s">
        <v>316</v>
      </c>
      <c r="B190" s="54" t="s">
        <v>317</v>
      </c>
      <c r="C190" s="31">
        <v>4301031191</v>
      </c>
      <c r="D190" s="786">
        <v>4680115880993</v>
      </c>
      <c r="E190" s="787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90</v>
      </c>
      <c r="Y190" s="780">
        <f t="shared" ref="Y190:Y197" si="36">IFERROR(IF(X190="",0,CEILING((X190/$H190),1)*$H190),"")</f>
        <v>92.4</v>
      </c>
      <c r="Z190" s="36">
        <f>IFERROR(IF(Y190=0,"",ROUNDUP(Y190/H190,0)*0.00902),"")</f>
        <v>0.19844000000000001</v>
      </c>
      <c r="AA190" s="56"/>
      <c r="AB190" s="57"/>
      <c r="AC190" s="243" t="s">
        <v>318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95.785714285714278</v>
      </c>
      <c r="BN190" s="64">
        <f t="shared" ref="BN190:BN197" si="38">IFERROR(Y190*I190/H190,"0")</f>
        <v>98.34</v>
      </c>
      <c r="BO190" s="64">
        <f t="shared" ref="BO190:BO197" si="39">IFERROR(1/J190*(X190/H190),"0")</f>
        <v>0.16233766233766234</v>
      </c>
      <c r="BP190" s="64">
        <f t="shared" ref="BP190:BP197" si="40">IFERROR(1/J190*(Y190/H190),"0")</f>
        <v>0.16666666666666669</v>
      </c>
    </row>
    <row r="191" spans="1:68" ht="27" customHeight="1" x14ac:dyDescent="0.25">
      <c r="A191" s="54" t="s">
        <v>319</v>
      </c>
      <c r="B191" s="54" t="s">
        <v>320</v>
      </c>
      <c r="C191" s="31">
        <v>4301031204</v>
      </c>
      <c r="D191" s="786">
        <v>4680115881761</v>
      </c>
      <c r="E191" s="787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30</v>
      </c>
      <c r="Y191" s="780">
        <f t="shared" si="36"/>
        <v>33.6</v>
      </c>
      <c r="Z191" s="36">
        <f>IFERROR(IF(Y191=0,"",ROUNDUP(Y191/H191,0)*0.00902),"")</f>
        <v>7.2160000000000002E-2</v>
      </c>
      <c r="AA191" s="56"/>
      <c r="AB191" s="57"/>
      <c r="AC191" s="245" t="s">
        <v>321</v>
      </c>
      <c r="AG191" s="64"/>
      <c r="AJ191" s="68"/>
      <c r="AK191" s="68">
        <v>0</v>
      </c>
      <c r="BB191" s="246" t="s">
        <v>1</v>
      </c>
      <c r="BM191" s="64">
        <f t="shared" si="37"/>
        <v>31.928571428571427</v>
      </c>
      <c r="BN191" s="64">
        <f t="shared" si="38"/>
        <v>35.76</v>
      </c>
      <c r="BO191" s="64">
        <f t="shared" si="39"/>
        <v>5.4112554112554112E-2</v>
      </c>
      <c r="BP191" s="64">
        <f t="shared" si="40"/>
        <v>6.0606060606060608E-2</v>
      </c>
    </row>
    <row r="192" spans="1:68" ht="27" customHeight="1" x14ac:dyDescent="0.25">
      <c r="A192" s="54" t="s">
        <v>322</v>
      </c>
      <c r="B192" s="54" t="s">
        <v>323</v>
      </c>
      <c r="C192" s="31">
        <v>4301031201</v>
      </c>
      <c r="D192" s="786">
        <v>4680115881563</v>
      </c>
      <c r="E192" s="787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100</v>
      </c>
      <c r="Y192" s="780">
        <f t="shared" si="36"/>
        <v>100.80000000000001</v>
      </c>
      <c r="Z192" s="36">
        <f>IFERROR(IF(Y192=0,"",ROUNDUP(Y192/H192,0)*0.00902),"")</f>
        <v>0.21648000000000001</v>
      </c>
      <c r="AA192" s="56"/>
      <c r="AB192" s="57"/>
      <c r="AC192" s="247" t="s">
        <v>324</v>
      </c>
      <c r="AG192" s="64"/>
      <c r="AJ192" s="68"/>
      <c r="AK192" s="68">
        <v>0</v>
      </c>
      <c r="BB192" s="248" t="s">
        <v>1</v>
      </c>
      <c r="BM192" s="64">
        <f t="shared" si="37"/>
        <v>105</v>
      </c>
      <c r="BN192" s="64">
        <f t="shared" si="38"/>
        <v>105.84000000000002</v>
      </c>
      <c r="BO192" s="64">
        <f t="shared" si="39"/>
        <v>0.18037518037518038</v>
      </c>
      <c r="BP192" s="64">
        <f t="shared" si="40"/>
        <v>0.18181818181818182</v>
      </c>
    </row>
    <row r="193" spans="1:68" ht="27" customHeight="1" x14ac:dyDescent="0.25">
      <c r="A193" s="54" t="s">
        <v>325</v>
      </c>
      <c r="B193" s="54" t="s">
        <v>326</v>
      </c>
      <c r="C193" s="31">
        <v>4301031199</v>
      </c>
      <c r="D193" s="786">
        <v>4680115880986</v>
      </c>
      <c r="E193" s="787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122.5</v>
      </c>
      <c r="Y193" s="780">
        <f t="shared" si="36"/>
        <v>123.9</v>
      </c>
      <c r="Z193" s="36">
        <f>IFERROR(IF(Y193=0,"",ROUNDUP(Y193/H193,0)*0.00502),"")</f>
        <v>0.29618</v>
      </c>
      <c r="AA193" s="56"/>
      <c r="AB193" s="57"/>
      <c r="AC193" s="249" t="s">
        <v>318</v>
      </c>
      <c r="AG193" s="64"/>
      <c r="AJ193" s="68"/>
      <c r="AK193" s="68">
        <v>0</v>
      </c>
      <c r="BB193" s="250" t="s">
        <v>1</v>
      </c>
      <c r="BM193" s="64">
        <f t="shared" si="37"/>
        <v>130.08333333333334</v>
      </c>
      <c r="BN193" s="64">
        <f t="shared" si="38"/>
        <v>131.57</v>
      </c>
      <c r="BO193" s="64">
        <f t="shared" si="39"/>
        <v>0.2492877492877493</v>
      </c>
      <c r="BP193" s="64">
        <f t="shared" si="40"/>
        <v>0.25213675213675218</v>
      </c>
    </row>
    <row r="194" spans="1:68" ht="27" customHeight="1" x14ac:dyDescent="0.25">
      <c r="A194" s="54" t="s">
        <v>327</v>
      </c>
      <c r="B194" s="54" t="s">
        <v>328</v>
      </c>
      <c r="C194" s="31">
        <v>4301031205</v>
      </c>
      <c r="D194" s="786">
        <v>4680115881785</v>
      </c>
      <c r="E194" s="787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122.5</v>
      </c>
      <c r="Y194" s="780">
        <f t="shared" si="36"/>
        <v>123.9</v>
      </c>
      <c r="Z194" s="36">
        <f>IFERROR(IF(Y194=0,"",ROUNDUP(Y194/H194,0)*0.00502),"")</f>
        <v>0.29618</v>
      </c>
      <c r="AA194" s="56"/>
      <c r="AB194" s="57"/>
      <c r="AC194" s="251" t="s">
        <v>321</v>
      </c>
      <c r="AG194" s="64"/>
      <c r="AJ194" s="68"/>
      <c r="AK194" s="68">
        <v>0</v>
      </c>
      <c r="BB194" s="252" t="s">
        <v>1</v>
      </c>
      <c r="BM194" s="64">
        <f t="shared" si="37"/>
        <v>130.08333333333334</v>
      </c>
      <c r="BN194" s="64">
        <f t="shared" si="38"/>
        <v>131.57</v>
      </c>
      <c r="BO194" s="64">
        <f t="shared" si="39"/>
        <v>0.2492877492877493</v>
      </c>
      <c r="BP194" s="64">
        <f t="shared" si="40"/>
        <v>0.25213675213675218</v>
      </c>
    </row>
    <row r="195" spans="1:68" ht="27" customHeight="1" x14ac:dyDescent="0.25">
      <c r="A195" s="54" t="s">
        <v>329</v>
      </c>
      <c r="B195" s="54" t="s">
        <v>330</v>
      </c>
      <c r="C195" s="31">
        <v>4301031202</v>
      </c>
      <c r="D195" s="786">
        <v>4680115881679</v>
      </c>
      <c r="E195" s="787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192.5</v>
      </c>
      <c r="Y195" s="780">
        <f t="shared" si="36"/>
        <v>193.20000000000002</v>
      </c>
      <c r="Z195" s="36">
        <f>IFERROR(IF(Y195=0,"",ROUNDUP(Y195/H195,0)*0.00502),"")</f>
        <v>0.46184000000000003</v>
      </c>
      <c r="AA195" s="56"/>
      <c r="AB195" s="57"/>
      <c r="AC195" s="253" t="s">
        <v>324</v>
      </c>
      <c r="AG195" s="64"/>
      <c r="AJ195" s="68"/>
      <c r="AK195" s="68">
        <v>0</v>
      </c>
      <c r="BB195" s="254" t="s">
        <v>1</v>
      </c>
      <c r="BM195" s="64">
        <f t="shared" si="37"/>
        <v>201.66666666666669</v>
      </c>
      <c r="BN195" s="64">
        <f t="shared" si="38"/>
        <v>202.40000000000003</v>
      </c>
      <c r="BO195" s="64">
        <f t="shared" si="39"/>
        <v>0.39173789173789175</v>
      </c>
      <c r="BP195" s="64">
        <f t="shared" si="40"/>
        <v>0.39316239316239321</v>
      </c>
    </row>
    <row r="196" spans="1:68" ht="27" customHeight="1" x14ac:dyDescent="0.25">
      <c r="A196" s="54" t="s">
        <v>331</v>
      </c>
      <c r="B196" s="54" t="s">
        <v>332</v>
      </c>
      <c r="C196" s="31">
        <v>4301031158</v>
      </c>
      <c r="D196" s="786">
        <v>4680115880191</v>
      </c>
      <c r="E196" s="787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324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333</v>
      </c>
      <c r="B197" s="54" t="s">
        <v>334</v>
      </c>
      <c r="C197" s="31">
        <v>4301031245</v>
      </c>
      <c r="D197" s="786">
        <v>4680115883963</v>
      </c>
      <c r="E197" s="787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811"/>
      <c r="B198" s="797"/>
      <c r="C198" s="797"/>
      <c r="D198" s="797"/>
      <c r="E198" s="797"/>
      <c r="F198" s="797"/>
      <c r="G198" s="797"/>
      <c r="H198" s="797"/>
      <c r="I198" s="797"/>
      <c r="J198" s="797"/>
      <c r="K198" s="797"/>
      <c r="L198" s="797"/>
      <c r="M198" s="797"/>
      <c r="N198" s="797"/>
      <c r="O198" s="812"/>
      <c r="P198" s="800" t="s">
        <v>71</v>
      </c>
      <c r="Q198" s="801"/>
      <c r="R198" s="801"/>
      <c r="S198" s="801"/>
      <c r="T198" s="801"/>
      <c r="U198" s="801"/>
      <c r="V198" s="802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260.71428571428567</v>
      </c>
      <c r="Y198" s="781">
        <f>IFERROR(Y190/H190,"0")+IFERROR(Y191/H191,"0")+IFERROR(Y192/H192,"0")+IFERROR(Y193/H193,"0")+IFERROR(Y194/H194,"0")+IFERROR(Y195/H195,"0")+IFERROR(Y196/H196,"0")+IFERROR(Y197/H197,"0")</f>
        <v>264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1.54128</v>
      </c>
      <c r="AA198" s="782"/>
      <c r="AB198" s="782"/>
      <c r="AC198" s="782"/>
    </row>
    <row r="199" spans="1:68" x14ac:dyDescent="0.2">
      <c r="A199" s="797"/>
      <c r="B199" s="797"/>
      <c r="C199" s="797"/>
      <c r="D199" s="797"/>
      <c r="E199" s="797"/>
      <c r="F199" s="797"/>
      <c r="G199" s="797"/>
      <c r="H199" s="797"/>
      <c r="I199" s="797"/>
      <c r="J199" s="797"/>
      <c r="K199" s="797"/>
      <c r="L199" s="797"/>
      <c r="M199" s="797"/>
      <c r="N199" s="797"/>
      <c r="O199" s="812"/>
      <c r="P199" s="800" t="s">
        <v>71</v>
      </c>
      <c r="Q199" s="801"/>
      <c r="R199" s="801"/>
      <c r="S199" s="801"/>
      <c r="T199" s="801"/>
      <c r="U199" s="801"/>
      <c r="V199" s="802"/>
      <c r="W199" s="37" t="s">
        <v>69</v>
      </c>
      <c r="X199" s="781">
        <f>IFERROR(SUM(X190:X197),"0")</f>
        <v>657.5</v>
      </c>
      <c r="Y199" s="781">
        <f>IFERROR(SUM(Y190:Y197),"0")</f>
        <v>667.80000000000007</v>
      </c>
      <c r="Z199" s="37"/>
      <c r="AA199" s="782"/>
      <c r="AB199" s="782"/>
      <c r="AC199" s="782"/>
    </row>
    <row r="200" spans="1:68" ht="16.5" customHeight="1" x14ac:dyDescent="0.25">
      <c r="A200" s="796" t="s">
        <v>336</v>
      </c>
      <c r="B200" s="797"/>
      <c r="C200" s="797"/>
      <c r="D200" s="797"/>
      <c r="E200" s="797"/>
      <c r="F200" s="797"/>
      <c r="G200" s="797"/>
      <c r="H200" s="797"/>
      <c r="I200" s="797"/>
      <c r="J200" s="797"/>
      <c r="K200" s="797"/>
      <c r="L200" s="797"/>
      <c r="M200" s="797"/>
      <c r="N200" s="797"/>
      <c r="O200" s="797"/>
      <c r="P200" s="797"/>
      <c r="Q200" s="797"/>
      <c r="R200" s="797"/>
      <c r="S200" s="797"/>
      <c r="T200" s="797"/>
      <c r="U200" s="797"/>
      <c r="V200" s="797"/>
      <c r="W200" s="797"/>
      <c r="X200" s="797"/>
      <c r="Y200" s="797"/>
      <c r="Z200" s="797"/>
      <c r="AA200" s="774"/>
      <c r="AB200" s="774"/>
      <c r="AC200" s="774"/>
    </row>
    <row r="201" spans="1:68" ht="14.25" customHeight="1" x14ac:dyDescent="0.25">
      <c r="A201" s="799" t="s">
        <v>110</v>
      </c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797"/>
      <c r="P201" s="797"/>
      <c r="Q201" s="797"/>
      <c r="R201" s="797"/>
      <c r="S201" s="797"/>
      <c r="T201" s="797"/>
      <c r="U201" s="797"/>
      <c r="V201" s="797"/>
      <c r="W201" s="797"/>
      <c r="X201" s="797"/>
      <c r="Y201" s="797"/>
      <c r="Z201" s="797"/>
      <c r="AA201" s="775"/>
      <c r="AB201" s="775"/>
      <c r="AC201" s="775"/>
    </row>
    <row r="202" spans="1:68" ht="16.5" customHeight="1" x14ac:dyDescent="0.25">
      <c r="A202" s="54" t="s">
        <v>337</v>
      </c>
      <c r="B202" s="54" t="s">
        <v>338</v>
      </c>
      <c r="C202" s="31">
        <v>4301011450</v>
      </c>
      <c r="D202" s="786">
        <v>4680115881402</v>
      </c>
      <c r="E202" s="787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340</v>
      </c>
      <c r="B203" s="54" t="s">
        <v>341</v>
      </c>
      <c r="C203" s="31">
        <v>4301011768</v>
      </c>
      <c r="D203" s="786">
        <v>4680115881396</v>
      </c>
      <c r="E203" s="787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811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12"/>
      <c r="P204" s="800" t="s">
        <v>71</v>
      </c>
      <c r="Q204" s="801"/>
      <c r="R204" s="801"/>
      <c r="S204" s="801"/>
      <c r="T204" s="801"/>
      <c r="U204" s="801"/>
      <c r="V204" s="802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12"/>
      <c r="P205" s="800" t="s">
        <v>71</v>
      </c>
      <c r="Q205" s="801"/>
      <c r="R205" s="801"/>
      <c r="S205" s="801"/>
      <c r="T205" s="801"/>
      <c r="U205" s="801"/>
      <c r="V205" s="802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799" t="s">
        <v>158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5"/>
      <c r="AB206" s="775"/>
      <c r="AC206" s="775"/>
    </row>
    <row r="207" spans="1:68" ht="16.5" customHeight="1" x14ac:dyDescent="0.25">
      <c r="A207" s="54" t="s">
        <v>342</v>
      </c>
      <c r="B207" s="54" t="s">
        <v>343</v>
      </c>
      <c r="C207" s="31">
        <v>4301020262</v>
      </c>
      <c r="D207" s="786">
        <v>4680115882935</v>
      </c>
      <c r="E207" s="787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344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345</v>
      </c>
      <c r="B208" s="54" t="s">
        <v>346</v>
      </c>
      <c r="C208" s="31">
        <v>4301020220</v>
      </c>
      <c r="D208" s="786">
        <v>4680115880764</v>
      </c>
      <c r="E208" s="787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344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11"/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812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x14ac:dyDescent="0.2">
      <c r="A210" s="797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12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customHeight="1" x14ac:dyDescent="0.25">
      <c r="A211" s="799" t="s">
        <v>64</v>
      </c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7"/>
      <c r="P211" s="797"/>
      <c r="Q211" s="797"/>
      <c r="R211" s="797"/>
      <c r="S211" s="797"/>
      <c r="T211" s="797"/>
      <c r="U211" s="797"/>
      <c r="V211" s="797"/>
      <c r="W211" s="797"/>
      <c r="X211" s="797"/>
      <c r="Y211" s="797"/>
      <c r="Z211" s="797"/>
      <c r="AA211" s="775"/>
      <c r="AB211" s="775"/>
      <c r="AC211" s="775"/>
    </row>
    <row r="212" spans="1:68" ht="27" customHeight="1" x14ac:dyDescent="0.25">
      <c r="A212" s="54" t="s">
        <v>347</v>
      </c>
      <c r="B212" s="54" t="s">
        <v>348</v>
      </c>
      <c r="C212" s="31">
        <v>4301031224</v>
      </c>
      <c r="D212" s="786">
        <v>4680115882683</v>
      </c>
      <c r="E212" s="787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160</v>
      </c>
      <c r="Y212" s="780">
        <f t="shared" ref="Y212:Y219" si="41">IFERROR(IF(X212="",0,CEILING((X212/$H212),1)*$H212),"")</f>
        <v>162</v>
      </c>
      <c r="Z212" s="36">
        <f>IFERROR(IF(Y212=0,"",ROUNDUP(Y212/H212,0)*0.00902),"")</f>
        <v>0.27060000000000001</v>
      </c>
      <c r="AA212" s="56"/>
      <c r="AB212" s="57"/>
      <c r="AC212" s="267" t="s">
        <v>349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166.22222222222223</v>
      </c>
      <c r="BN212" s="64">
        <f t="shared" ref="BN212:BN219" si="43">IFERROR(Y212*I212/H212,"0")</f>
        <v>168.3</v>
      </c>
      <c r="BO212" s="64">
        <f t="shared" ref="BO212:BO219" si="44">IFERROR(1/J212*(X212/H212),"0")</f>
        <v>0.22446689113355778</v>
      </c>
      <c r="BP212" s="64">
        <f t="shared" ref="BP212:BP219" si="45">IFERROR(1/J212*(Y212/H212),"0")</f>
        <v>0.22727272727272727</v>
      </c>
    </row>
    <row r="213" spans="1:68" ht="27" customHeight="1" x14ac:dyDescent="0.25">
      <c r="A213" s="54" t="s">
        <v>350</v>
      </c>
      <c r="B213" s="54" t="s">
        <v>351</v>
      </c>
      <c r="C213" s="31">
        <v>4301031230</v>
      </c>
      <c r="D213" s="786">
        <v>4680115882690</v>
      </c>
      <c r="E213" s="787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90</v>
      </c>
      <c r="Y213" s="780">
        <f t="shared" si="41"/>
        <v>91.800000000000011</v>
      </c>
      <c r="Z213" s="36">
        <f>IFERROR(IF(Y213=0,"",ROUNDUP(Y213/H213,0)*0.00902),"")</f>
        <v>0.15334</v>
      </c>
      <c r="AA213" s="56"/>
      <c r="AB213" s="57"/>
      <c r="AC213" s="269" t="s">
        <v>352</v>
      </c>
      <c r="AG213" s="64"/>
      <c r="AJ213" s="68"/>
      <c r="AK213" s="68">
        <v>0</v>
      </c>
      <c r="BB213" s="270" t="s">
        <v>1</v>
      </c>
      <c r="BM213" s="64">
        <f t="shared" si="42"/>
        <v>93.5</v>
      </c>
      <c r="BN213" s="64">
        <f t="shared" si="43"/>
        <v>95.37</v>
      </c>
      <c r="BO213" s="64">
        <f t="shared" si="44"/>
        <v>0.12626262626262624</v>
      </c>
      <c r="BP213" s="64">
        <f t="shared" si="45"/>
        <v>0.12878787878787878</v>
      </c>
    </row>
    <row r="214" spans="1:68" ht="27" customHeight="1" x14ac:dyDescent="0.25">
      <c r="A214" s="54" t="s">
        <v>353</v>
      </c>
      <c r="B214" s="54" t="s">
        <v>354</v>
      </c>
      <c r="C214" s="31">
        <v>4301031220</v>
      </c>
      <c r="D214" s="786">
        <v>4680115882669</v>
      </c>
      <c r="E214" s="787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210</v>
      </c>
      <c r="Y214" s="780">
        <f t="shared" si="41"/>
        <v>210.60000000000002</v>
      </c>
      <c r="Z214" s="36">
        <f>IFERROR(IF(Y214=0,"",ROUNDUP(Y214/H214,0)*0.00902),"")</f>
        <v>0.35177999999999998</v>
      </c>
      <c r="AA214" s="56"/>
      <c r="AB214" s="57"/>
      <c r="AC214" s="271" t="s">
        <v>355</v>
      </c>
      <c r="AG214" s="64"/>
      <c r="AJ214" s="68"/>
      <c r="AK214" s="68">
        <v>0</v>
      </c>
      <c r="BB214" s="272" t="s">
        <v>1</v>
      </c>
      <c r="BM214" s="64">
        <f t="shared" si="42"/>
        <v>218.16666666666669</v>
      </c>
      <c r="BN214" s="64">
        <f t="shared" si="43"/>
        <v>218.79000000000002</v>
      </c>
      <c r="BO214" s="64">
        <f t="shared" si="44"/>
        <v>0.2946127946127946</v>
      </c>
      <c r="BP214" s="64">
        <f t="shared" si="45"/>
        <v>0.29545454545454547</v>
      </c>
    </row>
    <row r="215" spans="1:68" ht="27" customHeight="1" x14ac:dyDescent="0.25">
      <c r="A215" s="54" t="s">
        <v>356</v>
      </c>
      <c r="B215" s="54" t="s">
        <v>357</v>
      </c>
      <c r="C215" s="31">
        <v>4301031221</v>
      </c>
      <c r="D215" s="786">
        <v>4680115882676</v>
      </c>
      <c r="E215" s="787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120</v>
      </c>
      <c r="Y215" s="780">
        <f t="shared" si="41"/>
        <v>124.2</v>
      </c>
      <c r="Z215" s="36">
        <f>IFERROR(IF(Y215=0,"",ROUNDUP(Y215/H215,0)*0.00902),"")</f>
        <v>0.20746000000000001</v>
      </c>
      <c r="AA215" s="56"/>
      <c r="AB215" s="57"/>
      <c r="AC215" s="273" t="s">
        <v>358</v>
      </c>
      <c r="AG215" s="64"/>
      <c r="AJ215" s="68"/>
      <c r="AK215" s="68">
        <v>0</v>
      </c>
      <c r="BB215" s="274" t="s">
        <v>1</v>
      </c>
      <c r="BM215" s="64">
        <f t="shared" si="42"/>
        <v>124.66666666666667</v>
      </c>
      <c r="BN215" s="64">
        <f t="shared" si="43"/>
        <v>129.03</v>
      </c>
      <c r="BO215" s="64">
        <f t="shared" si="44"/>
        <v>0.16835016835016836</v>
      </c>
      <c r="BP215" s="64">
        <f t="shared" si="45"/>
        <v>0.17424242424242425</v>
      </c>
    </row>
    <row r="216" spans="1:68" ht="27" customHeight="1" x14ac:dyDescent="0.25">
      <c r="A216" s="54" t="s">
        <v>359</v>
      </c>
      <c r="B216" s="54" t="s">
        <v>360</v>
      </c>
      <c r="C216" s="31">
        <v>4301031223</v>
      </c>
      <c r="D216" s="786">
        <v>4680115884014</v>
      </c>
      <c r="E216" s="787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60</v>
      </c>
      <c r="Y216" s="780">
        <f t="shared" si="41"/>
        <v>61.2</v>
      </c>
      <c r="Z216" s="36">
        <f>IFERROR(IF(Y216=0,"",ROUNDUP(Y216/H216,0)*0.00502),"")</f>
        <v>0.17068</v>
      </c>
      <c r="AA216" s="56"/>
      <c r="AB216" s="57"/>
      <c r="AC216" s="275" t="s">
        <v>349</v>
      </c>
      <c r="AG216" s="64"/>
      <c r="AJ216" s="68"/>
      <c r="AK216" s="68">
        <v>0</v>
      </c>
      <c r="BB216" s="276" t="s">
        <v>1</v>
      </c>
      <c r="BM216" s="64">
        <f t="shared" si="42"/>
        <v>64.333333333333329</v>
      </c>
      <c r="BN216" s="64">
        <f t="shared" si="43"/>
        <v>65.62</v>
      </c>
      <c r="BO216" s="64">
        <f t="shared" si="44"/>
        <v>0.14245014245014248</v>
      </c>
      <c r="BP216" s="64">
        <f t="shared" si="45"/>
        <v>0.14529914529914531</v>
      </c>
    </row>
    <row r="217" spans="1:68" ht="27" customHeight="1" x14ac:dyDescent="0.25">
      <c r="A217" s="54" t="s">
        <v>361</v>
      </c>
      <c r="B217" s="54" t="s">
        <v>362</v>
      </c>
      <c r="C217" s="31">
        <v>4301031222</v>
      </c>
      <c r="D217" s="786">
        <v>4680115884007</v>
      </c>
      <c r="E217" s="787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60</v>
      </c>
      <c r="Y217" s="780">
        <f t="shared" si="41"/>
        <v>61.2</v>
      </c>
      <c r="Z217" s="36">
        <f>IFERROR(IF(Y217=0,"",ROUNDUP(Y217/H217,0)*0.00502),"")</f>
        <v>0.17068</v>
      </c>
      <c r="AA217" s="56"/>
      <c r="AB217" s="57"/>
      <c r="AC217" s="277" t="s">
        <v>352</v>
      </c>
      <c r="AG217" s="64"/>
      <c r="AJ217" s="68"/>
      <c r="AK217" s="68">
        <v>0</v>
      </c>
      <c r="BB217" s="278" t="s">
        <v>1</v>
      </c>
      <c r="BM217" s="64">
        <f t="shared" si="42"/>
        <v>63.333333333333329</v>
      </c>
      <c r="BN217" s="64">
        <f t="shared" si="43"/>
        <v>64.599999999999994</v>
      </c>
      <c r="BO217" s="64">
        <f t="shared" si="44"/>
        <v>0.14245014245014248</v>
      </c>
      <c r="BP217" s="64">
        <f t="shared" si="45"/>
        <v>0.14529914529914531</v>
      </c>
    </row>
    <row r="218" spans="1:68" ht="27" customHeight="1" x14ac:dyDescent="0.25">
      <c r="A218" s="54" t="s">
        <v>363</v>
      </c>
      <c r="B218" s="54" t="s">
        <v>364</v>
      </c>
      <c r="C218" s="31">
        <v>4301031229</v>
      </c>
      <c r="D218" s="786">
        <v>4680115884038</v>
      </c>
      <c r="E218" s="787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60</v>
      </c>
      <c r="Y218" s="780">
        <f t="shared" si="41"/>
        <v>61.2</v>
      </c>
      <c r="Z218" s="36">
        <f>IFERROR(IF(Y218=0,"",ROUNDUP(Y218/H218,0)*0.00502),"")</f>
        <v>0.17068</v>
      </c>
      <c r="AA218" s="56"/>
      <c r="AB218" s="57"/>
      <c r="AC218" s="279" t="s">
        <v>355</v>
      </c>
      <c r="AG218" s="64"/>
      <c r="AJ218" s="68"/>
      <c r="AK218" s="68">
        <v>0</v>
      </c>
      <c r="BB218" s="280" t="s">
        <v>1</v>
      </c>
      <c r="BM218" s="64">
        <f t="shared" si="42"/>
        <v>63.333333333333329</v>
      </c>
      <c r="BN218" s="64">
        <f t="shared" si="43"/>
        <v>64.599999999999994</v>
      </c>
      <c r="BO218" s="64">
        <f t="shared" si="44"/>
        <v>0.14245014245014248</v>
      </c>
      <c r="BP218" s="64">
        <f t="shared" si="45"/>
        <v>0.14529914529914531</v>
      </c>
    </row>
    <row r="219" spans="1:68" ht="27" customHeight="1" x14ac:dyDescent="0.25">
      <c r="A219" s="54" t="s">
        <v>365</v>
      </c>
      <c r="B219" s="54" t="s">
        <v>366</v>
      </c>
      <c r="C219" s="31">
        <v>4301031225</v>
      </c>
      <c r="D219" s="786">
        <v>4680115884021</v>
      </c>
      <c r="E219" s="787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45</v>
      </c>
      <c r="Y219" s="780">
        <f t="shared" si="41"/>
        <v>45</v>
      </c>
      <c r="Z219" s="36">
        <f>IFERROR(IF(Y219=0,"",ROUNDUP(Y219/H219,0)*0.00502),"")</f>
        <v>0.1255</v>
      </c>
      <c r="AA219" s="56"/>
      <c r="AB219" s="57"/>
      <c r="AC219" s="281" t="s">
        <v>358</v>
      </c>
      <c r="AG219" s="64"/>
      <c r="AJ219" s="68"/>
      <c r="AK219" s="68">
        <v>0</v>
      </c>
      <c r="BB219" s="282" t="s">
        <v>1</v>
      </c>
      <c r="BM219" s="64">
        <f t="shared" si="42"/>
        <v>47.5</v>
      </c>
      <c r="BN219" s="64">
        <f t="shared" si="43"/>
        <v>47.5</v>
      </c>
      <c r="BO219" s="64">
        <f t="shared" si="44"/>
        <v>0.10683760683760685</v>
      </c>
      <c r="BP219" s="64">
        <f t="shared" si="45"/>
        <v>0.10683760683760685</v>
      </c>
    </row>
    <row r="220" spans="1:68" x14ac:dyDescent="0.2">
      <c r="A220" s="811"/>
      <c r="B220" s="797"/>
      <c r="C220" s="797"/>
      <c r="D220" s="797"/>
      <c r="E220" s="797"/>
      <c r="F220" s="797"/>
      <c r="G220" s="797"/>
      <c r="H220" s="797"/>
      <c r="I220" s="797"/>
      <c r="J220" s="797"/>
      <c r="K220" s="797"/>
      <c r="L220" s="797"/>
      <c r="M220" s="797"/>
      <c r="N220" s="797"/>
      <c r="O220" s="812"/>
      <c r="P220" s="800" t="s">
        <v>71</v>
      </c>
      <c r="Q220" s="801"/>
      <c r="R220" s="801"/>
      <c r="S220" s="801"/>
      <c r="T220" s="801"/>
      <c r="U220" s="801"/>
      <c r="V220" s="802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232.40740740740742</v>
      </c>
      <c r="Y220" s="781">
        <f>IFERROR(Y212/H212,"0")+IFERROR(Y213/H213,"0")+IFERROR(Y214/H214,"0")+IFERROR(Y215/H215,"0")+IFERROR(Y216/H216,"0")+IFERROR(Y217/H217,"0")+IFERROR(Y218/H218,"0")+IFERROR(Y219/H219,"0")</f>
        <v>236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1.6207199999999997</v>
      </c>
      <c r="AA220" s="782"/>
      <c r="AB220" s="782"/>
      <c r="AC220" s="782"/>
    </row>
    <row r="221" spans="1:68" x14ac:dyDescent="0.2">
      <c r="A221" s="797"/>
      <c r="B221" s="797"/>
      <c r="C221" s="797"/>
      <c r="D221" s="797"/>
      <c r="E221" s="797"/>
      <c r="F221" s="797"/>
      <c r="G221" s="797"/>
      <c r="H221" s="797"/>
      <c r="I221" s="797"/>
      <c r="J221" s="797"/>
      <c r="K221" s="797"/>
      <c r="L221" s="797"/>
      <c r="M221" s="797"/>
      <c r="N221" s="797"/>
      <c r="O221" s="812"/>
      <c r="P221" s="800" t="s">
        <v>71</v>
      </c>
      <c r="Q221" s="801"/>
      <c r="R221" s="801"/>
      <c r="S221" s="801"/>
      <c r="T221" s="801"/>
      <c r="U221" s="801"/>
      <c r="V221" s="802"/>
      <c r="W221" s="37" t="s">
        <v>69</v>
      </c>
      <c r="X221" s="781">
        <f>IFERROR(SUM(X212:X219),"0")</f>
        <v>805</v>
      </c>
      <c r="Y221" s="781">
        <f>IFERROR(SUM(Y212:Y219),"0")</f>
        <v>817.20000000000016</v>
      </c>
      <c r="Z221" s="37"/>
      <c r="AA221" s="782"/>
      <c r="AB221" s="782"/>
      <c r="AC221" s="782"/>
    </row>
    <row r="222" spans="1:68" ht="14.25" customHeight="1" x14ac:dyDescent="0.25">
      <c r="A222" s="799" t="s">
        <v>73</v>
      </c>
      <c r="B222" s="797"/>
      <c r="C222" s="797"/>
      <c r="D222" s="797"/>
      <c r="E222" s="797"/>
      <c r="F222" s="797"/>
      <c r="G222" s="797"/>
      <c r="H222" s="797"/>
      <c r="I222" s="797"/>
      <c r="J222" s="797"/>
      <c r="K222" s="797"/>
      <c r="L222" s="797"/>
      <c r="M222" s="797"/>
      <c r="N222" s="797"/>
      <c r="O222" s="797"/>
      <c r="P222" s="797"/>
      <c r="Q222" s="797"/>
      <c r="R222" s="797"/>
      <c r="S222" s="797"/>
      <c r="T222" s="797"/>
      <c r="U222" s="797"/>
      <c r="V222" s="797"/>
      <c r="W222" s="797"/>
      <c r="X222" s="797"/>
      <c r="Y222" s="797"/>
      <c r="Z222" s="797"/>
      <c r="AA222" s="775"/>
      <c r="AB222" s="775"/>
      <c r="AC222" s="775"/>
    </row>
    <row r="223" spans="1:68" ht="37.5" customHeight="1" x14ac:dyDescent="0.25">
      <c r="A223" s="54" t="s">
        <v>367</v>
      </c>
      <c r="B223" s="54" t="s">
        <v>368</v>
      </c>
      <c r="C223" s="31">
        <v>4301051408</v>
      </c>
      <c r="D223" s="786">
        <v>4680115881594</v>
      </c>
      <c r="E223" s="787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369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370</v>
      </c>
      <c r="B224" s="54" t="s">
        <v>371</v>
      </c>
      <c r="C224" s="31">
        <v>4301051754</v>
      </c>
      <c r="D224" s="786">
        <v>4680115880962</v>
      </c>
      <c r="E224" s="787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372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customHeight="1" x14ac:dyDescent="0.25">
      <c r="A225" s="54" t="s">
        <v>373</v>
      </c>
      <c r="B225" s="54" t="s">
        <v>374</v>
      </c>
      <c r="C225" s="31">
        <v>4301051411</v>
      </c>
      <c r="D225" s="786">
        <v>4680115881617</v>
      </c>
      <c r="E225" s="787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0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375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376</v>
      </c>
      <c r="B226" s="54" t="s">
        <v>377</v>
      </c>
      <c r="C226" s="31">
        <v>4301051632</v>
      </c>
      <c r="D226" s="786">
        <v>4680115880573</v>
      </c>
      <c r="E226" s="787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170</v>
      </c>
      <c r="Y226" s="780">
        <f t="shared" si="46"/>
        <v>174</v>
      </c>
      <c r="Z226" s="36">
        <f>IFERROR(IF(Y226=0,"",ROUNDUP(Y226/H226,0)*0.01898),"")</f>
        <v>0.37959999999999999</v>
      </c>
      <c r="AA226" s="56"/>
      <c r="AB226" s="57"/>
      <c r="AC226" s="289" t="s">
        <v>378</v>
      </c>
      <c r="AG226" s="64"/>
      <c r="AJ226" s="68"/>
      <c r="AK226" s="68">
        <v>0</v>
      </c>
      <c r="BB226" s="290" t="s">
        <v>1</v>
      </c>
      <c r="BM226" s="64">
        <f t="shared" si="47"/>
        <v>180.14137931034483</v>
      </c>
      <c r="BN226" s="64">
        <f t="shared" si="48"/>
        <v>184.38000000000002</v>
      </c>
      <c r="BO226" s="64">
        <f t="shared" si="49"/>
        <v>0.30531609195402304</v>
      </c>
      <c r="BP226" s="64">
        <f t="shared" si="50"/>
        <v>0.3125</v>
      </c>
    </row>
    <row r="227" spans="1:68" ht="37.5" customHeight="1" x14ac:dyDescent="0.25">
      <c r="A227" s="54" t="s">
        <v>379</v>
      </c>
      <c r="B227" s="54" t="s">
        <v>380</v>
      </c>
      <c r="C227" s="31">
        <v>4301051407</v>
      </c>
      <c r="D227" s="786">
        <v>4680115882195</v>
      </c>
      <c r="E227" s="787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360</v>
      </c>
      <c r="Y227" s="780">
        <f t="shared" si="46"/>
        <v>360</v>
      </c>
      <c r="Z227" s="36">
        <f t="shared" ref="Z227:Z233" si="51">IFERROR(IF(Y227=0,"",ROUNDUP(Y227/H227,0)*0.00651),"")</f>
        <v>0.97650000000000003</v>
      </c>
      <c r="AA227" s="56"/>
      <c r="AB227" s="57"/>
      <c r="AC227" s="291" t="s">
        <v>369</v>
      </c>
      <c r="AG227" s="64"/>
      <c r="AJ227" s="68"/>
      <c r="AK227" s="68">
        <v>0</v>
      </c>
      <c r="BB227" s="292" t="s">
        <v>1</v>
      </c>
      <c r="BM227" s="64">
        <f t="shared" si="47"/>
        <v>400.5</v>
      </c>
      <c r="BN227" s="64">
        <f t="shared" si="48"/>
        <v>400.5</v>
      </c>
      <c r="BO227" s="64">
        <f t="shared" si="49"/>
        <v>0.82417582417582425</v>
      </c>
      <c r="BP227" s="64">
        <f t="shared" si="50"/>
        <v>0.82417582417582425</v>
      </c>
    </row>
    <row r="228" spans="1:68" ht="37.5" customHeight="1" x14ac:dyDescent="0.25">
      <c r="A228" s="54" t="s">
        <v>381</v>
      </c>
      <c r="B228" s="54" t="s">
        <v>382</v>
      </c>
      <c r="C228" s="31">
        <v>4301051752</v>
      </c>
      <c r="D228" s="786">
        <v>4680115882607</v>
      </c>
      <c r="E228" s="787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154</v>
      </c>
      <c r="N228" s="33"/>
      <c r="O228" s="32">
        <v>45</v>
      </c>
      <c r="P228" s="12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383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384</v>
      </c>
      <c r="B229" s="54" t="s">
        <v>385</v>
      </c>
      <c r="C229" s="31">
        <v>4301051630</v>
      </c>
      <c r="D229" s="786">
        <v>4680115880092</v>
      </c>
      <c r="E229" s="787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360</v>
      </c>
      <c r="Y229" s="780">
        <f t="shared" si="46"/>
        <v>360</v>
      </c>
      <c r="Z229" s="36">
        <f t="shared" si="51"/>
        <v>0.97650000000000003</v>
      </c>
      <c r="AA229" s="56"/>
      <c r="AB229" s="57"/>
      <c r="AC229" s="295" t="s">
        <v>386</v>
      </c>
      <c r="AG229" s="64"/>
      <c r="AJ229" s="68"/>
      <c r="AK229" s="68">
        <v>0</v>
      </c>
      <c r="BB229" s="296" t="s">
        <v>1</v>
      </c>
      <c r="BM229" s="64">
        <f t="shared" si="47"/>
        <v>397.8</v>
      </c>
      <c r="BN229" s="64">
        <f t="shared" si="48"/>
        <v>397.8</v>
      </c>
      <c r="BO229" s="64">
        <f t="shared" si="49"/>
        <v>0.82417582417582425</v>
      </c>
      <c r="BP229" s="64">
        <f t="shared" si="50"/>
        <v>0.82417582417582425</v>
      </c>
    </row>
    <row r="230" spans="1:68" ht="27" customHeight="1" x14ac:dyDescent="0.25">
      <c r="A230" s="54" t="s">
        <v>387</v>
      </c>
      <c r="B230" s="54" t="s">
        <v>388</v>
      </c>
      <c r="C230" s="31">
        <v>4301051631</v>
      </c>
      <c r="D230" s="786">
        <v>4680115880221</v>
      </c>
      <c r="E230" s="787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378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389</v>
      </c>
      <c r="B231" s="54" t="s">
        <v>390</v>
      </c>
      <c r="C231" s="31">
        <v>4301051749</v>
      </c>
      <c r="D231" s="786">
        <v>4680115882942</v>
      </c>
      <c r="E231" s="787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7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372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391</v>
      </c>
      <c r="B232" s="54" t="s">
        <v>392</v>
      </c>
      <c r="C232" s="31">
        <v>4301051753</v>
      </c>
      <c r="D232" s="786">
        <v>4680115880504</v>
      </c>
      <c r="E232" s="787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120</v>
      </c>
      <c r="Y232" s="780">
        <f t="shared" si="46"/>
        <v>120</v>
      </c>
      <c r="Z232" s="36">
        <f t="shared" si="51"/>
        <v>0.32550000000000001</v>
      </c>
      <c r="AA232" s="56"/>
      <c r="AB232" s="57"/>
      <c r="AC232" s="301" t="s">
        <v>372</v>
      </c>
      <c r="AG232" s="64"/>
      <c r="AJ232" s="68"/>
      <c r="AK232" s="68">
        <v>0</v>
      </c>
      <c r="BB232" s="302" t="s">
        <v>1</v>
      </c>
      <c r="BM232" s="64">
        <f t="shared" si="47"/>
        <v>132.60000000000002</v>
      </c>
      <c r="BN232" s="64">
        <f t="shared" si="48"/>
        <v>132.60000000000002</v>
      </c>
      <c r="BO232" s="64">
        <f t="shared" si="49"/>
        <v>0.27472527472527475</v>
      </c>
      <c r="BP232" s="64">
        <f t="shared" si="50"/>
        <v>0.27472527472527475</v>
      </c>
    </row>
    <row r="233" spans="1:68" ht="27" customHeight="1" x14ac:dyDescent="0.25">
      <c r="A233" s="54" t="s">
        <v>393</v>
      </c>
      <c r="B233" s="54" t="s">
        <v>394</v>
      </c>
      <c r="C233" s="31">
        <v>4301051410</v>
      </c>
      <c r="D233" s="786">
        <v>4680115882164</v>
      </c>
      <c r="E233" s="787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300</v>
      </c>
      <c r="Y233" s="780">
        <f t="shared" si="46"/>
        <v>300</v>
      </c>
      <c r="Z233" s="36">
        <f t="shared" si="51"/>
        <v>0.81374999999999997</v>
      </c>
      <c r="AA233" s="56"/>
      <c r="AB233" s="57"/>
      <c r="AC233" s="303" t="s">
        <v>395</v>
      </c>
      <c r="AG233" s="64"/>
      <c r="AJ233" s="68"/>
      <c r="AK233" s="68">
        <v>0</v>
      </c>
      <c r="BB233" s="304" t="s">
        <v>1</v>
      </c>
      <c r="BM233" s="64">
        <f t="shared" si="47"/>
        <v>332.25</v>
      </c>
      <c r="BN233" s="64">
        <f t="shared" si="48"/>
        <v>332.25</v>
      </c>
      <c r="BO233" s="64">
        <f t="shared" si="49"/>
        <v>0.68681318681318682</v>
      </c>
      <c r="BP233" s="64">
        <f t="shared" si="50"/>
        <v>0.68681318681318682</v>
      </c>
    </row>
    <row r="234" spans="1:68" x14ac:dyDescent="0.2">
      <c r="A234" s="811"/>
      <c r="B234" s="797"/>
      <c r="C234" s="797"/>
      <c r="D234" s="797"/>
      <c r="E234" s="797"/>
      <c r="F234" s="797"/>
      <c r="G234" s="797"/>
      <c r="H234" s="797"/>
      <c r="I234" s="797"/>
      <c r="J234" s="797"/>
      <c r="K234" s="797"/>
      <c r="L234" s="797"/>
      <c r="M234" s="797"/>
      <c r="N234" s="797"/>
      <c r="O234" s="812"/>
      <c r="P234" s="800" t="s">
        <v>71</v>
      </c>
      <c r="Q234" s="801"/>
      <c r="R234" s="801"/>
      <c r="S234" s="801"/>
      <c r="T234" s="801"/>
      <c r="U234" s="801"/>
      <c r="V234" s="802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494.54022988505744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495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3.4718499999999999</v>
      </c>
      <c r="AA234" s="782"/>
      <c r="AB234" s="782"/>
      <c r="AC234" s="782"/>
    </row>
    <row r="235" spans="1:68" x14ac:dyDescent="0.2">
      <c r="A235" s="797"/>
      <c r="B235" s="797"/>
      <c r="C235" s="797"/>
      <c r="D235" s="797"/>
      <c r="E235" s="797"/>
      <c r="F235" s="797"/>
      <c r="G235" s="797"/>
      <c r="H235" s="797"/>
      <c r="I235" s="797"/>
      <c r="J235" s="797"/>
      <c r="K235" s="797"/>
      <c r="L235" s="797"/>
      <c r="M235" s="797"/>
      <c r="N235" s="797"/>
      <c r="O235" s="812"/>
      <c r="P235" s="800" t="s">
        <v>71</v>
      </c>
      <c r="Q235" s="801"/>
      <c r="R235" s="801"/>
      <c r="S235" s="801"/>
      <c r="T235" s="801"/>
      <c r="U235" s="801"/>
      <c r="V235" s="802"/>
      <c r="W235" s="37" t="s">
        <v>69</v>
      </c>
      <c r="X235" s="781">
        <f>IFERROR(SUM(X223:X233),"0")</f>
        <v>1310</v>
      </c>
      <c r="Y235" s="781">
        <f>IFERROR(SUM(Y223:Y233),"0")</f>
        <v>1314</v>
      </c>
      <c r="Z235" s="37"/>
      <c r="AA235" s="782"/>
      <c r="AB235" s="782"/>
      <c r="AC235" s="782"/>
    </row>
    <row r="236" spans="1:68" ht="14.25" customHeight="1" x14ac:dyDescent="0.25">
      <c r="A236" s="799" t="s">
        <v>199</v>
      </c>
      <c r="B236" s="797"/>
      <c r="C236" s="797"/>
      <c r="D236" s="797"/>
      <c r="E236" s="797"/>
      <c r="F236" s="797"/>
      <c r="G236" s="797"/>
      <c r="H236" s="797"/>
      <c r="I236" s="797"/>
      <c r="J236" s="797"/>
      <c r="K236" s="797"/>
      <c r="L236" s="797"/>
      <c r="M236" s="797"/>
      <c r="N236" s="797"/>
      <c r="O236" s="797"/>
      <c r="P236" s="797"/>
      <c r="Q236" s="797"/>
      <c r="R236" s="797"/>
      <c r="S236" s="797"/>
      <c r="T236" s="797"/>
      <c r="U236" s="797"/>
      <c r="V236" s="797"/>
      <c r="W236" s="797"/>
      <c r="X236" s="797"/>
      <c r="Y236" s="797"/>
      <c r="Z236" s="797"/>
      <c r="AA236" s="775"/>
      <c r="AB236" s="775"/>
      <c r="AC236" s="775"/>
    </row>
    <row r="237" spans="1:68" ht="16.5" customHeight="1" x14ac:dyDescent="0.25">
      <c r="A237" s="54" t="s">
        <v>396</v>
      </c>
      <c r="B237" s="54" t="s">
        <v>397</v>
      </c>
      <c r="C237" s="31">
        <v>4301060404</v>
      </c>
      <c r="D237" s="786">
        <v>4680115882874</v>
      </c>
      <c r="E237" s="787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132</v>
      </c>
      <c r="K237" s="32" t="s">
        <v>124</v>
      </c>
      <c r="L237" s="32"/>
      <c r="M237" s="33" t="s">
        <v>68</v>
      </c>
      <c r="N237" s="33"/>
      <c r="O237" s="32">
        <v>40</v>
      </c>
      <c r="P237" s="86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IFERROR(IF(Y237=0,"",ROUNDUP(Y237/H237,0)*0.00902),"")</f>
        <v/>
      </c>
      <c r="AA237" s="56"/>
      <c r="AB237" s="57"/>
      <c r="AC237" s="305" t="s">
        <v>398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customHeight="1" x14ac:dyDescent="0.25">
      <c r="A238" s="54" t="s">
        <v>396</v>
      </c>
      <c r="B238" s="54" t="s">
        <v>399</v>
      </c>
      <c r="C238" s="31">
        <v>4301060360</v>
      </c>
      <c r="D238" s="786">
        <v>4680115882874</v>
      </c>
      <c r="E238" s="787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120</v>
      </c>
      <c r="K238" s="32" t="s">
        <v>124</v>
      </c>
      <c r="L238" s="32"/>
      <c r="M238" s="33" t="s">
        <v>68</v>
      </c>
      <c r="N238" s="33"/>
      <c r="O238" s="32">
        <v>30</v>
      </c>
      <c r="P238" s="102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IFERROR(IF(Y238=0,"",ROUNDUP(Y238/H238,0)*0.00937),"")</f>
        <v/>
      </c>
      <c r="AA238" s="56"/>
      <c r="AB238" s="57"/>
      <c r="AC238" s="307" t="s">
        <v>400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customHeight="1" x14ac:dyDescent="0.25">
      <c r="A239" s="54" t="s">
        <v>396</v>
      </c>
      <c r="B239" s="54" t="s">
        <v>401</v>
      </c>
      <c r="C239" s="31">
        <v>4301060460</v>
      </c>
      <c r="D239" s="786">
        <v>4680115882874</v>
      </c>
      <c r="E239" s="787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154</v>
      </c>
      <c r="N239" s="33"/>
      <c r="O239" s="32">
        <v>30</v>
      </c>
      <c r="P239" s="967" t="s">
        <v>402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403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404</v>
      </c>
      <c r="B240" s="54" t="s">
        <v>405</v>
      </c>
      <c r="C240" s="31">
        <v>4301060359</v>
      </c>
      <c r="D240" s="786">
        <v>4680115884434</v>
      </c>
      <c r="E240" s="787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406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407</v>
      </c>
      <c r="B241" s="54" t="s">
        <v>408</v>
      </c>
      <c r="C241" s="31">
        <v>4301060375</v>
      </c>
      <c r="D241" s="786">
        <v>4680115880818</v>
      </c>
      <c r="E241" s="787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44</v>
      </c>
      <c r="Y241" s="780">
        <f t="shared" si="52"/>
        <v>45.6</v>
      </c>
      <c r="Z241" s="36">
        <f>IFERROR(IF(Y241=0,"",ROUNDUP(Y241/H241,0)*0.00651),"")</f>
        <v>0.12369000000000001</v>
      </c>
      <c r="AA241" s="56"/>
      <c r="AB241" s="57"/>
      <c r="AC241" s="313" t="s">
        <v>409</v>
      </c>
      <c r="AG241" s="64"/>
      <c r="AJ241" s="68"/>
      <c r="AK241" s="68">
        <v>0</v>
      </c>
      <c r="BB241" s="314" t="s">
        <v>1</v>
      </c>
      <c r="BM241" s="64">
        <f t="shared" si="53"/>
        <v>48.620000000000005</v>
      </c>
      <c r="BN241" s="64">
        <f t="shared" si="54"/>
        <v>50.388000000000005</v>
      </c>
      <c r="BO241" s="64">
        <f t="shared" si="55"/>
        <v>0.10073260073260075</v>
      </c>
      <c r="BP241" s="64">
        <f t="shared" si="56"/>
        <v>0.1043956043956044</v>
      </c>
    </row>
    <row r="242" spans="1:68" ht="37.5" customHeight="1" x14ac:dyDescent="0.25">
      <c r="A242" s="54" t="s">
        <v>410</v>
      </c>
      <c r="B242" s="54" t="s">
        <v>411</v>
      </c>
      <c r="C242" s="31">
        <v>4301060389</v>
      </c>
      <c r="D242" s="786">
        <v>4680115880801</v>
      </c>
      <c r="E242" s="787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52</v>
      </c>
      <c r="Y242" s="780">
        <f t="shared" si="52"/>
        <v>52.8</v>
      </c>
      <c r="Z242" s="36">
        <f>IFERROR(IF(Y242=0,"",ROUNDUP(Y242/H242,0)*0.00651),"")</f>
        <v>0.14322000000000001</v>
      </c>
      <c r="AA242" s="56"/>
      <c r="AB242" s="57"/>
      <c r="AC242" s="315" t="s">
        <v>412</v>
      </c>
      <c r="AG242" s="64"/>
      <c r="AJ242" s="68"/>
      <c r="AK242" s="68">
        <v>0</v>
      </c>
      <c r="BB242" s="316" t="s">
        <v>1</v>
      </c>
      <c r="BM242" s="64">
        <f t="shared" si="53"/>
        <v>57.46</v>
      </c>
      <c r="BN242" s="64">
        <f t="shared" si="54"/>
        <v>58.344000000000001</v>
      </c>
      <c r="BO242" s="64">
        <f t="shared" si="55"/>
        <v>0.11904761904761907</v>
      </c>
      <c r="BP242" s="64">
        <f t="shared" si="56"/>
        <v>0.12087912087912089</v>
      </c>
    </row>
    <row r="243" spans="1:68" x14ac:dyDescent="0.2">
      <c r="A243" s="811"/>
      <c r="B243" s="797"/>
      <c r="C243" s="797"/>
      <c r="D243" s="797"/>
      <c r="E243" s="797"/>
      <c r="F243" s="797"/>
      <c r="G243" s="797"/>
      <c r="H243" s="797"/>
      <c r="I243" s="797"/>
      <c r="J243" s="797"/>
      <c r="K243" s="797"/>
      <c r="L243" s="797"/>
      <c r="M243" s="797"/>
      <c r="N243" s="797"/>
      <c r="O243" s="812"/>
      <c r="P243" s="800" t="s">
        <v>71</v>
      </c>
      <c r="Q243" s="801"/>
      <c r="R243" s="801"/>
      <c r="S243" s="801"/>
      <c r="T243" s="801"/>
      <c r="U243" s="801"/>
      <c r="V243" s="802"/>
      <c r="W243" s="37" t="s">
        <v>72</v>
      </c>
      <c r="X243" s="781">
        <f>IFERROR(X237/H237,"0")+IFERROR(X238/H238,"0")+IFERROR(X239/H239,"0")+IFERROR(X240/H240,"0")+IFERROR(X241/H241,"0")+IFERROR(X242/H242,"0")</f>
        <v>40</v>
      </c>
      <c r="Y243" s="781">
        <f>IFERROR(Y237/H237,"0")+IFERROR(Y238/H238,"0")+IFERROR(Y239/H239,"0")+IFERROR(Y240/H240,"0")+IFERROR(Y241/H241,"0")+IFERROR(Y242/H242,"0")</f>
        <v>41</v>
      </c>
      <c r="Z243" s="781">
        <f>IFERROR(IF(Z237="",0,Z237),"0")+IFERROR(IF(Z238="",0,Z238),"0")+IFERROR(IF(Z239="",0,Z239),"0")+IFERROR(IF(Z240="",0,Z240),"0")+IFERROR(IF(Z241="",0,Z241),"0")+IFERROR(IF(Z242="",0,Z242),"0")</f>
        <v>0.26691000000000004</v>
      </c>
      <c r="AA243" s="782"/>
      <c r="AB243" s="782"/>
      <c r="AC243" s="782"/>
    </row>
    <row r="244" spans="1:68" x14ac:dyDescent="0.2">
      <c r="A244" s="797"/>
      <c r="B244" s="797"/>
      <c r="C244" s="797"/>
      <c r="D244" s="797"/>
      <c r="E244" s="797"/>
      <c r="F244" s="797"/>
      <c r="G244" s="797"/>
      <c r="H244" s="797"/>
      <c r="I244" s="797"/>
      <c r="J244" s="797"/>
      <c r="K244" s="797"/>
      <c r="L244" s="797"/>
      <c r="M244" s="797"/>
      <c r="N244" s="797"/>
      <c r="O244" s="812"/>
      <c r="P244" s="800" t="s">
        <v>71</v>
      </c>
      <c r="Q244" s="801"/>
      <c r="R244" s="801"/>
      <c r="S244" s="801"/>
      <c r="T244" s="801"/>
      <c r="U244" s="801"/>
      <c r="V244" s="802"/>
      <c r="W244" s="37" t="s">
        <v>69</v>
      </c>
      <c r="X244" s="781">
        <f>IFERROR(SUM(X237:X242),"0")</f>
        <v>96</v>
      </c>
      <c r="Y244" s="781">
        <f>IFERROR(SUM(Y237:Y242),"0")</f>
        <v>98.4</v>
      </c>
      <c r="Z244" s="37"/>
      <c r="AA244" s="782"/>
      <c r="AB244" s="782"/>
      <c r="AC244" s="782"/>
    </row>
    <row r="245" spans="1:68" ht="16.5" customHeight="1" x14ac:dyDescent="0.25">
      <c r="A245" s="796" t="s">
        <v>413</v>
      </c>
      <c r="B245" s="797"/>
      <c r="C245" s="797"/>
      <c r="D245" s="797"/>
      <c r="E245" s="797"/>
      <c r="F245" s="797"/>
      <c r="G245" s="797"/>
      <c r="H245" s="797"/>
      <c r="I245" s="797"/>
      <c r="J245" s="797"/>
      <c r="K245" s="797"/>
      <c r="L245" s="797"/>
      <c r="M245" s="797"/>
      <c r="N245" s="797"/>
      <c r="O245" s="797"/>
      <c r="P245" s="797"/>
      <c r="Q245" s="797"/>
      <c r="R245" s="797"/>
      <c r="S245" s="797"/>
      <c r="T245" s="797"/>
      <c r="U245" s="797"/>
      <c r="V245" s="797"/>
      <c r="W245" s="797"/>
      <c r="X245" s="797"/>
      <c r="Y245" s="797"/>
      <c r="Z245" s="797"/>
      <c r="AA245" s="774"/>
      <c r="AB245" s="774"/>
      <c r="AC245" s="774"/>
    </row>
    <row r="246" spans="1:68" ht="14.25" customHeight="1" x14ac:dyDescent="0.25">
      <c r="A246" s="799" t="s">
        <v>110</v>
      </c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797"/>
      <c r="P246" s="797"/>
      <c r="Q246" s="797"/>
      <c r="R246" s="797"/>
      <c r="S246" s="797"/>
      <c r="T246" s="797"/>
      <c r="U246" s="797"/>
      <c r="V246" s="797"/>
      <c r="W246" s="797"/>
      <c r="X246" s="797"/>
      <c r="Y246" s="797"/>
      <c r="Z246" s="797"/>
      <c r="AA246" s="775"/>
      <c r="AB246" s="775"/>
      <c r="AC246" s="775"/>
    </row>
    <row r="247" spans="1:68" ht="27" customHeight="1" x14ac:dyDescent="0.25">
      <c r="A247" s="54" t="s">
        <v>414</v>
      </c>
      <c r="B247" s="54" t="s">
        <v>415</v>
      </c>
      <c r="C247" s="31">
        <v>4301011945</v>
      </c>
      <c r="D247" s="786">
        <v>4680115884274</v>
      </c>
      <c r="E247" s="787"/>
      <c r="F247" s="778">
        <v>1.45</v>
      </c>
      <c r="G247" s="32">
        <v>8</v>
      </c>
      <c r="H247" s="778">
        <v>11.6</v>
      </c>
      <c r="I247" s="778">
        <v>12.08</v>
      </c>
      <c r="J247" s="32">
        <v>48</v>
      </c>
      <c r="K247" s="32" t="s">
        <v>113</v>
      </c>
      <c r="L247" s="32"/>
      <c r="M247" s="33" t="s">
        <v>416</v>
      </c>
      <c r="N247" s="33"/>
      <c r="O247" s="32">
        <v>55</v>
      </c>
      <c r="P247" s="112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417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414</v>
      </c>
      <c r="B248" s="54" t="s">
        <v>418</v>
      </c>
      <c r="C248" s="31">
        <v>4301011717</v>
      </c>
      <c r="D248" s="786">
        <v>4680115884274</v>
      </c>
      <c r="E248" s="787"/>
      <c r="F248" s="778">
        <v>1.45</v>
      </c>
      <c r="G248" s="32">
        <v>8</v>
      </c>
      <c r="H248" s="778">
        <v>11.6</v>
      </c>
      <c r="I248" s="778">
        <v>12.035</v>
      </c>
      <c r="J248" s="32">
        <v>64</v>
      </c>
      <c r="K248" s="32" t="s">
        <v>113</v>
      </c>
      <c r="L248" s="32"/>
      <c r="M248" s="33" t="s">
        <v>117</v>
      </c>
      <c r="N248" s="33"/>
      <c r="O248" s="32">
        <v>55</v>
      </c>
      <c r="P248" s="10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IFERROR(IF(Y248=0,"",ROUNDUP(Y248/H248,0)*0.01898),"")</f>
        <v/>
      </c>
      <c r="AA248" s="56"/>
      <c r="AB248" s="57"/>
      <c r="AC248" s="319" t="s">
        <v>419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420</v>
      </c>
      <c r="B249" s="54" t="s">
        <v>421</v>
      </c>
      <c r="C249" s="31">
        <v>4301011719</v>
      </c>
      <c r="D249" s="786">
        <v>4680115884298</v>
      </c>
      <c r="E249" s="787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422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423</v>
      </c>
      <c r="B250" s="54" t="s">
        <v>424</v>
      </c>
      <c r="C250" s="31">
        <v>4301011944</v>
      </c>
      <c r="D250" s="786">
        <v>4680115884250</v>
      </c>
      <c r="E250" s="787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113</v>
      </c>
      <c r="L250" s="32"/>
      <c r="M250" s="33" t="s">
        <v>416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IFERROR(IF(Y250=0,"",ROUNDUP(Y250/H250,0)*0.02039),"")</f>
        <v/>
      </c>
      <c r="AA250" s="56"/>
      <c r="AB250" s="57"/>
      <c r="AC250" s="323" t="s">
        <v>417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423</v>
      </c>
      <c r="B251" s="54" t="s">
        <v>425</v>
      </c>
      <c r="C251" s="31">
        <v>4301011733</v>
      </c>
      <c r="D251" s="786">
        <v>4680115884250</v>
      </c>
      <c r="E251" s="787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113</v>
      </c>
      <c r="L251" s="32"/>
      <c r="M251" s="33" t="s">
        <v>114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426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427</v>
      </c>
      <c r="B252" s="54" t="s">
        <v>428</v>
      </c>
      <c r="C252" s="31">
        <v>4301011718</v>
      </c>
      <c r="D252" s="786">
        <v>4680115884281</v>
      </c>
      <c r="E252" s="787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419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429</v>
      </c>
      <c r="B253" s="54" t="s">
        <v>430</v>
      </c>
      <c r="C253" s="31">
        <v>4301011720</v>
      </c>
      <c r="D253" s="786">
        <v>4680115884199</v>
      </c>
      <c r="E253" s="787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422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431</v>
      </c>
      <c r="B254" s="54" t="s">
        <v>432</v>
      </c>
      <c r="C254" s="31">
        <v>4301011716</v>
      </c>
      <c r="D254" s="786">
        <v>4680115884267</v>
      </c>
      <c r="E254" s="787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426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811"/>
      <c r="B255" s="797"/>
      <c r="C255" s="797"/>
      <c r="D255" s="797"/>
      <c r="E255" s="797"/>
      <c r="F255" s="797"/>
      <c r="G255" s="797"/>
      <c r="H255" s="797"/>
      <c r="I255" s="797"/>
      <c r="J255" s="797"/>
      <c r="K255" s="797"/>
      <c r="L255" s="797"/>
      <c r="M255" s="797"/>
      <c r="N255" s="797"/>
      <c r="O255" s="812"/>
      <c r="P255" s="800" t="s">
        <v>71</v>
      </c>
      <c r="Q255" s="801"/>
      <c r="R255" s="801"/>
      <c r="S255" s="801"/>
      <c r="T255" s="801"/>
      <c r="U255" s="801"/>
      <c r="V255" s="802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7"/>
      <c r="B256" s="797"/>
      <c r="C256" s="797"/>
      <c r="D256" s="797"/>
      <c r="E256" s="797"/>
      <c r="F256" s="797"/>
      <c r="G256" s="797"/>
      <c r="H256" s="797"/>
      <c r="I256" s="797"/>
      <c r="J256" s="797"/>
      <c r="K256" s="797"/>
      <c r="L256" s="797"/>
      <c r="M256" s="797"/>
      <c r="N256" s="797"/>
      <c r="O256" s="812"/>
      <c r="P256" s="800" t="s">
        <v>71</v>
      </c>
      <c r="Q256" s="801"/>
      <c r="R256" s="801"/>
      <c r="S256" s="801"/>
      <c r="T256" s="801"/>
      <c r="U256" s="801"/>
      <c r="V256" s="802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796" t="s">
        <v>433</v>
      </c>
      <c r="B257" s="797"/>
      <c r="C257" s="797"/>
      <c r="D257" s="797"/>
      <c r="E257" s="797"/>
      <c r="F257" s="797"/>
      <c r="G257" s="797"/>
      <c r="H257" s="797"/>
      <c r="I257" s="797"/>
      <c r="J257" s="797"/>
      <c r="K257" s="797"/>
      <c r="L257" s="797"/>
      <c r="M257" s="797"/>
      <c r="N257" s="797"/>
      <c r="O257" s="797"/>
      <c r="P257" s="797"/>
      <c r="Q257" s="797"/>
      <c r="R257" s="797"/>
      <c r="S257" s="797"/>
      <c r="T257" s="797"/>
      <c r="U257" s="797"/>
      <c r="V257" s="797"/>
      <c r="W257" s="797"/>
      <c r="X257" s="797"/>
      <c r="Y257" s="797"/>
      <c r="Z257" s="797"/>
      <c r="AA257" s="774"/>
      <c r="AB257" s="774"/>
      <c r="AC257" s="774"/>
    </row>
    <row r="258" spans="1:68" ht="14.25" customHeight="1" x14ac:dyDescent="0.25">
      <c r="A258" s="799" t="s">
        <v>110</v>
      </c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797"/>
      <c r="P258" s="797"/>
      <c r="Q258" s="797"/>
      <c r="R258" s="797"/>
      <c r="S258" s="797"/>
      <c r="T258" s="797"/>
      <c r="U258" s="797"/>
      <c r="V258" s="797"/>
      <c r="W258" s="797"/>
      <c r="X258" s="797"/>
      <c r="Y258" s="797"/>
      <c r="Z258" s="797"/>
      <c r="AA258" s="775"/>
      <c r="AB258" s="775"/>
      <c r="AC258" s="775"/>
    </row>
    <row r="259" spans="1:68" ht="27" customHeight="1" x14ac:dyDescent="0.25">
      <c r="A259" s="54" t="s">
        <v>434</v>
      </c>
      <c r="B259" s="54" t="s">
        <v>435</v>
      </c>
      <c r="C259" s="31">
        <v>4301011942</v>
      </c>
      <c r="D259" s="786">
        <v>4680115884137</v>
      </c>
      <c r="E259" s="787"/>
      <c r="F259" s="778">
        <v>1.45</v>
      </c>
      <c r="G259" s="32">
        <v>8</v>
      </c>
      <c r="H259" s="778">
        <v>11.6</v>
      </c>
      <c r="I259" s="778">
        <v>12.08</v>
      </c>
      <c r="J259" s="32">
        <v>48</v>
      </c>
      <c r="K259" s="32" t="s">
        <v>113</v>
      </c>
      <c r="L259" s="32"/>
      <c r="M259" s="33" t="s">
        <v>416</v>
      </c>
      <c r="N259" s="33"/>
      <c r="O259" s="32">
        <v>55</v>
      </c>
      <c r="P259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436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434</v>
      </c>
      <c r="B260" s="54" t="s">
        <v>437</v>
      </c>
      <c r="C260" s="31">
        <v>4301011826</v>
      </c>
      <c r="D260" s="786">
        <v>4680115884137</v>
      </c>
      <c r="E260" s="787"/>
      <c r="F260" s="778">
        <v>1.45</v>
      </c>
      <c r="G260" s="32">
        <v>8</v>
      </c>
      <c r="H260" s="778">
        <v>11.6</v>
      </c>
      <c r="I260" s="778">
        <v>12.035</v>
      </c>
      <c r="J260" s="32">
        <v>64</v>
      </c>
      <c r="K260" s="32" t="s">
        <v>113</v>
      </c>
      <c r="L260" s="32"/>
      <c r="M260" s="33" t="s">
        <v>117</v>
      </c>
      <c r="N260" s="33"/>
      <c r="O260" s="32">
        <v>55</v>
      </c>
      <c r="P260" s="10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50</v>
      </c>
      <c r="Y260" s="780">
        <f t="shared" si="62"/>
        <v>58</v>
      </c>
      <c r="Z260" s="36">
        <f>IFERROR(IF(Y260=0,"",ROUNDUP(Y260/H260,0)*0.01898),"")</f>
        <v>9.4899999999999998E-2</v>
      </c>
      <c r="AA260" s="56"/>
      <c r="AB260" s="57"/>
      <c r="AC260" s="335" t="s">
        <v>438</v>
      </c>
      <c r="AG260" s="64"/>
      <c r="AJ260" s="68"/>
      <c r="AK260" s="68">
        <v>0</v>
      </c>
      <c r="BB260" s="336" t="s">
        <v>1</v>
      </c>
      <c r="BM260" s="64">
        <f t="shared" si="63"/>
        <v>51.875</v>
      </c>
      <c r="BN260" s="64">
        <f t="shared" si="64"/>
        <v>60.174999999999997</v>
      </c>
      <c r="BO260" s="64">
        <f t="shared" si="65"/>
        <v>6.7349137931034489E-2</v>
      </c>
      <c r="BP260" s="64">
        <f t="shared" si="66"/>
        <v>7.8125E-2</v>
      </c>
    </row>
    <row r="261" spans="1:68" ht="27" customHeight="1" x14ac:dyDescent="0.25">
      <c r="A261" s="54" t="s">
        <v>439</v>
      </c>
      <c r="B261" s="54" t="s">
        <v>440</v>
      </c>
      <c r="C261" s="31">
        <v>4301011724</v>
      </c>
      <c r="D261" s="786">
        <v>4680115884236</v>
      </c>
      <c r="E261" s="787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10</v>
      </c>
      <c r="Y261" s="780">
        <f t="shared" si="62"/>
        <v>11.6</v>
      </c>
      <c r="Z261" s="36">
        <f>IFERROR(IF(Y261=0,"",ROUNDUP(Y261/H261,0)*0.01898),"")</f>
        <v>1.898E-2</v>
      </c>
      <c r="AA261" s="56"/>
      <c r="AB261" s="57"/>
      <c r="AC261" s="337" t="s">
        <v>441</v>
      </c>
      <c r="AG261" s="64"/>
      <c r="AJ261" s="68"/>
      <c r="AK261" s="68">
        <v>0</v>
      </c>
      <c r="BB261" s="338" t="s">
        <v>1</v>
      </c>
      <c r="BM261" s="64">
        <f t="shared" si="63"/>
        <v>10.375</v>
      </c>
      <c r="BN261" s="64">
        <f t="shared" si="64"/>
        <v>12.035</v>
      </c>
      <c r="BO261" s="64">
        <f t="shared" si="65"/>
        <v>1.3469827586206897E-2</v>
      </c>
      <c r="BP261" s="64">
        <f t="shared" si="66"/>
        <v>1.5625E-2</v>
      </c>
    </row>
    <row r="262" spans="1:68" ht="27" customHeight="1" x14ac:dyDescent="0.25">
      <c r="A262" s="54" t="s">
        <v>442</v>
      </c>
      <c r="B262" s="54" t="s">
        <v>443</v>
      </c>
      <c r="C262" s="31">
        <v>4301011941</v>
      </c>
      <c r="D262" s="786">
        <v>4680115884175</v>
      </c>
      <c r="E262" s="787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113</v>
      </c>
      <c r="L262" s="32"/>
      <c r="M262" s="33" t="s">
        <v>416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IFERROR(IF(Y262=0,"",ROUNDUP(Y262/H262,0)*0.02039),"")</f>
        <v/>
      </c>
      <c r="AA262" s="56"/>
      <c r="AB262" s="57"/>
      <c r="AC262" s="339" t="s">
        <v>436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442</v>
      </c>
      <c r="B263" s="54" t="s">
        <v>444</v>
      </c>
      <c r="C263" s="31">
        <v>4301011721</v>
      </c>
      <c r="D263" s="786">
        <v>4680115884175</v>
      </c>
      <c r="E263" s="787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113</v>
      </c>
      <c r="L263" s="32"/>
      <c r="M263" s="33" t="s">
        <v>117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60</v>
      </c>
      <c r="Y263" s="780">
        <f t="shared" si="62"/>
        <v>69.599999999999994</v>
      </c>
      <c r="Z263" s="36">
        <f>IFERROR(IF(Y263=0,"",ROUNDUP(Y263/H263,0)*0.01898),"")</f>
        <v>0.11388000000000001</v>
      </c>
      <c r="AA263" s="56"/>
      <c r="AB263" s="57"/>
      <c r="AC263" s="341" t="s">
        <v>445</v>
      </c>
      <c r="AG263" s="64"/>
      <c r="AJ263" s="68"/>
      <c r="AK263" s="68">
        <v>0</v>
      </c>
      <c r="BB263" s="342" t="s">
        <v>1</v>
      </c>
      <c r="BM263" s="64">
        <f t="shared" si="63"/>
        <v>62.250000000000007</v>
      </c>
      <c r="BN263" s="64">
        <f t="shared" si="64"/>
        <v>72.209999999999994</v>
      </c>
      <c r="BO263" s="64">
        <f t="shared" si="65"/>
        <v>8.0818965517241381E-2</v>
      </c>
      <c r="BP263" s="64">
        <f t="shared" si="66"/>
        <v>9.375E-2</v>
      </c>
    </row>
    <row r="264" spans="1:68" ht="27" customHeight="1" x14ac:dyDescent="0.25">
      <c r="A264" s="54" t="s">
        <v>446</v>
      </c>
      <c r="B264" s="54" t="s">
        <v>447</v>
      </c>
      <c r="C264" s="31">
        <v>4301011824</v>
      </c>
      <c r="D264" s="786">
        <v>4680115884144</v>
      </c>
      <c r="E264" s="787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448</v>
      </c>
      <c r="B265" s="54" t="s">
        <v>449</v>
      </c>
      <c r="C265" s="31">
        <v>4301011963</v>
      </c>
      <c r="D265" s="786">
        <v>4680115885288</v>
      </c>
      <c r="E265" s="787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451</v>
      </c>
      <c r="B266" s="54" t="s">
        <v>452</v>
      </c>
      <c r="C266" s="31">
        <v>4301011726</v>
      </c>
      <c r="D266" s="786">
        <v>4680115884182</v>
      </c>
      <c r="E266" s="787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441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453</v>
      </c>
      <c r="B267" s="54" t="s">
        <v>454</v>
      </c>
      <c r="C267" s="31">
        <v>4301011722</v>
      </c>
      <c r="D267" s="786">
        <v>4680115884205</v>
      </c>
      <c r="E267" s="787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68</v>
      </c>
      <c r="Y267" s="780">
        <f t="shared" si="62"/>
        <v>68</v>
      </c>
      <c r="Z267" s="36">
        <f>IFERROR(IF(Y267=0,"",ROUNDUP(Y267/H267,0)*0.00902),"")</f>
        <v>0.15334</v>
      </c>
      <c r="AA267" s="56"/>
      <c r="AB267" s="57"/>
      <c r="AC267" s="349" t="s">
        <v>445</v>
      </c>
      <c r="AG267" s="64"/>
      <c r="AJ267" s="68"/>
      <c r="AK267" s="68">
        <v>0</v>
      </c>
      <c r="BB267" s="350" t="s">
        <v>1</v>
      </c>
      <c r="BM267" s="64">
        <f t="shared" si="63"/>
        <v>71.569999999999993</v>
      </c>
      <c r="BN267" s="64">
        <f t="shared" si="64"/>
        <v>71.569999999999993</v>
      </c>
      <c r="BO267" s="64">
        <f t="shared" si="65"/>
        <v>0.12878787878787878</v>
      </c>
      <c r="BP267" s="64">
        <f t="shared" si="66"/>
        <v>0.12878787878787878</v>
      </c>
    </row>
    <row r="268" spans="1:68" x14ac:dyDescent="0.2">
      <c r="A268" s="811"/>
      <c r="B268" s="797"/>
      <c r="C268" s="797"/>
      <c r="D268" s="797"/>
      <c r="E268" s="797"/>
      <c r="F268" s="797"/>
      <c r="G268" s="797"/>
      <c r="H268" s="797"/>
      <c r="I268" s="797"/>
      <c r="J268" s="797"/>
      <c r="K268" s="797"/>
      <c r="L268" s="797"/>
      <c r="M268" s="797"/>
      <c r="N268" s="797"/>
      <c r="O268" s="812"/>
      <c r="P268" s="800" t="s">
        <v>71</v>
      </c>
      <c r="Q268" s="801"/>
      <c r="R268" s="801"/>
      <c r="S268" s="801"/>
      <c r="T268" s="801"/>
      <c r="U268" s="801"/>
      <c r="V268" s="802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27.344827586206897</v>
      </c>
      <c r="Y268" s="781">
        <f>IFERROR(Y259/H259,"0")+IFERROR(Y260/H260,"0")+IFERROR(Y261/H261,"0")+IFERROR(Y262/H262,"0")+IFERROR(Y263/H263,"0")+IFERROR(Y264/H264,"0")+IFERROR(Y265/H265,"0")+IFERROR(Y266/H266,"0")+IFERROR(Y267/H267,"0")</f>
        <v>29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0.38109999999999999</v>
      </c>
      <c r="AA268" s="782"/>
      <c r="AB268" s="782"/>
      <c r="AC268" s="782"/>
    </row>
    <row r="269" spans="1:68" x14ac:dyDescent="0.2">
      <c r="A269" s="797"/>
      <c r="B269" s="797"/>
      <c r="C269" s="797"/>
      <c r="D269" s="797"/>
      <c r="E269" s="797"/>
      <c r="F269" s="797"/>
      <c r="G269" s="797"/>
      <c r="H269" s="797"/>
      <c r="I269" s="797"/>
      <c r="J269" s="797"/>
      <c r="K269" s="797"/>
      <c r="L269" s="797"/>
      <c r="M269" s="797"/>
      <c r="N269" s="797"/>
      <c r="O269" s="812"/>
      <c r="P269" s="800" t="s">
        <v>71</v>
      </c>
      <c r="Q269" s="801"/>
      <c r="R269" s="801"/>
      <c r="S269" s="801"/>
      <c r="T269" s="801"/>
      <c r="U269" s="801"/>
      <c r="V269" s="802"/>
      <c r="W269" s="37" t="s">
        <v>69</v>
      </c>
      <c r="X269" s="781">
        <f>IFERROR(SUM(X259:X267),"0")</f>
        <v>188</v>
      </c>
      <c r="Y269" s="781">
        <f>IFERROR(SUM(Y259:Y267),"0")</f>
        <v>207.2</v>
      </c>
      <c r="Z269" s="37"/>
      <c r="AA269" s="782"/>
      <c r="AB269" s="782"/>
      <c r="AC269" s="782"/>
    </row>
    <row r="270" spans="1:68" ht="14.25" customHeight="1" x14ac:dyDescent="0.25">
      <c r="A270" s="799" t="s">
        <v>158</v>
      </c>
      <c r="B270" s="797"/>
      <c r="C270" s="797"/>
      <c r="D270" s="797"/>
      <c r="E270" s="797"/>
      <c r="F270" s="797"/>
      <c r="G270" s="797"/>
      <c r="H270" s="797"/>
      <c r="I270" s="797"/>
      <c r="J270" s="797"/>
      <c r="K270" s="797"/>
      <c r="L270" s="797"/>
      <c r="M270" s="797"/>
      <c r="N270" s="797"/>
      <c r="O270" s="797"/>
      <c r="P270" s="797"/>
      <c r="Q270" s="797"/>
      <c r="R270" s="797"/>
      <c r="S270" s="797"/>
      <c r="T270" s="797"/>
      <c r="U270" s="797"/>
      <c r="V270" s="797"/>
      <c r="W270" s="797"/>
      <c r="X270" s="797"/>
      <c r="Y270" s="797"/>
      <c r="Z270" s="797"/>
      <c r="AA270" s="775"/>
      <c r="AB270" s="775"/>
      <c r="AC270" s="775"/>
    </row>
    <row r="271" spans="1:68" ht="27" customHeight="1" x14ac:dyDescent="0.25">
      <c r="A271" s="54" t="s">
        <v>455</v>
      </c>
      <c r="B271" s="54" t="s">
        <v>456</v>
      </c>
      <c r="C271" s="31">
        <v>4301020340</v>
      </c>
      <c r="D271" s="786">
        <v>4680115885721</v>
      </c>
      <c r="E271" s="787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457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811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12"/>
      <c r="P272" s="800" t="s">
        <v>71</v>
      </c>
      <c r="Q272" s="801"/>
      <c r="R272" s="801"/>
      <c r="S272" s="801"/>
      <c r="T272" s="801"/>
      <c r="U272" s="801"/>
      <c r="V272" s="802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12"/>
      <c r="P273" s="800" t="s">
        <v>71</v>
      </c>
      <c r="Q273" s="801"/>
      <c r="R273" s="801"/>
      <c r="S273" s="801"/>
      <c r="T273" s="801"/>
      <c r="U273" s="801"/>
      <c r="V273" s="802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796" t="s">
        <v>458</v>
      </c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7"/>
      <c r="P274" s="797"/>
      <c r="Q274" s="797"/>
      <c r="R274" s="797"/>
      <c r="S274" s="797"/>
      <c r="T274" s="797"/>
      <c r="U274" s="797"/>
      <c r="V274" s="797"/>
      <c r="W274" s="797"/>
      <c r="X274" s="797"/>
      <c r="Y274" s="797"/>
      <c r="Z274" s="797"/>
      <c r="AA274" s="774"/>
      <c r="AB274" s="774"/>
      <c r="AC274" s="774"/>
    </row>
    <row r="275" spans="1:68" ht="14.25" customHeight="1" x14ac:dyDescent="0.25">
      <c r="A275" s="799" t="s">
        <v>110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5"/>
      <c r="AB275" s="775"/>
      <c r="AC275" s="775"/>
    </row>
    <row r="276" spans="1:68" ht="27" customHeight="1" x14ac:dyDescent="0.25">
      <c r="A276" s="54" t="s">
        <v>459</v>
      </c>
      <c r="B276" s="54" t="s">
        <v>460</v>
      </c>
      <c r="C276" s="31">
        <v>4301011855</v>
      </c>
      <c r="D276" s="786">
        <v>4680115885837</v>
      </c>
      <c r="E276" s="787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1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461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customHeight="1" x14ac:dyDescent="0.25">
      <c r="A277" s="54" t="s">
        <v>462</v>
      </c>
      <c r="B277" s="54" t="s">
        <v>463</v>
      </c>
      <c r="C277" s="31">
        <v>4301011910</v>
      </c>
      <c r="D277" s="786">
        <v>4680115885806</v>
      </c>
      <c r="E277" s="787"/>
      <c r="F277" s="778">
        <v>1.35</v>
      </c>
      <c r="G277" s="32">
        <v>8</v>
      </c>
      <c r="H277" s="778">
        <v>10.8</v>
      </c>
      <c r="I277" s="778">
        <v>11.28</v>
      </c>
      <c r="J277" s="32">
        <v>48</v>
      </c>
      <c r="K277" s="32" t="s">
        <v>113</v>
      </c>
      <c r="L277" s="32"/>
      <c r="M277" s="33" t="s">
        <v>416</v>
      </c>
      <c r="N277" s="33"/>
      <c r="O277" s="32">
        <v>55</v>
      </c>
      <c r="P277" s="97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IFERROR(IF(Y277=0,"",ROUNDUP(Y277/H277,0)*0.02039),"")</f>
        <v/>
      </c>
      <c r="AA277" s="56"/>
      <c r="AB277" s="57"/>
      <c r="AC277" s="355" t="s">
        <v>464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462</v>
      </c>
      <c r="B278" s="54" t="s">
        <v>465</v>
      </c>
      <c r="C278" s="31">
        <v>4301011850</v>
      </c>
      <c r="D278" s="786">
        <v>4680115885806</v>
      </c>
      <c r="E278" s="787"/>
      <c r="F278" s="778">
        <v>1.35</v>
      </c>
      <c r="G278" s="32">
        <v>8</v>
      </c>
      <c r="H278" s="778">
        <v>10.8</v>
      </c>
      <c r="I278" s="778">
        <v>11.234999999999999</v>
      </c>
      <c r="J278" s="32">
        <v>64</v>
      </c>
      <c r="K278" s="32" t="s">
        <v>113</v>
      </c>
      <c r="L278" s="32"/>
      <c r="M278" s="33" t="s">
        <v>117</v>
      </c>
      <c r="N278" s="33"/>
      <c r="O278" s="32">
        <v>55</v>
      </c>
      <c r="P278" s="11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IFERROR(IF(Y278=0,"",ROUNDUP(Y278/H278,0)*0.01898),"")</f>
        <v/>
      </c>
      <c r="AA278" s="56"/>
      <c r="AB278" s="57"/>
      <c r="AC278" s="357" t="s">
        <v>466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customHeight="1" x14ac:dyDescent="0.25">
      <c r="A279" s="54" t="s">
        <v>467</v>
      </c>
      <c r="B279" s="54" t="s">
        <v>468</v>
      </c>
      <c r="C279" s="31">
        <v>4301011853</v>
      </c>
      <c r="D279" s="786">
        <v>4680115885851</v>
      </c>
      <c r="E279" s="787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469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470</v>
      </c>
      <c r="B280" s="54" t="s">
        <v>471</v>
      </c>
      <c r="C280" s="31">
        <v>4301011313</v>
      </c>
      <c r="D280" s="786">
        <v>4607091385984</v>
      </c>
      <c r="E280" s="787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472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473</v>
      </c>
      <c r="B281" s="54" t="s">
        <v>474</v>
      </c>
      <c r="C281" s="31">
        <v>4301011852</v>
      </c>
      <c r="D281" s="786">
        <v>4680115885844</v>
      </c>
      <c r="E281" s="787"/>
      <c r="F281" s="778">
        <v>0.4</v>
      </c>
      <c r="G281" s="32">
        <v>10</v>
      </c>
      <c r="H281" s="778">
        <v>4</v>
      </c>
      <c r="I281" s="778">
        <v>4.21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477</v>
      </c>
      <c r="C282" s="31">
        <v>4301011319</v>
      </c>
      <c r="D282" s="786">
        <v>4607091387469</v>
      </c>
      <c r="E282" s="787"/>
      <c r="F282" s="778">
        <v>0.5</v>
      </c>
      <c r="G282" s="32">
        <v>10</v>
      </c>
      <c r="H282" s="778">
        <v>5</v>
      </c>
      <c r="I282" s="778">
        <v>5.21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1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479</v>
      </c>
      <c r="B283" s="54" t="s">
        <v>480</v>
      </c>
      <c r="C283" s="31">
        <v>4301011851</v>
      </c>
      <c r="D283" s="786">
        <v>4680115885820</v>
      </c>
      <c r="E283" s="787"/>
      <c r="F283" s="778">
        <v>0.4</v>
      </c>
      <c r="G283" s="32">
        <v>10</v>
      </c>
      <c r="H283" s="778">
        <v>4</v>
      </c>
      <c r="I283" s="778">
        <v>4.21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482</v>
      </c>
      <c r="B284" s="54" t="s">
        <v>483</v>
      </c>
      <c r="C284" s="31">
        <v>4301011316</v>
      </c>
      <c r="D284" s="786">
        <v>4607091387438</v>
      </c>
      <c r="E284" s="787"/>
      <c r="F284" s="778">
        <v>0.5</v>
      </c>
      <c r="G284" s="32">
        <v>10</v>
      </c>
      <c r="H284" s="778">
        <v>5</v>
      </c>
      <c r="I284" s="778">
        <v>5.21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x14ac:dyDescent="0.2">
      <c r="A285" s="811"/>
      <c r="B285" s="797"/>
      <c r="C285" s="797"/>
      <c r="D285" s="797"/>
      <c r="E285" s="797"/>
      <c r="F285" s="797"/>
      <c r="G285" s="797"/>
      <c r="H285" s="797"/>
      <c r="I285" s="797"/>
      <c r="J285" s="797"/>
      <c r="K285" s="797"/>
      <c r="L285" s="797"/>
      <c r="M285" s="797"/>
      <c r="N285" s="797"/>
      <c r="O285" s="812"/>
      <c r="P285" s="800" t="s">
        <v>71</v>
      </c>
      <c r="Q285" s="801"/>
      <c r="R285" s="801"/>
      <c r="S285" s="801"/>
      <c r="T285" s="801"/>
      <c r="U285" s="801"/>
      <c r="V285" s="802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x14ac:dyDescent="0.2">
      <c r="A286" s="797"/>
      <c r="B286" s="797"/>
      <c r="C286" s="797"/>
      <c r="D286" s="797"/>
      <c r="E286" s="797"/>
      <c r="F286" s="797"/>
      <c r="G286" s="797"/>
      <c r="H286" s="797"/>
      <c r="I286" s="797"/>
      <c r="J286" s="797"/>
      <c r="K286" s="797"/>
      <c r="L286" s="797"/>
      <c r="M286" s="797"/>
      <c r="N286" s="797"/>
      <c r="O286" s="812"/>
      <c r="P286" s="800" t="s">
        <v>71</v>
      </c>
      <c r="Q286" s="801"/>
      <c r="R286" s="801"/>
      <c r="S286" s="801"/>
      <c r="T286" s="801"/>
      <c r="U286" s="801"/>
      <c r="V286" s="802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customHeight="1" x14ac:dyDescent="0.25">
      <c r="A287" s="796" t="s">
        <v>485</v>
      </c>
      <c r="B287" s="797"/>
      <c r="C287" s="797"/>
      <c r="D287" s="797"/>
      <c r="E287" s="797"/>
      <c r="F287" s="797"/>
      <c r="G287" s="797"/>
      <c r="H287" s="797"/>
      <c r="I287" s="797"/>
      <c r="J287" s="797"/>
      <c r="K287" s="797"/>
      <c r="L287" s="797"/>
      <c r="M287" s="797"/>
      <c r="N287" s="797"/>
      <c r="O287" s="797"/>
      <c r="P287" s="797"/>
      <c r="Q287" s="797"/>
      <c r="R287" s="797"/>
      <c r="S287" s="797"/>
      <c r="T287" s="797"/>
      <c r="U287" s="797"/>
      <c r="V287" s="797"/>
      <c r="W287" s="797"/>
      <c r="X287" s="797"/>
      <c r="Y287" s="797"/>
      <c r="Z287" s="797"/>
      <c r="AA287" s="774"/>
      <c r="AB287" s="774"/>
      <c r="AC287" s="774"/>
    </row>
    <row r="288" spans="1:68" ht="14.25" customHeight="1" x14ac:dyDescent="0.25">
      <c r="A288" s="799" t="s">
        <v>110</v>
      </c>
      <c r="B288" s="797"/>
      <c r="C288" s="797"/>
      <c r="D288" s="797"/>
      <c r="E288" s="797"/>
      <c r="F288" s="797"/>
      <c r="G288" s="797"/>
      <c r="H288" s="797"/>
      <c r="I288" s="797"/>
      <c r="J288" s="797"/>
      <c r="K288" s="797"/>
      <c r="L288" s="797"/>
      <c r="M288" s="797"/>
      <c r="N288" s="797"/>
      <c r="O288" s="797"/>
      <c r="P288" s="797"/>
      <c r="Q288" s="797"/>
      <c r="R288" s="797"/>
      <c r="S288" s="797"/>
      <c r="T288" s="797"/>
      <c r="U288" s="797"/>
      <c r="V288" s="797"/>
      <c r="W288" s="797"/>
      <c r="X288" s="797"/>
      <c r="Y288" s="797"/>
      <c r="Z288" s="797"/>
      <c r="AA288" s="775"/>
      <c r="AB288" s="775"/>
      <c r="AC288" s="775"/>
    </row>
    <row r="289" spans="1:68" ht="27" customHeight="1" x14ac:dyDescent="0.25">
      <c r="A289" s="54" t="s">
        <v>486</v>
      </c>
      <c r="B289" s="54" t="s">
        <v>487</v>
      </c>
      <c r="C289" s="31">
        <v>4301011876</v>
      </c>
      <c r="D289" s="786">
        <v>4680115885707</v>
      </c>
      <c r="E289" s="787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426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811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12"/>
      <c r="P290" s="800" t="s">
        <v>71</v>
      </c>
      <c r="Q290" s="801"/>
      <c r="R290" s="801"/>
      <c r="S290" s="801"/>
      <c r="T290" s="801"/>
      <c r="U290" s="801"/>
      <c r="V290" s="802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12"/>
      <c r="P291" s="800" t="s">
        <v>71</v>
      </c>
      <c r="Q291" s="801"/>
      <c r="R291" s="801"/>
      <c r="S291" s="801"/>
      <c r="T291" s="801"/>
      <c r="U291" s="801"/>
      <c r="V291" s="802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796" t="s">
        <v>488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4"/>
      <c r="AB292" s="774"/>
      <c r="AC292" s="774"/>
    </row>
    <row r="293" spans="1:68" ht="14.25" customHeight="1" x14ac:dyDescent="0.25">
      <c r="A293" s="799" t="s">
        <v>110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5"/>
      <c r="AB293" s="775"/>
      <c r="AC293" s="775"/>
    </row>
    <row r="294" spans="1:68" ht="27" customHeight="1" x14ac:dyDescent="0.25">
      <c r="A294" s="54" t="s">
        <v>489</v>
      </c>
      <c r="B294" s="54" t="s">
        <v>490</v>
      </c>
      <c r="C294" s="31">
        <v>4301011223</v>
      </c>
      <c r="D294" s="786">
        <v>4607091383423</v>
      </c>
      <c r="E294" s="787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2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491</v>
      </c>
      <c r="B295" s="54" t="s">
        <v>492</v>
      </c>
      <c r="C295" s="31">
        <v>4301012099</v>
      </c>
      <c r="D295" s="786">
        <v>4680115885691</v>
      </c>
      <c r="E295" s="787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493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494</v>
      </c>
      <c r="B296" s="54" t="s">
        <v>495</v>
      </c>
      <c r="C296" s="31">
        <v>4301012098</v>
      </c>
      <c r="D296" s="786">
        <v>4680115885660</v>
      </c>
      <c r="E296" s="787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496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11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12"/>
      <c r="P297" s="800" t="s">
        <v>71</v>
      </c>
      <c r="Q297" s="801"/>
      <c r="R297" s="801"/>
      <c r="S297" s="801"/>
      <c r="T297" s="801"/>
      <c r="U297" s="801"/>
      <c r="V297" s="802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7"/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812"/>
      <c r="P298" s="800" t="s">
        <v>71</v>
      </c>
      <c r="Q298" s="801"/>
      <c r="R298" s="801"/>
      <c r="S298" s="801"/>
      <c r="T298" s="801"/>
      <c r="U298" s="801"/>
      <c r="V298" s="802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796" t="s">
        <v>497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4"/>
      <c r="AB299" s="774"/>
      <c r="AC299" s="774"/>
    </row>
    <row r="300" spans="1:68" ht="14.25" customHeight="1" x14ac:dyDescent="0.25">
      <c r="A300" s="799" t="s">
        <v>73</v>
      </c>
      <c r="B300" s="797"/>
      <c r="C300" s="797"/>
      <c r="D300" s="797"/>
      <c r="E300" s="797"/>
      <c r="F300" s="797"/>
      <c r="G300" s="797"/>
      <c r="H300" s="797"/>
      <c r="I300" s="797"/>
      <c r="J300" s="797"/>
      <c r="K300" s="797"/>
      <c r="L300" s="797"/>
      <c r="M300" s="797"/>
      <c r="N300" s="797"/>
      <c r="O300" s="797"/>
      <c r="P300" s="797"/>
      <c r="Q300" s="797"/>
      <c r="R300" s="797"/>
      <c r="S300" s="797"/>
      <c r="T300" s="797"/>
      <c r="U300" s="797"/>
      <c r="V300" s="797"/>
      <c r="W300" s="797"/>
      <c r="X300" s="797"/>
      <c r="Y300" s="797"/>
      <c r="Z300" s="797"/>
      <c r="AA300" s="775"/>
      <c r="AB300" s="775"/>
      <c r="AC300" s="775"/>
    </row>
    <row r="301" spans="1:68" ht="37.5" customHeight="1" x14ac:dyDescent="0.25">
      <c r="A301" s="54" t="s">
        <v>498</v>
      </c>
      <c r="B301" s="54" t="s">
        <v>499</v>
      </c>
      <c r="C301" s="31">
        <v>4301051409</v>
      </c>
      <c r="D301" s="786">
        <v>4680115881556</v>
      </c>
      <c r="E301" s="787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500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501</v>
      </c>
      <c r="B302" s="54" t="s">
        <v>502</v>
      </c>
      <c r="C302" s="31">
        <v>4301051506</v>
      </c>
      <c r="D302" s="786">
        <v>4680115881037</v>
      </c>
      <c r="E302" s="787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7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503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504</v>
      </c>
      <c r="B303" s="54" t="s">
        <v>505</v>
      </c>
      <c r="C303" s="31">
        <v>4301051893</v>
      </c>
      <c r="D303" s="786">
        <v>4680115886186</v>
      </c>
      <c r="E303" s="787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6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500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506</v>
      </c>
      <c r="B304" s="54" t="s">
        <v>507</v>
      </c>
      <c r="C304" s="31">
        <v>4301051487</v>
      </c>
      <c r="D304" s="786">
        <v>4680115881228</v>
      </c>
      <c r="E304" s="787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160</v>
      </c>
      <c r="Y304" s="780">
        <f t="shared" si="72"/>
        <v>160.79999999999998</v>
      </c>
      <c r="Z304" s="36">
        <f>IFERROR(IF(Y304=0,"",ROUNDUP(Y304/H304,0)*0.00651),"")</f>
        <v>0.43617</v>
      </c>
      <c r="AA304" s="56"/>
      <c r="AB304" s="57"/>
      <c r="AC304" s="385" t="s">
        <v>503</v>
      </c>
      <c r="AG304" s="64"/>
      <c r="AJ304" s="68"/>
      <c r="AK304" s="68">
        <v>0</v>
      </c>
      <c r="BB304" s="386" t="s">
        <v>1</v>
      </c>
      <c r="BM304" s="64">
        <f t="shared" si="73"/>
        <v>176.80000000000004</v>
      </c>
      <c r="BN304" s="64">
        <f t="shared" si="74"/>
        <v>177.684</v>
      </c>
      <c r="BO304" s="64">
        <f t="shared" si="75"/>
        <v>0.36630036630036633</v>
      </c>
      <c r="BP304" s="64">
        <f t="shared" si="76"/>
        <v>0.36813186813186816</v>
      </c>
    </row>
    <row r="305" spans="1:68" ht="37.5" customHeight="1" x14ac:dyDescent="0.25">
      <c r="A305" s="54" t="s">
        <v>508</v>
      </c>
      <c r="B305" s="54" t="s">
        <v>509</v>
      </c>
      <c r="C305" s="31">
        <v>4301051384</v>
      </c>
      <c r="D305" s="786">
        <v>4680115881211</v>
      </c>
      <c r="E305" s="787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127</v>
      </c>
      <c r="M305" s="33" t="s">
        <v>68</v>
      </c>
      <c r="N305" s="33"/>
      <c r="O305" s="32">
        <v>45</v>
      </c>
      <c r="P305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320</v>
      </c>
      <c r="Y305" s="780">
        <f t="shared" si="72"/>
        <v>321.59999999999997</v>
      </c>
      <c r="Z305" s="36">
        <f>IFERROR(IF(Y305=0,"",ROUNDUP(Y305/H305,0)*0.00651),"")</f>
        <v>0.87234</v>
      </c>
      <c r="AA305" s="56"/>
      <c r="AB305" s="57"/>
      <c r="AC305" s="387" t="s">
        <v>500</v>
      </c>
      <c r="AG305" s="64"/>
      <c r="AJ305" s="68" t="s">
        <v>128</v>
      </c>
      <c r="AK305" s="68">
        <v>436.8</v>
      </c>
      <c r="BB305" s="388" t="s">
        <v>1</v>
      </c>
      <c r="BM305" s="64">
        <f t="shared" si="73"/>
        <v>344</v>
      </c>
      <c r="BN305" s="64">
        <f t="shared" si="74"/>
        <v>345.71999999999997</v>
      </c>
      <c r="BO305" s="64">
        <f t="shared" si="75"/>
        <v>0.73260073260073266</v>
      </c>
      <c r="BP305" s="64">
        <f t="shared" si="76"/>
        <v>0.73626373626373631</v>
      </c>
    </row>
    <row r="306" spans="1:68" ht="37.5" customHeight="1" x14ac:dyDescent="0.25">
      <c r="A306" s="54" t="s">
        <v>510</v>
      </c>
      <c r="B306" s="54" t="s">
        <v>511</v>
      </c>
      <c r="C306" s="31">
        <v>4301051378</v>
      </c>
      <c r="D306" s="786">
        <v>4680115881020</v>
      </c>
      <c r="E306" s="787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512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811"/>
      <c r="B307" s="797"/>
      <c r="C307" s="797"/>
      <c r="D307" s="797"/>
      <c r="E307" s="797"/>
      <c r="F307" s="797"/>
      <c r="G307" s="797"/>
      <c r="H307" s="797"/>
      <c r="I307" s="797"/>
      <c r="J307" s="797"/>
      <c r="K307" s="797"/>
      <c r="L307" s="797"/>
      <c r="M307" s="797"/>
      <c r="N307" s="797"/>
      <c r="O307" s="812"/>
      <c r="P307" s="800" t="s">
        <v>71</v>
      </c>
      <c r="Q307" s="801"/>
      <c r="R307" s="801"/>
      <c r="S307" s="801"/>
      <c r="T307" s="801"/>
      <c r="U307" s="801"/>
      <c r="V307" s="802"/>
      <c r="W307" s="37" t="s">
        <v>72</v>
      </c>
      <c r="X307" s="781">
        <f>IFERROR(X301/H301,"0")+IFERROR(X302/H302,"0")+IFERROR(X303/H303,"0")+IFERROR(X304/H304,"0")+IFERROR(X305/H305,"0")+IFERROR(X306/H306,"0")</f>
        <v>200</v>
      </c>
      <c r="Y307" s="781">
        <f>IFERROR(Y301/H301,"0")+IFERROR(Y302/H302,"0")+IFERROR(Y303/H303,"0")+IFERROR(Y304/H304,"0")+IFERROR(Y305/H305,"0")+IFERROR(Y306/H306,"0")</f>
        <v>201</v>
      </c>
      <c r="Z307" s="781">
        <f>IFERROR(IF(Z301="",0,Z301),"0")+IFERROR(IF(Z302="",0,Z302),"0")+IFERROR(IF(Z303="",0,Z303),"0")+IFERROR(IF(Z304="",0,Z304),"0")+IFERROR(IF(Z305="",0,Z305),"0")+IFERROR(IF(Z306="",0,Z306),"0")</f>
        <v>1.3085100000000001</v>
      </c>
      <c r="AA307" s="782"/>
      <c r="AB307" s="782"/>
      <c r="AC307" s="782"/>
    </row>
    <row r="308" spans="1:68" x14ac:dyDescent="0.2">
      <c r="A308" s="797"/>
      <c r="B308" s="797"/>
      <c r="C308" s="797"/>
      <c r="D308" s="797"/>
      <c r="E308" s="797"/>
      <c r="F308" s="797"/>
      <c r="G308" s="797"/>
      <c r="H308" s="797"/>
      <c r="I308" s="797"/>
      <c r="J308" s="797"/>
      <c r="K308" s="797"/>
      <c r="L308" s="797"/>
      <c r="M308" s="797"/>
      <c r="N308" s="797"/>
      <c r="O308" s="812"/>
      <c r="P308" s="800" t="s">
        <v>71</v>
      </c>
      <c r="Q308" s="801"/>
      <c r="R308" s="801"/>
      <c r="S308" s="801"/>
      <c r="T308" s="801"/>
      <c r="U308" s="801"/>
      <c r="V308" s="802"/>
      <c r="W308" s="37" t="s">
        <v>69</v>
      </c>
      <c r="X308" s="781">
        <f>IFERROR(SUM(X301:X306),"0")</f>
        <v>480</v>
      </c>
      <c r="Y308" s="781">
        <f>IFERROR(SUM(Y301:Y306),"0")</f>
        <v>482.4</v>
      </c>
      <c r="Z308" s="37"/>
      <c r="AA308" s="782"/>
      <c r="AB308" s="782"/>
      <c r="AC308" s="782"/>
    </row>
    <row r="309" spans="1:68" ht="16.5" customHeight="1" x14ac:dyDescent="0.25">
      <c r="A309" s="796" t="s">
        <v>513</v>
      </c>
      <c r="B309" s="797"/>
      <c r="C309" s="797"/>
      <c r="D309" s="797"/>
      <c r="E309" s="797"/>
      <c r="F309" s="797"/>
      <c r="G309" s="797"/>
      <c r="H309" s="797"/>
      <c r="I309" s="797"/>
      <c r="J309" s="797"/>
      <c r="K309" s="797"/>
      <c r="L309" s="797"/>
      <c r="M309" s="797"/>
      <c r="N309" s="797"/>
      <c r="O309" s="797"/>
      <c r="P309" s="797"/>
      <c r="Q309" s="797"/>
      <c r="R309" s="797"/>
      <c r="S309" s="797"/>
      <c r="T309" s="797"/>
      <c r="U309" s="797"/>
      <c r="V309" s="797"/>
      <c r="W309" s="797"/>
      <c r="X309" s="797"/>
      <c r="Y309" s="797"/>
      <c r="Z309" s="797"/>
      <c r="AA309" s="774"/>
      <c r="AB309" s="774"/>
      <c r="AC309" s="774"/>
    </row>
    <row r="310" spans="1:68" ht="14.25" customHeight="1" x14ac:dyDescent="0.25">
      <c r="A310" s="799" t="s">
        <v>110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775"/>
      <c r="AB310" s="775"/>
      <c r="AC310" s="775"/>
    </row>
    <row r="311" spans="1:68" ht="27" customHeight="1" x14ac:dyDescent="0.25">
      <c r="A311" s="54" t="s">
        <v>514</v>
      </c>
      <c r="B311" s="54" t="s">
        <v>515</v>
      </c>
      <c r="C311" s="31">
        <v>4301011306</v>
      </c>
      <c r="D311" s="786">
        <v>4607091389296</v>
      </c>
      <c r="E311" s="787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516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811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12"/>
      <c r="P312" s="800" t="s">
        <v>71</v>
      </c>
      <c r="Q312" s="801"/>
      <c r="R312" s="801"/>
      <c r="S312" s="801"/>
      <c r="T312" s="801"/>
      <c r="U312" s="801"/>
      <c r="V312" s="802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12"/>
      <c r="P313" s="800" t="s">
        <v>71</v>
      </c>
      <c r="Q313" s="801"/>
      <c r="R313" s="801"/>
      <c r="S313" s="801"/>
      <c r="T313" s="801"/>
      <c r="U313" s="801"/>
      <c r="V313" s="802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799" t="s">
        <v>64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5"/>
      <c r="AB314" s="775"/>
      <c r="AC314" s="775"/>
    </row>
    <row r="315" spans="1:68" ht="27" customHeight="1" x14ac:dyDescent="0.25">
      <c r="A315" s="54" t="s">
        <v>517</v>
      </c>
      <c r="B315" s="54" t="s">
        <v>518</v>
      </c>
      <c r="C315" s="31">
        <v>4301031307</v>
      </c>
      <c r="D315" s="786">
        <v>4680115880344</v>
      </c>
      <c r="E315" s="787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519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1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12"/>
      <c r="P316" s="800" t="s">
        <v>71</v>
      </c>
      <c r="Q316" s="801"/>
      <c r="R316" s="801"/>
      <c r="S316" s="801"/>
      <c r="T316" s="801"/>
      <c r="U316" s="801"/>
      <c r="V316" s="802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12"/>
      <c r="P317" s="800" t="s">
        <v>71</v>
      </c>
      <c r="Q317" s="801"/>
      <c r="R317" s="801"/>
      <c r="S317" s="801"/>
      <c r="T317" s="801"/>
      <c r="U317" s="801"/>
      <c r="V317" s="802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799" t="s">
        <v>73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75"/>
      <c r="AB318" s="775"/>
      <c r="AC318" s="775"/>
    </row>
    <row r="319" spans="1:68" ht="27" customHeight="1" x14ac:dyDescent="0.25">
      <c r="A319" s="54" t="s">
        <v>520</v>
      </c>
      <c r="B319" s="54" t="s">
        <v>521</v>
      </c>
      <c r="C319" s="31">
        <v>4301051524</v>
      </c>
      <c r="D319" s="786">
        <v>4680115883062</v>
      </c>
      <c r="E319" s="787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154</v>
      </c>
      <c r="N319" s="33"/>
      <c r="O319" s="32">
        <v>45</v>
      </c>
      <c r="P319" s="120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522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523</v>
      </c>
      <c r="B320" s="54" t="s">
        <v>524</v>
      </c>
      <c r="C320" s="31">
        <v>4301051731</v>
      </c>
      <c r="D320" s="786">
        <v>4680115884618</v>
      </c>
      <c r="E320" s="787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525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11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12"/>
      <c r="P321" s="800" t="s">
        <v>71</v>
      </c>
      <c r="Q321" s="801"/>
      <c r="R321" s="801"/>
      <c r="S321" s="801"/>
      <c r="T321" s="801"/>
      <c r="U321" s="801"/>
      <c r="V321" s="802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12"/>
      <c r="P322" s="800" t="s">
        <v>71</v>
      </c>
      <c r="Q322" s="801"/>
      <c r="R322" s="801"/>
      <c r="S322" s="801"/>
      <c r="T322" s="801"/>
      <c r="U322" s="801"/>
      <c r="V322" s="802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customHeight="1" x14ac:dyDescent="0.25">
      <c r="A323" s="796" t="s">
        <v>526</v>
      </c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7"/>
      <c r="P323" s="797"/>
      <c r="Q323" s="797"/>
      <c r="R323" s="797"/>
      <c r="S323" s="797"/>
      <c r="T323" s="797"/>
      <c r="U323" s="797"/>
      <c r="V323" s="797"/>
      <c r="W323" s="797"/>
      <c r="X323" s="797"/>
      <c r="Y323" s="797"/>
      <c r="Z323" s="797"/>
      <c r="AA323" s="774"/>
      <c r="AB323" s="774"/>
      <c r="AC323" s="774"/>
    </row>
    <row r="324" spans="1:68" ht="14.25" customHeight="1" x14ac:dyDescent="0.25">
      <c r="A324" s="799" t="s">
        <v>110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5"/>
      <c r="AB324" s="775"/>
      <c r="AC324" s="775"/>
    </row>
    <row r="325" spans="1:68" ht="27" customHeight="1" x14ac:dyDescent="0.25">
      <c r="A325" s="54" t="s">
        <v>527</v>
      </c>
      <c r="B325" s="54" t="s">
        <v>528</v>
      </c>
      <c r="C325" s="31">
        <v>4301011353</v>
      </c>
      <c r="D325" s="786">
        <v>4607091389807</v>
      </c>
      <c r="E325" s="787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6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529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1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12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12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799" t="s">
        <v>64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5"/>
      <c r="AB328" s="775"/>
      <c r="AC328" s="775"/>
    </row>
    <row r="329" spans="1:68" ht="27" customHeight="1" x14ac:dyDescent="0.25">
      <c r="A329" s="54" t="s">
        <v>530</v>
      </c>
      <c r="B329" s="54" t="s">
        <v>531</v>
      </c>
      <c r="C329" s="31">
        <v>4301031164</v>
      </c>
      <c r="D329" s="786">
        <v>4680115880481</v>
      </c>
      <c r="E329" s="787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532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11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12"/>
      <c r="P330" s="800" t="s">
        <v>71</v>
      </c>
      <c r="Q330" s="801"/>
      <c r="R330" s="801"/>
      <c r="S330" s="801"/>
      <c r="T330" s="801"/>
      <c r="U330" s="801"/>
      <c r="V330" s="802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12"/>
      <c r="P331" s="800" t="s">
        <v>71</v>
      </c>
      <c r="Q331" s="801"/>
      <c r="R331" s="801"/>
      <c r="S331" s="801"/>
      <c r="T331" s="801"/>
      <c r="U331" s="801"/>
      <c r="V331" s="802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799" t="s">
        <v>73</v>
      </c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7"/>
      <c r="P332" s="797"/>
      <c r="Q332" s="797"/>
      <c r="R332" s="797"/>
      <c r="S332" s="797"/>
      <c r="T332" s="797"/>
      <c r="U332" s="797"/>
      <c r="V332" s="797"/>
      <c r="W332" s="797"/>
      <c r="X332" s="797"/>
      <c r="Y332" s="797"/>
      <c r="Z332" s="797"/>
      <c r="AA332" s="775"/>
      <c r="AB332" s="775"/>
      <c r="AC332" s="775"/>
    </row>
    <row r="333" spans="1:68" ht="27" customHeight="1" x14ac:dyDescent="0.25">
      <c r="A333" s="54" t="s">
        <v>533</v>
      </c>
      <c r="B333" s="54" t="s">
        <v>534</v>
      </c>
      <c r="C333" s="31">
        <v>4301051344</v>
      </c>
      <c r="D333" s="786">
        <v>4680115880412</v>
      </c>
      <c r="E333" s="787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535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536</v>
      </c>
      <c r="B334" s="54" t="s">
        <v>537</v>
      </c>
      <c r="C334" s="31">
        <v>4301051277</v>
      </c>
      <c r="D334" s="786">
        <v>4680115880511</v>
      </c>
      <c r="E334" s="787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5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538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1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12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12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796" t="s">
        <v>539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4"/>
      <c r="AB337" s="774"/>
      <c r="AC337" s="774"/>
    </row>
    <row r="338" spans="1:68" ht="14.25" customHeight="1" x14ac:dyDescent="0.25">
      <c r="A338" s="799" t="s">
        <v>110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775"/>
      <c r="AB338" s="775"/>
      <c r="AC338" s="775"/>
    </row>
    <row r="339" spans="1:68" ht="27" customHeight="1" x14ac:dyDescent="0.25">
      <c r="A339" s="54" t="s">
        <v>540</v>
      </c>
      <c r="B339" s="54" t="s">
        <v>541</v>
      </c>
      <c r="C339" s="31">
        <v>4301011593</v>
      </c>
      <c r="D339" s="786">
        <v>4680115882973</v>
      </c>
      <c r="E339" s="787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426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542</v>
      </c>
      <c r="B340" s="54" t="s">
        <v>543</v>
      </c>
      <c r="C340" s="31">
        <v>4301011594</v>
      </c>
      <c r="D340" s="786">
        <v>4680115883413</v>
      </c>
      <c r="E340" s="787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426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11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12"/>
      <c r="P341" s="800" t="s">
        <v>71</v>
      </c>
      <c r="Q341" s="801"/>
      <c r="R341" s="801"/>
      <c r="S341" s="801"/>
      <c r="T341" s="801"/>
      <c r="U341" s="801"/>
      <c r="V341" s="802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7"/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812"/>
      <c r="P342" s="800" t="s">
        <v>71</v>
      </c>
      <c r="Q342" s="801"/>
      <c r="R342" s="801"/>
      <c r="S342" s="801"/>
      <c r="T342" s="801"/>
      <c r="U342" s="801"/>
      <c r="V342" s="802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799" t="s">
        <v>64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5"/>
      <c r="AB343" s="775"/>
      <c r="AC343" s="775"/>
    </row>
    <row r="344" spans="1:68" ht="27" customHeight="1" x14ac:dyDescent="0.25">
      <c r="A344" s="54" t="s">
        <v>544</v>
      </c>
      <c r="B344" s="54" t="s">
        <v>545</v>
      </c>
      <c r="C344" s="31">
        <v>4301031305</v>
      </c>
      <c r="D344" s="786">
        <v>4607091389845</v>
      </c>
      <c r="E344" s="787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8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546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4301031306</v>
      </c>
      <c r="D345" s="786">
        <v>4680115882881</v>
      </c>
      <c r="E345" s="787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546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11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12"/>
      <c r="P346" s="800" t="s">
        <v>71</v>
      </c>
      <c r="Q346" s="801"/>
      <c r="R346" s="801"/>
      <c r="S346" s="801"/>
      <c r="T346" s="801"/>
      <c r="U346" s="801"/>
      <c r="V346" s="802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x14ac:dyDescent="0.2">
      <c r="A347" s="797"/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812"/>
      <c r="P347" s="800" t="s">
        <v>71</v>
      </c>
      <c r="Q347" s="801"/>
      <c r="R347" s="801"/>
      <c r="S347" s="801"/>
      <c r="T347" s="801"/>
      <c r="U347" s="801"/>
      <c r="V347" s="802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customHeight="1" x14ac:dyDescent="0.25">
      <c r="A348" s="799" t="s">
        <v>73</v>
      </c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797"/>
      <c r="P348" s="797"/>
      <c r="Q348" s="797"/>
      <c r="R348" s="797"/>
      <c r="S348" s="797"/>
      <c r="T348" s="797"/>
      <c r="U348" s="797"/>
      <c r="V348" s="797"/>
      <c r="W348" s="797"/>
      <c r="X348" s="797"/>
      <c r="Y348" s="797"/>
      <c r="Z348" s="797"/>
      <c r="AA348" s="775"/>
      <c r="AB348" s="775"/>
      <c r="AC348" s="775"/>
    </row>
    <row r="349" spans="1:68" ht="37.5" customHeight="1" x14ac:dyDescent="0.25">
      <c r="A349" s="54" t="s">
        <v>549</v>
      </c>
      <c r="B349" s="54" t="s">
        <v>550</v>
      </c>
      <c r="C349" s="31">
        <v>4301051517</v>
      </c>
      <c r="D349" s="786">
        <v>4680115883390</v>
      </c>
      <c r="E349" s="787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551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1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12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12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796" t="s">
        <v>552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4"/>
      <c r="AB352" s="774"/>
      <c r="AC352" s="774"/>
    </row>
    <row r="353" spans="1:68" ht="14.25" customHeight="1" x14ac:dyDescent="0.25">
      <c r="A353" s="799" t="s">
        <v>110</v>
      </c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797"/>
      <c r="P353" s="797"/>
      <c r="Q353" s="797"/>
      <c r="R353" s="797"/>
      <c r="S353" s="797"/>
      <c r="T353" s="797"/>
      <c r="U353" s="797"/>
      <c r="V353" s="797"/>
      <c r="W353" s="797"/>
      <c r="X353" s="797"/>
      <c r="Y353" s="797"/>
      <c r="Z353" s="797"/>
      <c r="AA353" s="775"/>
      <c r="AB353" s="775"/>
      <c r="AC353" s="775"/>
    </row>
    <row r="354" spans="1:68" ht="16.5" customHeight="1" x14ac:dyDescent="0.25">
      <c r="A354" s="54" t="s">
        <v>553</v>
      </c>
      <c r="B354" s="54" t="s">
        <v>554</v>
      </c>
      <c r="C354" s="31">
        <v>4301011728</v>
      </c>
      <c r="D354" s="786">
        <v>4680115885141</v>
      </c>
      <c r="E354" s="787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4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555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11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12"/>
      <c r="P355" s="800" t="s">
        <v>71</v>
      </c>
      <c r="Q355" s="801"/>
      <c r="R355" s="801"/>
      <c r="S355" s="801"/>
      <c r="T355" s="801"/>
      <c r="U355" s="801"/>
      <c r="V355" s="802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7"/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812"/>
      <c r="P356" s="800" t="s">
        <v>71</v>
      </c>
      <c r="Q356" s="801"/>
      <c r="R356" s="801"/>
      <c r="S356" s="801"/>
      <c r="T356" s="801"/>
      <c r="U356" s="801"/>
      <c r="V356" s="802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796" t="s">
        <v>556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4"/>
      <c r="AB357" s="774"/>
      <c r="AC357" s="774"/>
    </row>
    <row r="358" spans="1:68" ht="14.25" customHeight="1" x14ac:dyDescent="0.25">
      <c r="A358" s="799" t="s">
        <v>110</v>
      </c>
      <c r="B358" s="797"/>
      <c r="C358" s="797"/>
      <c r="D358" s="797"/>
      <c r="E358" s="797"/>
      <c r="F358" s="797"/>
      <c r="G358" s="797"/>
      <c r="H358" s="797"/>
      <c r="I358" s="797"/>
      <c r="J358" s="797"/>
      <c r="K358" s="797"/>
      <c r="L358" s="797"/>
      <c r="M358" s="797"/>
      <c r="N358" s="797"/>
      <c r="O358" s="797"/>
      <c r="P358" s="797"/>
      <c r="Q358" s="797"/>
      <c r="R358" s="797"/>
      <c r="S358" s="797"/>
      <c r="T358" s="797"/>
      <c r="U358" s="797"/>
      <c r="V358" s="797"/>
      <c r="W358" s="797"/>
      <c r="X358" s="797"/>
      <c r="Y358" s="797"/>
      <c r="Z358" s="797"/>
      <c r="AA358" s="775"/>
      <c r="AB358" s="775"/>
      <c r="AC358" s="775"/>
    </row>
    <row r="359" spans="1:68" ht="27" customHeight="1" x14ac:dyDescent="0.25">
      <c r="A359" s="54" t="s">
        <v>557</v>
      </c>
      <c r="B359" s="54" t="s">
        <v>558</v>
      </c>
      <c r="C359" s="31">
        <v>4301012024</v>
      </c>
      <c r="D359" s="786">
        <v>4680115885615</v>
      </c>
      <c r="E359" s="787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559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customHeight="1" x14ac:dyDescent="0.25">
      <c r="A360" s="54" t="s">
        <v>560</v>
      </c>
      <c r="B360" s="54" t="s">
        <v>561</v>
      </c>
      <c r="C360" s="31">
        <v>4301011911</v>
      </c>
      <c r="D360" s="786">
        <v>4680115885554</v>
      </c>
      <c r="E360" s="787"/>
      <c r="F360" s="778">
        <v>1.35</v>
      </c>
      <c r="G360" s="32">
        <v>8</v>
      </c>
      <c r="H360" s="778">
        <v>10.8</v>
      </c>
      <c r="I360" s="778">
        <v>11.28</v>
      </c>
      <c r="J360" s="32">
        <v>48</v>
      </c>
      <c r="K360" s="32" t="s">
        <v>113</v>
      </c>
      <c r="L360" s="32"/>
      <c r="M360" s="33" t="s">
        <v>416</v>
      </c>
      <c r="N360" s="33"/>
      <c r="O360" s="32">
        <v>55</v>
      </c>
      <c r="P360" s="121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IFERROR(IF(Y360=0,"",ROUNDUP(Y360/H360,0)*0.02039),"")</f>
        <v/>
      </c>
      <c r="AA360" s="56"/>
      <c r="AB360" s="57"/>
      <c r="AC360" s="421" t="s">
        <v>562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560</v>
      </c>
      <c r="B361" s="54" t="s">
        <v>563</v>
      </c>
      <c r="C361" s="31">
        <v>4301012016</v>
      </c>
      <c r="D361" s="786">
        <v>4680115885554</v>
      </c>
      <c r="E361" s="787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113</v>
      </c>
      <c r="L361" s="32" t="s">
        <v>564</v>
      </c>
      <c r="M361" s="33" t="s">
        <v>114</v>
      </c>
      <c r="N361" s="33"/>
      <c r="O361" s="32">
        <v>55</v>
      </c>
      <c r="P361" s="9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IFERROR(IF(Y361=0,"",ROUNDUP(Y361/H361,0)*0.01898),"")</f>
        <v/>
      </c>
      <c r="AA361" s="56"/>
      <c r="AB361" s="57"/>
      <c r="AC361" s="423" t="s">
        <v>565</v>
      </c>
      <c r="AG361" s="64"/>
      <c r="AJ361" s="68" t="s">
        <v>566</v>
      </c>
      <c r="AK361" s="68">
        <v>86.4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customHeight="1" x14ac:dyDescent="0.25">
      <c r="A362" s="54" t="s">
        <v>567</v>
      </c>
      <c r="B362" s="54" t="s">
        <v>568</v>
      </c>
      <c r="C362" s="31">
        <v>4301011858</v>
      </c>
      <c r="D362" s="786">
        <v>4680115885646</v>
      </c>
      <c r="E362" s="787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570</v>
      </c>
      <c r="B363" s="54" t="s">
        <v>571</v>
      </c>
      <c r="C363" s="31">
        <v>4301011857</v>
      </c>
      <c r="D363" s="786">
        <v>4680115885622</v>
      </c>
      <c r="E363" s="787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573</v>
      </c>
      <c r="B364" s="54" t="s">
        <v>574</v>
      </c>
      <c r="C364" s="31">
        <v>4301011573</v>
      </c>
      <c r="D364" s="786">
        <v>4680115881938</v>
      </c>
      <c r="E364" s="787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4301011859</v>
      </c>
      <c r="D365" s="786">
        <v>4680115885608</v>
      </c>
      <c r="E365" s="787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4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565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4301011337</v>
      </c>
      <c r="D366" s="786">
        <v>4607091386011</v>
      </c>
      <c r="E366" s="787"/>
      <c r="F366" s="778">
        <v>0.5</v>
      </c>
      <c r="G366" s="32">
        <v>10</v>
      </c>
      <c r="H366" s="778">
        <v>5</v>
      </c>
      <c r="I366" s="778">
        <v>5.21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11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12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12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customHeight="1" x14ac:dyDescent="0.25">
      <c r="A369" s="799" t="s">
        <v>64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5"/>
      <c r="AB369" s="775"/>
      <c r="AC369" s="775"/>
    </row>
    <row r="370" spans="1:68" ht="27" customHeight="1" x14ac:dyDescent="0.25">
      <c r="A370" s="54" t="s">
        <v>581</v>
      </c>
      <c r="B370" s="54" t="s">
        <v>582</v>
      </c>
      <c r="C370" s="31">
        <v>4301030878</v>
      </c>
      <c r="D370" s="786">
        <v>4607091387193</v>
      </c>
      <c r="E370" s="787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4301031153</v>
      </c>
      <c r="D371" s="786">
        <v>4607091387230</v>
      </c>
      <c r="E371" s="787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587</v>
      </c>
      <c r="B372" s="54" t="s">
        <v>588</v>
      </c>
      <c r="C372" s="31">
        <v>4301031154</v>
      </c>
      <c r="D372" s="786">
        <v>4607091387292</v>
      </c>
      <c r="E372" s="787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4301031152</v>
      </c>
      <c r="D373" s="786">
        <v>4607091387285</v>
      </c>
      <c r="E373" s="787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35</v>
      </c>
      <c r="Y373" s="780">
        <f>IFERROR(IF(X373="",0,CEILING((X373/$H373),1)*$H373),"")</f>
        <v>35.700000000000003</v>
      </c>
      <c r="Z373" s="36">
        <f>IFERROR(IF(Y373=0,"",ROUNDUP(Y373/H373,0)*0.00502),"")</f>
        <v>8.5339999999999999E-2</v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37.166666666666664</v>
      </c>
      <c r="BN373" s="64">
        <f>IFERROR(Y373*I373/H373,"0")</f>
        <v>37.910000000000004</v>
      </c>
      <c r="BO373" s="64">
        <f>IFERROR(1/J373*(X373/H373),"0")</f>
        <v>7.1225071225071226E-2</v>
      </c>
      <c r="BP373" s="64">
        <f>IFERROR(1/J373*(Y373/H373),"0")</f>
        <v>7.2649572649572655E-2</v>
      </c>
    </row>
    <row r="374" spans="1:68" x14ac:dyDescent="0.2">
      <c r="A374" s="811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12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1">
        <f>IFERROR(X370/H370,"0")+IFERROR(X371/H371,"0")+IFERROR(X372/H372,"0")+IFERROR(X373/H373,"0")</f>
        <v>16.666666666666664</v>
      </c>
      <c r="Y374" s="781">
        <f>IFERROR(Y370/H370,"0")+IFERROR(Y371/H371,"0")+IFERROR(Y372/H372,"0")+IFERROR(Y373/H373,"0")</f>
        <v>17</v>
      </c>
      <c r="Z374" s="781">
        <f>IFERROR(IF(Z370="",0,Z370),"0")+IFERROR(IF(Z371="",0,Z371),"0")+IFERROR(IF(Z372="",0,Z372),"0")+IFERROR(IF(Z373="",0,Z373),"0")</f>
        <v>8.5339999999999999E-2</v>
      </c>
      <c r="AA374" s="782"/>
      <c r="AB374" s="782"/>
      <c r="AC374" s="782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12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1">
        <f>IFERROR(SUM(X370:X373),"0")</f>
        <v>35</v>
      </c>
      <c r="Y375" s="781">
        <f>IFERROR(SUM(Y370:Y373),"0")</f>
        <v>35.700000000000003</v>
      </c>
      <c r="Z375" s="37"/>
      <c r="AA375" s="782"/>
      <c r="AB375" s="782"/>
      <c r="AC375" s="782"/>
    </row>
    <row r="376" spans="1:68" ht="14.25" customHeight="1" x14ac:dyDescent="0.25">
      <c r="A376" s="799" t="s">
        <v>73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5"/>
      <c r="AB376" s="775"/>
      <c r="AC376" s="775"/>
    </row>
    <row r="377" spans="1:68" ht="48" customHeight="1" x14ac:dyDescent="0.25">
      <c r="A377" s="54" t="s">
        <v>592</v>
      </c>
      <c r="B377" s="54" t="s">
        <v>593</v>
      </c>
      <c r="C377" s="31">
        <v>4301051100</v>
      </c>
      <c r="D377" s="786">
        <v>4607091387766</v>
      </c>
      <c r="E377" s="787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595</v>
      </c>
      <c r="B378" s="54" t="s">
        <v>596</v>
      </c>
      <c r="C378" s="31">
        <v>4301051116</v>
      </c>
      <c r="D378" s="786">
        <v>4607091387957</v>
      </c>
      <c r="E378" s="787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598</v>
      </c>
      <c r="B379" s="54" t="s">
        <v>599</v>
      </c>
      <c r="C379" s="31">
        <v>4301051115</v>
      </c>
      <c r="D379" s="786">
        <v>4607091387964</v>
      </c>
      <c r="E379" s="787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4301051705</v>
      </c>
      <c r="D380" s="786">
        <v>4680115884588</v>
      </c>
      <c r="E380" s="787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604</v>
      </c>
      <c r="B381" s="54" t="s">
        <v>605</v>
      </c>
      <c r="C381" s="31">
        <v>4301051130</v>
      </c>
      <c r="D381" s="786">
        <v>4607091387537</v>
      </c>
      <c r="E381" s="787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607</v>
      </c>
      <c r="B382" s="54" t="s">
        <v>608</v>
      </c>
      <c r="C382" s="31">
        <v>4301051132</v>
      </c>
      <c r="D382" s="786">
        <v>4607091387513</v>
      </c>
      <c r="E382" s="787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11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12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12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customHeight="1" x14ac:dyDescent="0.25">
      <c r="A385" s="799" t="s">
        <v>199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5"/>
      <c r="AB385" s="775"/>
      <c r="AC385" s="775"/>
    </row>
    <row r="386" spans="1:68" ht="37.5" customHeight="1" x14ac:dyDescent="0.25">
      <c r="A386" s="54" t="s">
        <v>610</v>
      </c>
      <c r="B386" s="54" t="s">
        <v>611</v>
      </c>
      <c r="C386" s="31">
        <v>4301060379</v>
      </c>
      <c r="D386" s="786">
        <v>4607091380880</v>
      </c>
      <c r="E386" s="787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30</v>
      </c>
      <c r="Y386" s="780">
        <f>IFERROR(IF(X386="",0,CEILING((X386/$H386),1)*$H386),"")</f>
        <v>33.6</v>
      </c>
      <c r="Z386" s="36">
        <f>IFERROR(IF(Y386=0,"",ROUNDUP(Y386/H386,0)*0.01898),"")</f>
        <v>7.5920000000000001E-2</v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31.853571428571428</v>
      </c>
      <c r="BN386" s="64">
        <f>IFERROR(Y386*I386/H386,"0")</f>
        <v>35.676000000000002</v>
      </c>
      <c r="BO386" s="64">
        <f>IFERROR(1/J386*(X386/H386),"0")</f>
        <v>5.5803571428571425E-2</v>
      </c>
      <c r="BP386" s="64">
        <f>IFERROR(1/J386*(Y386/H386),"0")</f>
        <v>6.25E-2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86">
        <v>4607091384482</v>
      </c>
      <c r="E387" s="787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250</v>
      </c>
      <c r="Y387" s="780">
        <f>IFERROR(IF(X387="",0,CEILING((X387/$H387),1)*$H387),"")</f>
        <v>257.39999999999998</v>
      </c>
      <c r="Z387" s="36">
        <f>IFERROR(IF(Y387=0,"",ROUNDUP(Y387/H387,0)*0.01898),"")</f>
        <v>0.62634000000000001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266.63461538461542</v>
      </c>
      <c r="BN387" s="64">
        <f>IFERROR(Y387*I387/H387,"0")</f>
        <v>274.52700000000004</v>
      </c>
      <c r="BO387" s="64">
        <f>IFERROR(1/J387*(X387/H387),"0")</f>
        <v>0.50080128205128205</v>
      </c>
      <c r="BP387" s="64">
        <f>IFERROR(1/J387*(Y387/H387),"0")</f>
        <v>0.515625</v>
      </c>
    </row>
    <row r="388" spans="1:68" ht="16.5" customHeight="1" x14ac:dyDescent="0.25">
      <c r="A388" s="54" t="s">
        <v>616</v>
      </c>
      <c r="B388" s="54" t="s">
        <v>617</v>
      </c>
      <c r="C388" s="31">
        <v>4301060325</v>
      </c>
      <c r="D388" s="786">
        <v>4607091380897</v>
      </c>
      <c r="E388" s="787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10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20</v>
      </c>
      <c r="Y388" s="780">
        <f>IFERROR(IF(X388="",0,CEILING((X388/$H388),1)*$H388),"")</f>
        <v>25.200000000000003</v>
      </c>
      <c r="Z388" s="36">
        <f>IFERROR(IF(Y388=0,"",ROUNDUP(Y388/H388,0)*0.01898),"")</f>
        <v>5.6940000000000004E-2</v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21.235714285714284</v>
      </c>
      <c r="BN388" s="64">
        <f>IFERROR(Y388*I388/H388,"0")</f>
        <v>26.757000000000001</v>
      </c>
      <c r="BO388" s="64">
        <f>IFERROR(1/J388*(X388/H388),"0")</f>
        <v>3.7202380952380952E-2</v>
      </c>
      <c r="BP388" s="64">
        <f>IFERROR(1/J388*(Y388/H388),"0")</f>
        <v>4.6875E-2</v>
      </c>
    </row>
    <row r="389" spans="1:68" ht="16.5" customHeight="1" x14ac:dyDescent="0.25">
      <c r="A389" s="54" t="s">
        <v>616</v>
      </c>
      <c r="B389" s="54" t="s">
        <v>619</v>
      </c>
      <c r="C389" s="31">
        <v>4301060484</v>
      </c>
      <c r="D389" s="786">
        <v>4607091380897</v>
      </c>
      <c r="E389" s="787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154</v>
      </c>
      <c r="N389" s="33"/>
      <c r="O389" s="32">
        <v>30</v>
      </c>
      <c r="P389" s="805" t="s">
        <v>620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12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1">
        <f>IFERROR(X386/H386,"0")+IFERROR(X387/H387,"0")+IFERROR(X388/H388,"0")+IFERROR(X389/H389,"0")</f>
        <v>38.003663003663</v>
      </c>
      <c r="Y390" s="781">
        <f>IFERROR(Y386/H386,"0")+IFERROR(Y387/H387,"0")+IFERROR(Y388/H388,"0")+IFERROR(Y389/H389,"0")</f>
        <v>40</v>
      </c>
      <c r="Z390" s="781">
        <f>IFERROR(IF(Z386="",0,Z386),"0")+IFERROR(IF(Z387="",0,Z387),"0")+IFERROR(IF(Z388="",0,Z388),"0")+IFERROR(IF(Z389="",0,Z389),"0")</f>
        <v>0.75919999999999999</v>
      </c>
      <c r="AA390" s="782"/>
      <c r="AB390" s="782"/>
      <c r="AC390" s="782"/>
    </row>
    <row r="391" spans="1:68" x14ac:dyDescent="0.2">
      <c r="A391" s="797"/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812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1">
        <f>IFERROR(SUM(X386:X389),"0")</f>
        <v>300</v>
      </c>
      <c r="Y391" s="781">
        <f>IFERROR(SUM(Y386:Y389),"0")</f>
        <v>316.2</v>
      </c>
      <c r="Z391" s="37"/>
      <c r="AA391" s="782"/>
      <c r="AB391" s="782"/>
      <c r="AC391" s="782"/>
    </row>
    <row r="392" spans="1:68" ht="14.25" customHeight="1" x14ac:dyDescent="0.25">
      <c r="A392" s="799" t="s">
        <v>99</v>
      </c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7"/>
      <c r="P392" s="797"/>
      <c r="Q392" s="797"/>
      <c r="R392" s="797"/>
      <c r="S392" s="797"/>
      <c r="T392" s="797"/>
      <c r="U392" s="797"/>
      <c r="V392" s="797"/>
      <c r="W392" s="797"/>
      <c r="X392" s="797"/>
      <c r="Y392" s="797"/>
      <c r="Z392" s="797"/>
      <c r="AA392" s="775"/>
      <c r="AB392" s="775"/>
      <c r="AC392" s="775"/>
    </row>
    <row r="393" spans="1:68" ht="16.5" customHeight="1" x14ac:dyDescent="0.25">
      <c r="A393" s="54" t="s">
        <v>622</v>
      </c>
      <c r="B393" s="54" t="s">
        <v>623</v>
      </c>
      <c r="C393" s="31">
        <v>4301030232</v>
      </c>
      <c r="D393" s="786">
        <v>4607091388374</v>
      </c>
      <c r="E393" s="787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6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626</v>
      </c>
      <c r="B394" s="54" t="s">
        <v>627</v>
      </c>
      <c r="C394" s="31">
        <v>4301030235</v>
      </c>
      <c r="D394" s="786">
        <v>4607091388381</v>
      </c>
      <c r="E394" s="787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52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4301032015</v>
      </c>
      <c r="D395" s="786">
        <v>4607091383102</v>
      </c>
      <c r="E395" s="787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51.000000000000007</v>
      </c>
      <c r="Y395" s="780">
        <f>IFERROR(IF(X395="",0,CEILING((X395/$H395),1)*$H395),"")</f>
        <v>51</v>
      </c>
      <c r="Z395" s="36">
        <f>IFERROR(IF(Y395=0,"",ROUNDUP(Y395/H395,0)*0.00651),"")</f>
        <v>0.13020000000000001</v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59.100000000000009</v>
      </c>
      <c r="BN395" s="64">
        <f>IFERROR(Y395*I395/H395,"0")</f>
        <v>59.100000000000009</v>
      </c>
      <c r="BO395" s="64">
        <f>IFERROR(1/J395*(X395/H395),"0")</f>
        <v>0.10989010989010992</v>
      </c>
      <c r="BP395" s="64">
        <f>IFERROR(1/J395*(Y395/H395),"0")</f>
        <v>0.1098901098901099</v>
      </c>
    </row>
    <row r="396" spans="1:68" ht="27" customHeight="1" x14ac:dyDescent="0.25">
      <c r="A396" s="54" t="s">
        <v>632</v>
      </c>
      <c r="B396" s="54" t="s">
        <v>633</v>
      </c>
      <c r="C396" s="31">
        <v>4301030233</v>
      </c>
      <c r="D396" s="786">
        <v>4607091388404</v>
      </c>
      <c r="E396" s="787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340</v>
      </c>
      <c r="Y396" s="780">
        <f>IFERROR(IF(X396="",0,CEILING((X396/$H396),1)*$H396),"")</f>
        <v>341.7</v>
      </c>
      <c r="Z396" s="36">
        <f>IFERROR(IF(Y396=0,"",ROUNDUP(Y396/H396,0)*0.00651),"")</f>
        <v>0.87234</v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384</v>
      </c>
      <c r="BN396" s="64">
        <f>IFERROR(Y396*I396/H396,"0")</f>
        <v>385.91999999999996</v>
      </c>
      <c r="BO396" s="64">
        <f>IFERROR(1/J396*(X396/H396),"0")</f>
        <v>0.73260073260073266</v>
      </c>
      <c r="BP396" s="64">
        <f>IFERROR(1/J396*(Y396/H396),"0")</f>
        <v>0.73626373626373631</v>
      </c>
    </row>
    <row r="397" spans="1:68" x14ac:dyDescent="0.2">
      <c r="A397" s="811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12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1">
        <f>IFERROR(X393/H393,"0")+IFERROR(X394/H394,"0")+IFERROR(X395/H395,"0")+IFERROR(X396/H396,"0")</f>
        <v>153.33333333333334</v>
      </c>
      <c r="Y397" s="781">
        <f>IFERROR(Y393/H393,"0")+IFERROR(Y394/H394,"0")+IFERROR(Y395/H395,"0")+IFERROR(Y396/H396,"0")</f>
        <v>154</v>
      </c>
      <c r="Z397" s="781">
        <f>IFERROR(IF(Z393="",0,Z393),"0")+IFERROR(IF(Z394="",0,Z394),"0")+IFERROR(IF(Z395="",0,Z395),"0")+IFERROR(IF(Z396="",0,Z396),"0")</f>
        <v>1.00254</v>
      </c>
      <c r="AA397" s="782"/>
      <c r="AB397" s="782"/>
      <c r="AC397" s="782"/>
    </row>
    <row r="398" spans="1:68" x14ac:dyDescent="0.2">
      <c r="A398" s="797"/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812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1">
        <f>IFERROR(SUM(X393:X396),"0")</f>
        <v>391</v>
      </c>
      <c r="Y398" s="781">
        <f>IFERROR(SUM(Y393:Y396),"0")</f>
        <v>392.7</v>
      </c>
      <c r="Z398" s="37"/>
      <c r="AA398" s="782"/>
      <c r="AB398" s="782"/>
      <c r="AC398" s="782"/>
    </row>
    <row r="399" spans="1:68" ht="14.25" customHeight="1" x14ac:dyDescent="0.25">
      <c r="A399" s="799" t="s">
        <v>634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775"/>
      <c r="AB399" s="775"/>
      <c r="AC399" s="775"/>
    </row>
    <row r="400" spans="1:68" ht="16.5" customHeight="1" x14ac:dyDescent="0.25">
      <c r="A400" s="54" t="s">
        <v>635</v>
      </c>
      <c r="B400" s="54" t="s">
        <v>636</v>
      </c>
      <c r="C400" s="31">
        <v>4301180007</v>
      </c>
      <c r="D400" s="786">
        <v>4680115881808</v>
      </c>
      <c r="E400" s="787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80</v>
      </c>
      <c r="Y400" s="780">
        <f>IFERROR(IF(X400="",0,CEILING((X400/$H400),1)*$H400),"")</f>
        <v>80</v>
      </c>
      <c r="Z400" s="36">
        <f>IFERROR(IF(Y400=0,"",ROUNDUP(Y400/H400,0)*0.00474),"")</f>
        <v>0.18960000000000002</v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89.600000000000009</v>
      </c>
      <c r="BN400" s="64">
        <f>IFERROR(Y400*I400/H400,"0")</f>
        <v>89.600000000000009</v>
      </c>
      <c r="BO400" s="64">
        <f>IFERROR(1/J400*(X400/H400),"0")</f>
        <v>0.16806722689075629</v>
      </c>
      <c r="BP400" s="64">
        <f>IFERROR(1/J400*(Y400/H400),"0")</f>
        <v>0.16806722689075629</v>
      </c>
    </row>
    <row r="401" spans="1:68" ht="27" customHeight="1" x14ac:dyDescent="0.25">
      <c r="A401" s="54" t="s">
        <v>639</v>
      </c>
      <c r="B401" s="54" t="s">
        <v>640</v>
      </c>
      <c r="C401" s="31">
        <v>4301180006</v>
      </c>
      <c r="D401" s="786">
        <v>4680115881822</v>
      </c>
      <c r="E401" s="787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641</v>
      </c>
      <c r="B402" s="54" t="s">
        <v>642</v>
      </c>
      <c r="C402" s="31">
        <v>4301180001</v>
      </c>
      <c r="D402" s="786">
        <v>4680115880016</v>
      </c>
      <c r="E402" s="787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150</v>
      </c>
      <c r="Y402" s="780">
        <f>IFERROR(IF(X402="",0,CEILING((X402/$H402),1)*$H402),"")</f>
        <v>150</v>
      </c>
      <c r="Z402" s="36">
        <f>IFERROR(IF(Y402=0,"",ROUNDUP(Y402/H402,0)*0.00474),"")</f>
        <v>0.35550000000000004</v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168.00000000000003</v>
      </c>
      <c r="BN402" s="64">
        <f>IFERROR(Y402*I402/H402,"0")</f>
        <v>168.00000000000003</v>
      </c>
      <c r="BO402" s="64">
        <f>IFERROR(1/J402*(X402/H402),"0")</f>
        <v>0.31512605042016806</v>
      </c>
      <c r="BP402" s="64">
        <f>IFERROR(1/J402*(Y402/H402),"0")</f>
        <v>0.31512605042016806</v>
      </c>
    </row>
    <row r="403" spans="1:68" x14ac:dyDescent="0.2">
      <c r="A403" s="811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12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1">
        <f>IFERROR(X400/H400,"0")+IFERROR(X401/H401,"0")+IFERROR(X402/H402,"0")</f>
        <v>115</v>
      </c>
      <c r="Y403" s="781">
        <f>IFERROR(Y400/H400,"0")+IFERROR(Y401/H401,"0")+IFERROR(Y402/H402,"0")</f>
        <v>115</v>
      </c>
      <c r="Z403" s="781">
        <f>IFERROR(IF(Z400="",0,Z400),"0")+IFERROR(IF(Z401="",0,Z401),"0")+IFERROR(IF(Z402="",0,Z402),"0")</f>
        <v>0.54510000000000003</v>
      </c>
      <c r="AA403" s="782"/>
      <c r="AB403" s="782"/>
      <c r="AC403" s="782"/>
    </row>
    <row r="404" spans="1:68" x14ac:dyDescent="0.2">
      <c r="A404" s="797"/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812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1">
        <f>IFERROR(SUM(X400:X402),"0")</f>
        <v>230</v>
      </c>
      <c r="Y404" s="781">
        <f>IFERROR(SUM(Y400:Y402),"0")</f>
        <v>230</v>
      </c>
      <c r="Z404" s="37"/>
      <c r="AA404" s="782"/>
      <c r="AB404" s="782"/>
      <c r="AC404" s="782"/>
    </row>
    <row r="405" spans="1:68" ht="16.5" customHeight="1" x14ac:dyDescent="0.25">
      <c r="A405" s="796" t="s">
        <v>643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4"/>
      <c r="AB405" s="774"/>
      <c r="AC405" s="774"/>
    </row>
    <row r="406" spans="1:68" ht="14.25" customHeight="1" x14ac:dyDescent="0.25">
      <c r="A406" s="799" t="s">
        <v>64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775"/>
      <c r="AB406" s="775"/>
      <c r="AC406" s="775"/>
    </row>
    <row r="407" spans="1:68" ht="27" customHeight="1" x14ac:dyDescent="0.25">
      <c r="A407" s="54" t="s">
        <v>644</v>
      </c>
      <c r="B407" s="54" t="s">
        <v>645</v>
      </c>
      <c r="C407" s="31">
        <v>4301031066</v>
      </c>
      <c r="D407" s="786">
        <v>4607091383836</v>
      </c>
      <c r="E407" s="787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18</v>
      </c>
      <c r="Y407" s="780">
        <f>IFERROR(IF(X407="",0,CEILING((X407/$H407),1)*$H407),"")</f>
        <v>18</v>
      </c>
      <c r="Z407" s="36">
        <f>IFERROR(IF(Y407=0,"",ROUNDUP(Y407/H407,0)*0.00651),"")</f>
        <v>6.5100000000000005E-2</v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20.279999999999998</v>
      </c>
      <c r="BN407" s="64">
        <f>IFERROR(Y407*I407/H407,"0")</f>
        <v>20.279999999999998</v>
      </c>
      <c r="BO407" s="64">
        <f>IFERROR(1/J407*(X407/H407),"0")</f>
        <v>5.4945054945054951E-2</v>
      </c>
      <c r="BP407" s="64">
        <f>IFERROR(1/J407*(Y407/H407),"0")</f>
        <v>5.4945054945054951E-2</v>
      </c>
    </row>
    <row r="408" spans="1:68" x14ac:dyDescent="0.2">
      <c r="A408" s="811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12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1">
        <f>IFERROR(X407/H407,"0")</f>
        <v>10</v>
      </c>
      <c r="Y408" s="781">
        <f>IFERROR(Y407/H407,"0")</f>
        <v>10</v>
      </c>
      <c r="Z408" s="781">
        <f>IFERROR(IF(Z407="",0,Z407),"0")</f>
        <v>6.5100000000000005E-2</v>
      </c>
      <c r="AA408" s="782"/>
      <c r="AB408" s="782"/>
      <c r="AC408" s="782"/>
    </row>
    <row r="409" spans="1:68" x14ac:dyDescent="0.2">
      <c r="A409" s="797"/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812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1">
        <f>IFERROR(SUM(X407:X407),"0")</f>
        <v>18</v>
      </c>
      <c r="Y409" s="781">
        <f>IFERROR(SUM(Y407:Y407),"0")</f>
        <v>18</v>
      </c>
      <c r="Z409" s="37"/>
      <c r="AA409" s="782"/>
      <c r="AB409" s="782"/>
      <c r="AC409" s="782"/>
    </row>
    <row r="410" spans="1:68" ht="14.25" customHeight="1" x14ac:dyDescent="0.25">
      <c r="A410" s="799" t="s">
        <v>73</v>
      </c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7"/>
      <c r="P410" s="797"/>
      <c r="Q410" s="797"/>
      <c r="R410" s="797"/>
      <c r="S410" s="797"/>
      <c r="T410" s="797"/>
      <c r="U410" s="797"/>
      <c r="V410" s="797"/>
      <c r="W410" s="797"/>
      <c r="X410" s="797"/>
      <c r="Y410" s="797"/>
      <c r="Z410" s="797"/>
      <c r="AA410" s="775"/>
      <c r="AB410" s="775"/>
      <c r="AC410" s="775"/>
    </row>
    <row r="411" spans="1:68" ht="37.5" customHeight="1" x14ac:dyDescent="0.25">
      <c r="A411" s="54" t="s">
        <v>647</v>
      </c>
      <c r="B411" s="54" t="s">
        <v>648</v>
      </c>
      <c r="C411" s="31">
        <v>4301051142</v>
      </c>
      <c r="D411" s="786">
        <v>4607091387919</v>
      </c>
      <c r="E411" s="787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650</v>
      </c>
      <c r="B412" s="54" t="s">
        <v>651</v>
      </c>
      <c r="C412" s="31">
        <v>4301051461</v>
      </c>
      <c r="D412" s="786">
        <v>4680115883604</v>
      </c>
      <c r="E412" s="787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630</v>
      </c>
      <c r="Y412" s="780">
        <f>IFERROR(IF(X412="",0,CEILING((X412/$H412),1)*$H412),"")</f>
        <v>630</v>
      </c>
      <c r="Z412" s="36">
        <f>IFERROR(IF(Y412=0,"",ROUNDUP(Y412/H412,0)*0.00651),"")</f>
        <v>1.9530000000000001</v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705.59999999999991</v>
      </c>
      <c r="BN412" s="64">
        <f>IFERROR(Y412*I412/H412,"0")</f>
        <v>705.59999999999991</v>
      </c>
      <c r="BO412" s="64">
        <f>IFERROR(1/J412*(X412/H412),"0")</f>
        <v>1.6483516483516485</v>
      </c>
      <c r="BP412" s="64">
        <f>IFERROR(1/J412*(Y412/H412),"0")</f>
        <v>1.6483516483516485</v>
      </c>
    </row>
    <row r="413" spans="1:68" ht="27" customHeight="1" x14ac:dyDescent="0.25">
      <c r="A413" s="54" t="s">
        <v>653</v>
      </c>
      <c r="B413" s="54" t="s">
        <v>654</v>
      </c>
      <c r="C413" s="31">
        <v>4301051485</v>
      </c>
      <c r="D413" s="786">
        <v>4680115883567</v>
      </c>
      <c r="E413" s="787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350</v>
      </c>
      <c r="Y413" s="780">
        <f>IFERROR(IF(X413="",0,CEILING((X413/$H413),1)*$H413),"")</f>
        <v>350.7</v>
      </c>
      <c r="Z413" s="36">
        <f>IFERROR(IF(Y413=0,"",ROUNDUP(Y413/H413,0)*0.00651),"")</f>
        <v>1.08717</v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390</v>
      </c>
      <c r="BN413" s="64">
        <f>IFERROR(Y413*I413/H413,"0")</f>
        <v>390.78</v>
      </c>
      <c r="BO413" s="64">
        <f>IFERROR(1/J413*(X413/H413),"0")</f>
        <v>0.91575091575091572</v>
      </c>
      <c r="BP413" s="64">
        <f>IFERROR(1/J413*(Y413/H413),"0")</f>
        <v>0.91758241758241765</v>
      </c>
    </row>
    <row r="414" spans="1:68" x14ac:dyDescent="0.2">
      <c r="A414" s="811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12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1">
        <f>IFERROR(X411/H411,"0")+IFERROR(X412/H412,"0")+IFERROR(X413/H413,"0")</f>
        <v>466.66666666666663</v>
      </c>
      <c r="Y414" s="781">
        <f>IFERROR(Y411/H411,"0")+IFERROR(Y412/H412,"0")+IFERROR(Y413/H413,"0")</f>
        <v>467</v>
      </c>
      <c r="Z414" s="781">
        <f>IFERROR(IF(Z411="",0,Z411),"0")+IFERROR(IF(Z412="",0,Z412),"0")+IFERROR(IF(Z413="",0,Z413),"0")</f>
        <v>3.0401699999999998</v>
      </c>
      <c r="AA414" s="782"/>
      <c r="AB414" s="782"/>
      <c r="AC414" s="782"/>
    </row>
    <row r="415" spans="1:68" x14ac:dyDescent="0.2">
      <c r="A415" s="797"/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812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1">
        <f>IFERROR(SUM(X411:X413),"0")</f>
        <v>980</v>
      </c>
      <c r="Y415" s="781">
        <f>IFERROR(SUM(Y411:Y413),"0")</f>
        <v>980.7</v>
      </c>
      <c r="Z415" s="37"/>
      <c r="AA415" s="782"/>
      <c r="AB415" s="782"/>
      <c r="AC415" s="782"/>
    </row>
    <row r="416" spans="1:68" ht="27.75" customHeight="1" x14ac:dyDescent="0.2">
      <c r="A416" s="831" t="s">
        <v>656</v>
      </c>
      <c r="B416" s="832"/>
      <c r="C416" s="832"/>
      <c r="D416" s="832"/>
      <c r="E416" s="832"/>
      <c r="F416" s="832"/>
      <c r="G416" s="832"/>
      <c r="H416" s="832"/>
      <c r="I416" s="832"/>
      <c r="J416" s="832"/>
      <c r="K416" s="832"/>
      <c r="L416" s="832"/>
      <c r="M416" s="832"/>
      <c r="N416" s="832"/>
      <c r="O416" s="832"/>
      <c r="P416" s="832"/>
      <c r="Q416" s="832"/>
      <c r="R416" s="832"/>
      <c r="S416" s="832"/>
      <c r="T416" s="832"/>
      <c r="U416" s="832"/>
      <c r="V416" s="832"/>
      <c r="W416" s="832"/>
      <c r="X416" s="832"/>
      <c r="Y416" s="832"/>
      <c r="Z416" s="832"/>
      <c r="AA416" s="48"/>
      <c r="AB416" s="48"/>
      <c r="AC416" s="48"/>
    </row>
    <row r="417" spans="1:68" ht="16.5" customHeight="1" x14ac:dyDescent="0.25">
      <c r="A417" s="796" t="s">
        <v>657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4"/>
      <c r="AB417" s="774"/>
      <c r="AC417" s="774"/>
    </row>
    <row r="418" spans="1:68" ht="14.25" customHeight="1" x14ac:dyDescent="0.25">
      <c r="A418" s="799" t="s">
        <v>110</v>
      </c>
      <c r="B418" s="797"/>
      <c r="C418" s="797"/>
      <c r="D418" s="797"/>
      <c r="E418" s="797"/>
      <c r="F418" s="797"/>
      <c r="G418" s="797"/>
      <c r="H418" s="797"/>
      <c r="I418" s="797"/>
      <c r="J418" s="797"/>
      <c r="K418" s="797"/>
      <c r="L418" s="797"/>
      <c r="M418" s="797"/>
      <c r="N418" s="797"/>
      <c r="O418" s="797"/>
      <c r="P418" s="797"/>
      <c r="Q418" s="797"/>
      <c r="R418" s="797"/>
      <c r="S418" s="797"/>
      <c r="T418" s="797"/>
      <c r="U418" s="797"/>
      <c r="V418" s="797"/>
      <c r="W418" s="797"/>
      <c r="X418" s="797"/>
      <c r="Y418" s="797"/>
      <c r="Z418" s="797"/>
      <c r="AA418" s="775"/>
      <c r="AB418" s="775"/>
      <c r="AC418" s="775"/>
    </row>
    <row r="419" spans="1:68" ht="27" customHeight="1" x14ac:dyDescent="0.25">
      <c r="A419" s="54" t="s">
        <v>658</v>
      </c>
      <c r="B419" s="54" t="s">
        <v>659</v>
      </c>
      <c r="C419" s="31">
        <v>4301011946</v>
      </c>
      <c r="D419" s="786">
        <v>4680115884847</v>
      </c>
      <c r="E419" s="787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416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658</v>
      </c>
      <c r="B420" s="54" t="s">
        <v>661</v>
      </c>
      <c r="C420" s="31">
        <v>4301011869</v>
      </c>
      <c r="D420" s="786">
        <v>4680115884847</v>
      </c>
      <c r="E420" s="787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127</v>
      </c>
      <c r="M420" s="33" t="s">
        <v>68</v>
      </c>
      <c r="N420" s="33"/>
      <c r="O420" s="32">
        <v>60</v>
      </c>
      <c r="P420" s="11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1600</v>
      </c>
      <c r="Y420" s="780">
        <f t="shared" si="87"/>
        <v>1605</v>
      </c>
      <c r="Z420" s="36">
        <f>IFERROR(IF(Y420=0,"",ROUNDUP(Y420/H420,0)*0.02175),"")</f>
        <v>2.3272499999999998</v>
      </c>
      <c r="AA420" s="56"/>
      <c r="AB420" s="57"/>
      <c r="AC420" s="487" t="s">
        <v>662</v>
      </c>
      <c r="AG420" s="64"/>
      <c r="AJ420" s="68" t="s">
        <v>128</v>
      </c>
      <c r="AK420" s="68">
        <v>720</v>
      </c>
      <c r="BB420" s="488" t="s">
        <v>1</v>
      </c>
      <c r="BM420" s="64">
        <f t="shared" si="88"/>
        <v>1651.2</v>
      </c>
      <c r="BN420" s="64">
        <f t="shared" si="89"/>
        <v>1656.3600000000001</v>
      </c>
      <c r="BO420" s="64">
        <f t="shared" si="90"/>
        <v>2.2222222222222223</v>
      </c>
      <c r="BP420" s="64">
        <f t="shared" si="91"/>
        <v>2.2291666666666665</v>
      </c>
    </row>
    <row r="421" spans="1:68" ht="27" customHeight="1" x14ac:dyDescent="0.25">
      <c r="A421" s="54" t="s">
        <v>663</v>
      </c>
      <c r="B421" s="54" t="s">
        <v>664</v>
      </c>
      <c r="C421" s="31">
        <v>4301011947</v>
      </c>
      <c r="D421" s="786">
        <v>4680115884854</v>
      </c>
      <c r="E421" s="787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416</v>
      </c>
      <c r="N421" s="33"/>
      <c r="O421" s="32">
        <v>60</v>
      </c>
      <c r="P421" s="11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663</v>
      </c>
      <c r="B422" s="54" t="s">
        <v>665</v>
      </c>
      <c r="C422" s="31">
        <v>4301011870</v>
      </c>
      <c r="D422" s="786">
        <v>4680115884854</v>
      </c>
      <c r="E422" s="787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127</v>
      </c>
      <c r="M422" s="33" t="s">
        <v>68</v>
      </c>
      <c r="N422" s="33"/>
      <c r="O422" s="32">
        <v>60</v>
      </c>
      <c r="P422" s="9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900</v>
      </c>
      <c r="Y422" s="780">
        <f t="shared" si="87"/>
        <v>900</v>
      </c>
      <c r="Z422" s="36">
        <f>IFERROR(IF(Y422=0,"",ROUNDUP(Y422/H422,0)*0.02175),"")</f>
        <v>1.3049999999999999</v>
      </c>
      <c r="AA422" s="56"/>
      <c r="AB422" s="57"/>
      <c r="AC422" s="491" t="s">
        <v>666</v>
      </c>
      <c r="AG422" s="64"/>
      <c r="AJ422" s="68" t="s">
        <v>128</v>
      </c>
      <c r="AK422" s="68">
        <v>720</v>
      </c>
      <c r="BB422" s="492" t="s">
        <v>1</v>
      </c>
      <c r="BM422" s="64">
        <f t="shared" si="88"/>
        <v>928.8</v>
      </c>
      <c r="BN422" s="64">
        <f t="shared" si="89"/>
        <v>928.8</v>
      </c>
      <c r="BO422" s="64">
        <f t="shared" si="90"/>
        <v>1.25</v>
      </c>
      <c r="BP422" s="64">
        <f t="shared" si="91"/>
        <v>1.25</v>
      </c>
    </row>
    <row r="423" spans="1:68" ht="27" customHeight="1" x14ac:dyDescent="0.25">
      <c r="A423" s="54" t="s">
        <v>667</v>
      </c>
      <c r="B423" s="54" t="s">
        <v>668</v>
      </c>
      <c r="C423" s="31">
        <v>4301011943</v>
      </c>
      <c r="D423" s="786">
        <v>4680115884830</v>
      </c>
      <c r="E423" s="787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416</v>
      </c>
      <c r="N423" s="33"/>
      <c r="O423" s="32">
        <v>60</v>
      </c>
      <c r="P423" s="92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660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667</v>
      </c>
      <c r="B424" s="54" t="s">
        <v>669</v>
      </c>
      <c r="C424" s="31">
        <v>4301011867</v>
      </c>
      <c r="D424" s="786">
        <v>4680115884830</v>
      </c>
      <c r="E424" s="787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 t="s">
        <v>127</v>
      </c>
      <c r="M424" s="33" t="s">
        <v>68</v>
      </c>
      <c r="N424" s="33"/>
      <c r="O424" s="32">
        <v>60</v>
      </c>
      <c r="P424" s="9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1400</v>
      </c>
      <c r="Y424" s="780">
        <f t="shared" si="87"/>
        <v>1410</v>
      </c>
      <c r="Z424" s="36">
        <f>IFERROR(IF(Y424=0,"",ROUNDUP(Y424/H424,0)*0.02175),"")</f>
        <v>2.0444999999999998</v>
      </c>
      <c r="AA424" s="56"/>
      <c r="AB424" s="57"/>
      <c r="AC424" s="495" t="s">
        <v>670</v>
      </c>
      <c r="AG424" s="64"/>
      <c r="AJ424" s="68" t="s">
        <v>128</v>
      </c>
      <c r="AK424" s="68">
        <v>720</v>
      </c>
      <c r="BB424" s="496" t="s">
        <v>1</v>
      </c>
      <c r="BM424" s="64">
        <f t="shared" si="88"/>
        <v>1444.8</v>
      </c>
      <c r="BN424" s="64">
        <f t="shared" si="89"/>
        <v>1455.12</v>
      </c>
      <c r="BO424" s="64">
        <f t="shared" si="90"/>
        <v>1.9444444444444442</v>
      </c>
      <c r="BP424" s="64">
        <f t="shared" si="91"/>
        <v>1.9583333333333333</v>
      </c>
    </row>
    <row r="425" spans="1:68" ht="27" customHeight="1" x14ac:dyDescent="0.25">
      <c r="A425" s="54" t="s">
        <v>671</v>
      </c>
      <c r="B425" s="54" t="s">
        <v>672</v>
      </c>
      <c r="C425" s="31">
        <v>4301011339</v>
      </c>
      <c r="D425" s="786">
        <v>4607091383997</v>
      </c>
      <c r="E425" s="787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200</v>
      </c>
      <c r="Y425" s="780">
        <f t="shared" si="87"/>
        <v>210</v>
      </c>
      <c r="Z425" s="36">
        <f>IFERROR(IF(Y425=0,"",ROUNDUP(Y425/H425,0)*0.02175),"")</f>
        <v>0.30449999999999999</v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 t="shared" si="88"/>
        <v>206.4</v>
      </c>
      <c r="BN425" s="64">
        <f t="shared" si="89"/>
        <v>216.72</v>
      </c>
      <c r="BO425" s="64">
        <f t="shared" si="90"/>
        <v>0.27777777777777779</v>
      </c>
      <c r="BP425" s="64">
        <f t="shared" si="91"/>
        <v>0.29166666666666663</v>
      </c>
    </row>
    <row r="426" spans="1:68" ht="27" customHeight="1" x14ac:dyDescent="0.25">
      <c r="A426" s="54" t="s">
        <v>674</v>
      </c>
      <c r="B426" s="54" t="s">
        <v>675</v>
      </c>
      <c r="C426" s="31">
        <v>4301011433</v>
      </c>
      <c r="D426" s="786">
        <v>4680115882638</v>
      </c>
      <c r="E426" s="787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677</v>
      </c>
      <c r="B427" s="54" t="s">
        <v>678</v>
      </c>
      <c r="C427" s="31">
        <v>4301011952</v>
      </c>
      <c r="D427" s="786">
        <v>4680115884922</v>
      </c>
      <c r="E427" s="787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679</v>
      </c>
      <c r="B428" s="54" t="s">
        <v>680</v>
      </c>
      <c r="C428" s="31">
        <v>4301011868</v>
      </c>
      <c r="D428" s="786">
        <v>4680115884861</v>
      </c>
      <c r="E428" s="787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10</v>
      </c>
      <c r="Y428" s="780">
        <f t="shared" si="87"/>
        <v>10</v>
      </c>
      <c r="Z428" s="36">
        <f>IFERROR(IF(Y428=0,"",ROUNDUP(Y428/H428,0)*0.00902),"")</f>
        <v>1.804E-2</v>
      </c>
      <c r="AA428" s="56"/>
      <c r="AB428" s="57"/>
      <c r="AC428" s="503" t="s">
        <v>670</v>
      </c>
      <c r="AG428" s="64"/>
      <c r="AJ428" s="68"/>
      <c r="AK428" s="68">
        <v>0</v>
      </c>
      <c r="BB428" s="504" t="s">
        <v>1</v>
      </c>
      <c r="BM428" s="64">
        <f t="shared" si="88"/>
        <v>10.42</v>
      </c>
      <c r="BN428" s="64">
        <f t="shared" si="89"/>
        <v>10.42</v>
      </c>
      <c r="BO428" s="64">
        <f t="shared" si="90"/>
        <v>1.5151515151515152E-2</v>
      </c>
      <c r="BP428" s="64">
        <f t="shared" si="91"/>
        <v>1.5151515151515152E-2</v>
      </c>
    </row>
    <row r="429" spans="1:68" x14ac:dyDescent="0.2">
      <c r="A429" s="811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12"/>
      <c r="P429" s="800" t="s">
        <v>71</v>
      </c>
      <c r="Q429" s="801"/>
      <c r="R429" s="801"/>
      <c r="S429" s="801"/>
      <c r="T429" s="801"/>
      <c r="U429" s="801"/>
      <c r="V429" s="802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275.33333333333331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277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5.9992900000000002</v>
      </c>
      <c r="AA429" s="782"/>
      <c r="AB429" s="782"/>
      <c r="AC429" s="782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12"/>
      <c r="P430" s="800" t="s">
        <v>71</v>
      </c>
      <c r="Q430" s="801"/>
      <c r="R430" s="801"/>
      <c r="S430" s="801"/>
      <c r="T430" s="801"/>
      <c r="U430" s="801"/>
      <c r="V430" s="802"/>
      <c r="W430" s="37" t="s">
        <v>69</v>
      </c>
      <c r="X430" s="781">
        <f>IFERROR(SUM(X419:X428),"0")</f>
        <v>4110</v>
      </c>
      <c r="Y430" s="781">
        <f>IFERROR(SUM(Y419:Y428),"0")</f>
        <v>4135</v>
      </c>
      <c r="Z430" s="37"/>
      <c r="AA430" s="782"/>
      <c r="AB430" s="782"/>
      <c r="AC430" s="782"/>
    </row>
    <row r="431" spans="1:68" ht="14.25" customHeight="1" x14ac:dyDescent="0.25">
      <c r="A431" s="799" t="s">
        <v>158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86">
        <v>4607091383980</v>
      </c>
      <c r="E432" s="787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127</v>
      </c>
      <c r="M432" s="33" t="s">
        <v>117</v>
      </c>
      <c r="N432" s="33"/>
      <c r="O432" s="32">
        <v>50</v>
      </c>
      <c r="P432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1200</v>
      </c>
      <c r="Y432" s="780">
        <f>IFERROR(IF(X432="",0,CEILING((X432/$H432),1)*$H432),"")</f>
        <v>1200</v>
      </c>
      <c r="Z432" s="36">
        <f>IFERROR(IF(Y432=0,"",ROUNDUP(Y432/H432,0)*0.02175),"")</f>
        <v>1.7399999999999998</v>
      </c>
      <c r="AA432" s="56"/>
      <c r="AB432" s="57"/>
      <c r="AC432" s="505" t="s">
        <v>683</v>
      </c>
      <c r="AG432" s="64"/>
      <c r="AJ432" s="68" t="s">
        <v>128</v>
      </c>
      <c r="AK432" s="68">
        <v>720</v>
      </c>
      <c r="BB432" s="506" t="s">
        <v>1</v>
      </c>
      <c r="BM432" s="64">
        <f>IFERROR(X432*I432/H432,"0")</f>
        <v>1238.4000000000001</v>
      </c>
      <c r="BN432" s="64">
        <f>IFERROR(Y432*I432/H432,"0")</f>
        <v>1238.4000000000001</v>
      </c>
      <c r="BO432" s="64">
        <f>IFERROR(1/J432*(X432/H432),"0")</f>
        <v>1.6666666666666665</v>
      </c>
      <c r="BP432" s="64">
        <f>IFERROR(1/J432*(Y432/H432),"0")</f>
        <v>1.6666666666666665</v>
      </c>
    </row>
    <row r="433" spans="1:68" ht="27" customHeight="1" x14ac:dyDescent="0.25">
      <c r="A433" s="54" t="s">
        <v>684</v>
      </c>
      <c r="B433" s="54" t="s">
        <v>685</v>
      </c>
      <c r="C433" s="31">
        <v>4301020179</v>
      </c>
      <c r="D433" s="786">
        <v>4607091384178</v>
      </c>
      <c r="E433" s="787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4</v>
      </c>
      <c r="Y433" s="780">
        <f>IFERROR(IF(X433="",0,CEILING((X433/$H433),1)*$H433),"")</f>
        <v>4</v>
      </c>
      <c r="Z433" s="36">
        <f>IFERROR(IF(Y433=0,"",ROUNDUP(Y433/H433,0)*0.00902),"")</f>
        <v>9.0200000000000002E-3</v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4.21</v>
      </c>
      <c r="BN433" s="64">
        <f>IFERROR(Y433*I433/H433,"0")</f>
        <v>4.21</v>
      </c>
      <c r="BO433" s="64">
        <f>IFERROR(1/J433*(X433/H433),"0")</f>
        <v>7.575757575757576E-3</v>
      </c>
      <c r="BP433" s="64">
        <f>IFERROR(1/J433*(Y433/H433),"0")</f>
        <v>7.575757575757576E-3</v>
      </c>
    </row>
    <row r="434" spans="1:68" x14ac:dyDescent="0.2">
      <c r="A434" s="811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12"/>
      <c r="P434" s="800" t="s">
        <v>71</v>
      </c>
      <c r="Q434" s="801"/>
      <c r="R434" s="801"/>
      <c r="S434" s="801"/>
      <c r="T434" s="801"/>
      <c r="U434" s="801"/>
      <c r="V434" s="802"/>
      <c r="W434" s="37" t="s">
        <v>72</v>
      </c>
      <c r="X434" s="781">
        <f>IFERROR(X432/H432,"0")+IFERROR(X433/H433,"0")</f>
        <v>81</v>
      </c>
      <c r="Y434" s="781">
        <f>IFERROR(Y432/H432,"0")+IFERROR(Y433/H433,"0")</f>
        <v>81</v>
      </c>
      <c r="Z434" s="781">
        <f>IFERROR(IF(Z432="",0,Z432),"0")+IFERROR(IF(Z433="",0,Z433),"0")</f>
        <v>1.7490199999999998</v>
      </c>
      <c r="AA434" s="782"/>
      <c r="AB434" s="782"/>
      <c r="AC434" s="782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12"/>
      <c r="P435" s="800" t="s">
        <v>71</v>
      </c>
      <c r="Q435" s="801"/>
      <c r="R435" s="801"/>
      <c r="S435" s="801"/>
      <c r="T435" s="801"/>
      <c r="U435" s="801"/>
      <c r="V435" s="802"/>
      <c r="W435" s="37" t="s">
        <v>69</v>
      </c>
      <c r="X435" s="781">
        <f>IFERROR(SUM(X432:X433),"0")</f>
        <v>1204</v>
      </c>
      <c r="Y435" s="781">
        <f>IFERROR(SUM(Y432:Y433),"0")</f>
        <v>1204</v>
      </c>
      <c r="Z435" s="37"/>
      <c r="AA435" s="782"/>
      <c r="AB435" s="782"/>
      <c r="AC435" s="782"/>
    </row>
    <row r="436" spans="1:68" ht="14.25" customHeight="1" x14ac:dyDescent="0.25">
      <c r="A436" s="799" t="s">
        <v>73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5"/>
      <c r="AB436" s="775"/>
      <c r="AC436" s="775"/>
    </row>
    <row r="437" spans="1:68" ht="27" customHeight="1" x14ac:dyDescent="0.25">
      <c r="A437" s="54" t="s">
        <v>686</v>
      </c>
      <c r="B437" s="54" t="s">
        <v>687</v>
      </c>
      <c r="C437" s="31">
        <v>4301051903</v>
      </c>
      <c r="D437" s="786">
        <v>4607091383928</v>
      </c>
      <c r="E437" s="787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790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690</v>
      </c>
      <c r="B438" s="54" t="s">
        <v>691</v>
      </c>
      <c r="C438" s="31">
        <v>4301051897</v>
      </c>
      <c r="D438" s="786">
        <v>4607091384260</v>
      </c>
      <c r="E438" s="787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996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811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12"/>
      <c r="P439" s="800" t="s">
        <v>71</v>
      </c>
      <c r="Q439" s="801"/>
      <c r="R439" s="801"/>
      <c r="S439" s="801"/>
      <c r="T439" s="801"/>
      <c r="U439" s="801"/>
      <c r="V439" s="802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12"/>
      <c r="P440" s="800" t="s">
        <v>71</v>
      </c>
      <c r="Q440" s="801"/>
      <c r="R440" s="801"/>
      <c r="S440" s="801"/>
      <c r="T440" s="801"/>
      <c r="U440" s="801"/>
      <c r="V440" s="802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customHeight="1" x14ac:dyDescent="0.25">
      <c r="A441" s="799" t="s">
        <v>199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5"/>
      <c r="AB441" s="775"/>
      <c r="AC441" s="775"/>
    </row>
    <row r="442" spans="1:68" ht="27" customHeight="1" x14ac:dyDescent="0.25">
      <c r="A442" s="54" t="s">
        <v>694</v>
      </c>
      <c r="B442" s="54" t="s">
        <v>695</v>
      </c>
      <c r="C442" s="31">
        <v>4301060439</v>
      </c>
      <c r="D442" s="786">
        <v>4607091384673</v>
      </c>
      <c r="E442" s="787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947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20</v>
      </c>
      <c r="Y442" s="780">
        <f>IFERROR(IF(X442="",0,CEILING((X442/$H442),1)*$H442),"")</f>
        <v>27</v>
      </c>
      <c r="Z442" s="36">
        <f>IFERROR(IF(Y442=0,"",ROUNDUP(Y442/H442,0)*0.01898),"")</f>
        <v>5.6940000000000004E-2</v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21.153333333333332</v>
      </c>
      <c r="BN442" s="64">
        <f>IFERROR(Y442*I442/H442,"0")</f>
        <v>28.556999999999999</v>
      </c>
      <c r="BO442" s="64">
        <f>IFERROR(1/J442*(X442/H442),"0")</f>
        <v>3.4722222222222224E-2</v>
      </c>
      <c r="BP442" s="64">
        <f>IFERROR(1/J442*(Y442/H442),"0")</f>
        <v>4.6875E-2</v>
      </c>
    </row>
    <row r="443" spans="1:68" x14ac:dyDescent="0.2">
      <c r="A443" s="811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12"/>
      <c r="P443" s="800" t="s">
        <v>71</v>
      </c>
      <c r="Q443" s="801"/>
      <c r="R443" s="801"/>
      <c r="S443" s="801"/>
      <c r="T443" s="801"/>
      <c r="U443" s="801"/>
      <c r="V443" s="802"/>
      <c r="W443" s="37" t="s">
        <v>72</v>
      </c>
      <c r="X443" s="781">
        <f>IFERROR(X442/H442,"0")</f>
        <v>2.2222222222222223</v>
      </c>
      <c r="Y443" s="781">
        <f>IFERROR(Y442/H442,"0")</f>
        <v>3</v>
      </c>
      <c r="Z443" s="781">
        <f>IFERROR(IF(Z442="",0,Z442),"0")</f>
        <v>5.6940000000000004E-2</v>
      </c>
      <c r="AA443" s="782"/>
      <c r="AB443" s="782"/>
      <c r="AC443" s="782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12"/>
      <c r="P444" s="800" t="s">
        <v>71</v>
      </c>
      <c r="Q444" s="801"/>
      <c r="R444" s="801"/>
      <c r="S444" s="801"/>
      <c r="T444" s="801"/>
      <c r="U444" s="801"/>
      <c r="V444" s="802"/>
      <c r="W444" s="37" t="s">
        <v>69</v>
      </c>
      <c r="X444" s="781">
        <f>IFERROR(SUM(X442:X442),"0")</f>
        <v>20</v>
      </c>
      <c r="Y444" s="781">
        <f>IFERROR(SUM(Y442:Y442),"0")</f>
        <v>27</v>
      </c>
      <c r="Z444" s="37"/>
      <c r="AA444" s="782"/>
      <c r="AB444" s="782"/>
      <c r="AC444" s="782"/>
    </row>
    <row r="445" spans="1:68" ht="16.5" customHeight="1" x14ac:dyDescent="0.25">
      <c r="A445" s="796" t="s">
        <v>698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4"/>
      <c r="AB445" s="774"/>
      <c r="AC445" s="774"/>
    </row>
    <row r="446" spans="1:68" ht="14.25" customHeight="1" x14ac:dyDescent="0.25">
      <c r="A446" s="799" t="s">
        <v>110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5"/>
      <c r="AB446" s="775"/>
      <c r="AC446" s="775"/>
    </row>
    <row r="447" spans="1:68" ht="37.5" customHeight="1" x14ac:dyDescent="0.25">
      <c r="A447" s="54" t="s">
        <v>699</v>
      </c>
      <c r="B447" s="54" t="s">
        <v>700</v>
      </c>
      <c r="C447" s="31">
        <v>4301011873</v>
      </c>
      <c r="D447" s="786">
        <v>4680115881907</v>
      </c>
      <c r="E447" s="787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27" customHeight="1" x14ac:dyDescent="0.25">
      <c r="A448" s="54" t="s">
        <v>699</v>
      </c>
      <c r="B448" s="54" t="s">
        <v>702</v>
      </c>
      <c r="C448" s="31">
        <v>4301011483</v>
      </c>
      <c r="D448" s="786">
        <v>4680115881907</v>
      </c>
      <c r="E448" s="787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704</v>
      </c>
      <c r="B449" s="54" t="s">
        <v>705</v>
      </c>
      <c r="C449" s="31">
        <v>4301011872</v>
      </c>
      <c r="D449" s="786">
        <v>4680115883925</v>
      </c>
      <c r="E449" s="787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27" customHeight="1" x14ac:dyDescent="0.25">
      <c r="A450" s="54" t="s">
        <v>704</v>
      </c>
      <c r="B450" s="54" t="s">
        <v>706</v>
      </c>
      <c r="C450" s="31">
        <v>4301011655</v>
      </c>
      <c r="D450" s="786">
        <v>4680115883925</v>
      </c>
      <c r="E450" s="787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707</v>
      </c>
      <c r="B451" s="54" t="s">
        <v>708</v>
      </c>
      <c r="C451" s="31">
        <v>4301011874</v>
      </c>
      <c r="D451" s="786">
        <v>4680115884892</v>
      </c>
      <c r="E451" s="787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68</v>
      </c>
      <c r="N451" s="33"/>
      <c r="O451" s="32">
        <v>60</v>
      </c>
      <c r="P451" s="101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710</v>
      </c>
      <c r="B452" s="54" t="s">
        <v>711</v>
      </c>
      <c r="C452" s="31">
        <v>4301011312</v>
      </c>
      <c r="D452" s="786">
        <v>4607091384192</v>
      </c>
      <c r="E452" s="787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117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4301011875</v>
      </c>
      <c r="D453" s="786">
        <v>4680115884885</v>
      </c>
      <c r="E453" s="787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70</v>
      </c>
      <c r="Y453" s="780">
        <f t="shared" si="92"/>
        <v>72</v>
      </c>
      <c r="Z453" s="36">
        <f>IFERROR(IF(Y453=0,"",ROUNDUP(Y453/H453,0)*0.01898),"")</f>
        <v>0.11388000000000001</v>
      </c>
      <c r="AA453" s="56"/>
      <c r="AB453" s="57"/>
      <c r="AC453" s="527" t="s">
        <v>709</v>
      </c>
      <c r="AG453" s="64"/>
      <c r="AJ453" s="68"/>
      <c r="AK453" s="68">
        <v>0</v>
      </c>
      <c r="BB453" s="528" t="s">
        <v>1</v>
      </c>
      <c r="BM453" s="64">
        <f t="shared" si="93"/>
        <v>72.537500000000009</v>
      </c>
      <c r="BN453" s="64">
        <f t="shared" si="94"/>
        <v>74.61</v>
      </c>
      <c r="BO453" s="64">
        <f t="shared" si="95"/>
        <v>9.1145833333333329E-2</v>
      </c>
      <c r="BP453" s="64">
        <f t="shared" si="96"/>
        <v>9.375E-2</v>
      </c>
    </row>
    <row r="454" spans="1:68" ht="37.5" customHeight="1" x14ac:dyDescent="0.25">
      <c r="A454" s="54" t="s">
        <v>715</v>
      </c>
      <c r="B454" s="54" t="s">
        <v>716</v>
      </c>
      <c r="C454" s="31">
        <v>4301011871</v>
      </c>
      <c r="D454" s="786">
        <v>4680115884908</v>
      </c>
      <c r="E454" s="787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709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811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12"/>
      <c r="P455" s="800" t="s">
        <v>71</v>
      </c>
      <c r="Q455" s="801"/>
      <c r="R455" s="801"/>
      <c r="S455" s="801"/>
      <c r="T455" s="801"/>
      <c r="U455" s="801"/>
      <c r="V455" s="802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5.833333333333333</v>
      </c>
      <c r="Y455" s="781">
        <f>IFERROR(Y447/H447,"0")+IFERROR(Y448/H448,"0")+IFERROR(Y449/H449,"0")+IFERROR(Y450/H450,"0")+IFERROR(Y451/H451,"0")+IFERROR(Y452/H452,"0")+IFERROR(Y453/H453,"0")+IFERROR(Y454/H454,"0")</f>
        <v>6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0.11388000000000001</v>
      </c>
      <c r="AA455" s="782"/>
      <c r="AB455" s="782"/>
      <c r="AC455" s="782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12"/>
      <c r="P456" s="800" t="s">
        <v>71</v>
      </c>
      <c r="Q456" s="801"/>
      <c r="R456" s="801"/>
      <c r="S456" s="801"/>
      <c r="T456" s="801"/>
      <c r="U456" s="801"/>
      <c r="V456" s="802"/>
      <c r="W456" s="37" t="s">
        <v>69</v>
      </c>
      <c r="X456" s="781">
        <f>IFERROR(SUM(X447:X454),"0")</f>
        <v>70</v>
      </c>
      <c r="Y456" s="781">
        <f>IFERROR(SUM(Y447:Y454),"0")</f>
        <v>72</v>
      </c>
      <c r="Z456" s="37"/>
      <c r="AA456" s="782"/>
      <c r="AB456" s="782"/>
      <c r="AC456" s="782"/>
    </row>
    <row r="457" spans="1:68" ht="14.25" customHeight="1" x14ac:dyDescent="0.25">
      <c r="A457" s="799" t="s">
        <v>64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5"/>
      <c r="AB457" s="775"/>
      <c r="AC457" s="775"/>
    </row>
    <row r="458" spans="1:68" ht="27" customHeight="1" x14ac:dyDescent="0.25">
      <c r="A458" s="54" t="s">
        <v>717</v>
      </c>
      <c r="B458" s="54" t="s">
        <v>718</v>
      </c>
      <c r="C458" s="31">
        <v>4301031303</v>
      </c>
      <c r="D458" s="786">
        <v>4607091384802</v>
      </c>
      <c r="E458" s="787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720</v>
      </c>
      <c r="B459" s="54" t="s">
        <v>721</v>
      </c>
      <c r="C459" s="31">
        <v>4301031304</v>
      </c>
      <c r="D459" s="786">
        <v>4607091384826</v>
      </c>
      <c r="E459" s="787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11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12"/>
      <c r="P460" s="800" t="s">
        <v>71</v>
      </c>
      <c r="Q460" s="801"/>
      <c r="R460" s="801"/>
      <c r="S460" s="801"/>
      <c r="T460" s="801"/>
      <c r="U460" s="801"/>
      <c r="V460" s="802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12"/>
      <c r="P461" s="800" t="s">
        <v>71</v>
      </c>
      <c r="Q461" s="801"/>
      <c r="R461" s="801"/>
      <c r="S461" s="801"/>
      <c r="T461" s="801"/>
      <c r="U461" s="801"/>
      <c r="V461" s="802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customHeight="1" x14ac:dyDescent="0.25">
      <c r="A462" s="799" t="s">
        <v>73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5"/>
      <c r="AB462" s="775"/>
      <c r="AC462" s="775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86">
        <v>4607091384246</v>
      </c>
      <c r="E463" s="787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1138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726</v>
      </c>
      <c r="B464" s="54" t="s">
        <v>727</v>
      </c>
      <c r="C464" s="31">
        <v>4301051901</v>
      </c>
      <c r="D464" s="786">
        <v>4680115881976</v>
      </c>
      <c r="E464" s="787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93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customHeight="1" x14ac:dyDescent="0.25">
      <c r="A465" s="54" t="s">
        <v>730</v>
      </c>
      <c r="B465" s="54" t="s">
        <v>731</v>
      </c>
      <c r="C465" s="31">
        <v>4301051634</v>
      </c>
      <c r="D465" s="786">
        <v>4607091384253</v>
      </c>
      <c r="E465" s="787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730</v>
      </c>
      <c r="B466" s="54" t="s">
        <v>733</v>
      </c>
      <c r="C466" s="31">
        <v>4301051297</v>
      </c>
      <c r="D466" s="786">
        <v>4607091384253</v>
      </c>
      <c r="E466" s="787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735</v>
      </c>
      <c r="B467" s="54" t="s">
        <v>736</v>
      </c>
      <c r="C467" s="31">
        <v>4301051444</v>
      </c>
      <c r="D467" s="786">
        <v>4680115881969</v>
      </c>
      <c r="E467" s="787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11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12"/>
      <c r="P468" s="800" t="s">
        <v>71</v>
      </c>
      <c r="Q468" s="801"/>
      <c r="R468" s="801"/>
      <c r="S468" s="801"/>
      <c r="T468" s="801"/>
      <c r="U468" s="801"/>
      <c r="V468" s="802"/>
      <c r="W468" s="37" t="s">
        <v>72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12"/>
      <c r="P469" s="800" t="s">
        <v>71</v>
      </c>
      <c r="Q469" s="801"/>
      <c r="R469" s="801"/>
      <c r="S469" s="801"/>
      <c r="T469" s="801"/>
      <c r="U469" s="801"/>
      <c r="V469" s="802"/>
      <c r="W469" s="37" t="s">
        <v>69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customHeight="1" x14ac:dyDescent="0.25">
      <c r="A470" s="799" t="s">
        <v>199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5"/>
      <c r="AB470" s="775"/>
      <c r="AC470" s="775"/>
    </row>
    <row r="471" spans="1:68" ht="27" customHeight="1" x14ac:dyDescent="0.25">
      <c r="A471" s="54" t="s">
        <v>738</v>
      </c>
      <c r="B471" s="54" t="s">
        <v>739</v>
      </c>
      <c r="C471" s="31">
        <v>4301060441</v>
      </c>
      <c r="D471" s="786">
        <v>4607091389357</v>
      </c>
      <c r="E471" s="787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84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11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12"/>
      <c r="P472" s="800" t="s">
        <v>71</v>
      </c>
      <c r="Q472" s="801"/>
      <c r="R472" s="801"/>
      <c r="S472" s="801"/>
      <c r="T472" s="801"/>
      <c r="U472" s="801"/>
      <c r="V472" s="802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12"/>
      <c r="P473" s="800" t="s">
        <v>71</v>
      </c>
      <c r="Q473" s="801"/>
      <c r="R473" s="801"/>
      <c r="S473" s="801"/>
      <c r="T473" s="801"/>
      <c r="U473" s="801"/>
      <c r="V473" s="802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31" t="s">
        <v>742</v>
      </c>
      <c r="B474" s="832"/>
      <c r="C474" s="832"/>
      <c r="D474" s="832"/>
      <c r="E474" s="832"/>
      <c r="F474" s="832"/>
      <c r="G474" s="832"/>
      <c r="H474" s="832"/>
      <c r="I474" s="832"/>
      <c r="J474" s="832"/>
      <c r="K474" s="832"/>
      <c r="L474" s="832"/>
      <c r="M474" s="832"/>
      <c r="N474" s="832"/>
      <c r="O474" s="832"/>
      <c r="P474" s="832"/>
      <c r="Q474" s="832"/>
      <c r="R474" s="832"/>
      <c r="S474" s="832"/>
      <c r="T474" s="832"/>
      <c r="U474" s="832"/>
      <c r="V474" s="832"/>
      <c r="W474" s="832"/>
      <c r="X474" s="832"/>
      <c r="Y474" s="832"/>
      <c r="Z474" s="832"/>
      <c r="AA474" s="48"/>
      <c r="AB474" s="48"/>
      <c r="AC474" s="48"/>
    </row>
    <row r="475" spans="1:68" ht="16.5" customHeight="1" x14ac:dyDescent="0.25">
      <c r="A475" s="796" t="s">
        <v>743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4"/>
      <c r="AB475" s="774"/>
      <c r="AC475" s="774"/>
    </row>
    <row r="476" spans="1:68" ht="14.25" customHeight="1" x14ac:dyDescent="0.25">
      <c r="A476" s="799" t="s">
        <v>110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5"/>
      <c r="AB476" s="775"/>
      <c r="AC476" s="775"/>
    </row>
    <row r="477" spans="1:68" ht="27" customHeight="1" x14ac:dyDescent="0.25">
      <c r="A477" s="54" t="s">
        <v>744</v>
      </c>
      <c r="B477" s="54" t="s">
        <v>745</v>
      </c>
      <c r="C477" s="31">
        <v>4301011428</v>
      </c>
      <c r="D477" s="786">
        <v>4607091389708</v>
      </c>
      <c r="E477" s="787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11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12"/>
      <c r="P478" s="800" t="s">
        <v>71</v>
      </c>
      <c r="Q478" s="801"/>
      <c r="R478" s="801"/>
      <c r="S478" s="801"/>
      <c r="T478" s="801"/>
      <c r="U478" s="801"/>
      <c r="V478" s="802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12"/>
      <c r="P479" s="800" t="s">
        <v>71</v>
      </c>
      <c r="Q479" s="801"/>
      <c r="R479" s="801"/>
      <c r="S479" s="801"/>
      <c r="T479" s="801"/>
      <c r="U479" s="801"/>
      <c r="V479" s="802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799" t="s">
        <v>64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5"/>
      <c r="AB480" s="775"/>
      <c r="AC480" s="775"/>
    </row>
    <row r="481" spans="1:68" ht="27" customHeight="1" x14ac:dyDescent="0.25">
      <c r="A481" s="54" t="s">
        <v>747</v>
      </c>
      <c r="B481" s="54" t="s">
        <v>748</v>
      </c>
      <c r="C481" s="31">
        <v>4301031405</v>
      </c>
      <c r="D481" s="786">
        <v>4680115886100</v>
      </c>
      <c r="E481" s="787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6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customHeight="1" x14ac:dyDescent="0.25">
      <c r="A482" s="54" t="s">
        <v>751</v>
      </c>
      <c r="B482" s="54" t="s">
        <v>752</v>
      </c>
      <c r="C482" s="31">
        <v>4301031406</v>
      </c>
      <c r="D482" s="786">
        <v>4680115886117</v>
      </c>
      <c r="E482" s="787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87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751</v>
      </c>
      <c r="B483" s="54" t="s">
        <v>755</v>
      </c>
      <c r="C483" s="31">
        <v>4301031382</v>
      </c>
      <c r="D483" s="786">
        <v>4680115886117</v>
      </c>
      <c r="E483" s="787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1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4301031325</v>
      </c>
      <c r="D484" s="786">
        <v>4607091389746</v>
      </c>
      <c r="E484" s="787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759</v>
      </c>
      <c r="C485" s="31">
        <v>4301031356</v>
      </c>
      <c r="D485" s="786">
        <v>4607091389746</v>
      </c>
      <c r="E485" s="787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760</v>
      </c>
      <c r="B486" s="54" t="s">
        <v>761</v>
      </c>
      <c r="C486" s="31">
        <v>4301031335</v>
      </c>
      <c r="D486" s="786">
        <v>4680115883147</v>
      </c>
      <c r="E486" s="787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760</v>
      </c>
      <c r="B487" s="54" t="s">
        <v>762</v>
      </c>
      <c r="C487" s="31">
        <v>4301031366</v>
      </c>
      <c r="D487" s="786">
        <v>4680115883147</v>
      </c>
      <c r="E487" s="787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5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4301031362</v>
      </c>
      <c r="D488" s="786">
        <v>4607091384338</v>
      </c>
      <c r="E488" s="787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17.5</v>
      </c>
      <c r="Y488" s="780">
        <f t="shared" si="97"/>
        <v>18.900000000000002</v>
      </c>
      <c r="Z488" s="36">
        <f t="shared" si="102"/>
        <v>4.5179999999999998E-2</v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18.583333333333332</v>
      </c>
      <c r="BN488" s="64">
        <f t="shared" si="99"/>
        <v>20.07</v>
      </c>
      <c r="BO488" s="64">
        <f t="shared" si="100"/>
        <v>3.5612535612535613E-2</v>
      </c>
      <c r="BP488" s="64">
        <f t="shared" si="101"/>
        <v>3.8461538461538464E-2</v>
      </c>
    </row>
    <row r="489" spans="1:68" ht="37.5" customHeight="1" x14ac:dyDescent="0.25">
      <c r="A489" s="54" t="s">
        <v>766</v>
      </c>
      <c r="B489" s="54" t="s">
        <v>767</v>
      </c>
      <c r="C489" s="31">
        <v>4301031336</v>
      </c>
      <c r="D489" s="786">
        <v>4680115883154</v>
      </c>
      <c r="E489" s="787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766</v>
      </c>
      <c r="B490" s="54" t="s">
        <v>769</v>
      </c>
      <c r="C490" s="31">
        <v>4301031374</v>
      </c>
      <c r="D490" s="786">
        <v>4680115883154</v>
      </c>
      <c r="E490" s="787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9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771</v>
      </c>
      <c r="B491" s="54" t="s">
        <v>772</v>
      </c>
      <c r="C491" s="31">
        <v>4301031331</v>
      </c>
      <c r="D491" s="786">
        <v>4607091389524</v>
      </c>
      <c r="E491" s="787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70</v>
      </c>
      <c r="Y491" s="780">
        <f t="shared" si="97"/>
        <v>71.400000000000006</v>
      </c>
      <c r="Z491" s="36">
        <f t="shared" si="102"/>
        <v>0.17068</v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74.333333333333329</v>
      </c>
      <c r="BN491" s="64">
        <f t="shared" si="99"/>
        <v>75.820000000000007</v>
      </c>
      <c r="BO491" s="64">
        <f t="shared" si="100"/>
        <v>0.14245014245014245</v>
      </c>
      <c r="BP491" s="64">
        <f t="shared" si="101"/>
        <v>0.14529914529914531</v>
      </c>
    </row>
    <row r="492" spans="1:68" ht="37.5" customHeight="1" x14ac:dyDescent="0.25">
      <c r="A492" s="54" t="s">
        <v>771</v>
      </c>
      <c r="B492" s="54" t="s">
        <v>773</v>
      </c>
      <c r="C492" s="31">
        <v>4301031361</v>
      </c>
      <c r="D492" s="786">
        <v>4607091389524</v>
      </c>
      <c r="E492" s="787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774</v>
      </c>
      <c r="B493" s="54" t="s">
        <v>775</v>
      </c>
      <c r="C493" s="31">
        <v>4301031337</v>
      </c>
      <c r="D493" s="786">
        <v>4680115883161</v>
      </c>
      <c r="E493" s="787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774</v>
      </c>
      <c r="B494" s="54" t="s">
        <v>777</v>
      </c>
      <c r="C494" s="31">
        <v>4301031364</v>
      </c>
      <c r="D494" s="786">
        <v>4680115883161</v>
      </c>
      <c r="E494" s="787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4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779</v>
      </c>
      <c r="B495" s="54" t="s">
        <v>780</v>
      </c>
      <c r="C495" s="31">
        <v>4301031333</v>
      </c>
      <c r="D495" s="786">
        <v>4607091389531</v>
      </c>
      <c r="E495" s="787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779</v>
      </c>
      <c r="B496" s="54" t="s">
        <v>782</v>
      </c>
      <c r="C496" s="31">
        <v>4301031358</v>
      </c>
      <c r="D496" s="786">
        <v>4607091389531</v>
      </c>
      <c r="E496" s="787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17.5</v>
      </c>
      <c r="Y496" s="780">
        <f t="shared" si="97"/>
        <v>18.900000000000002</v>
      </c>
      <c r="Z496" s="36">
        <f t="shared" si="102"/>
        <v>4.5179999999999998E-2</v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18.583333333333332</v>
      </c>
      <c r="BN496" s="64">
        <f t="shared" si="99"/>
        <v>20.07</v>
      </c>
      <c r="BO496" s="64">
        <f t="shared" si="100"/>
        <v>3.5612535612535613E-2</v>
      </c>
      <c r="BP496" s="64">
        <f t="shared" si="101"/>
        <v>3.8461538461538464E-2</v>
      </c>
    </row>
    <row r="497" spans="1:68" ht="37.5" customHeight="1" x14ac:dyDescent="0.25">
      <c r="A497" s="54" t="s">
        <v>783</v>
      </c>
      <c r="B497" s="54" t="s">
        <v>784</v>
      </c>
      <c r="C497" s="31">
        <v>4301031360</v>
      </c>
      <c r="D497" s="786">
        <v>4607091384345</v>
      </c>
      <c r="E497" s="787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4301031368</v>
      </c>
      <c r="D498" s="786">
        <v>4680115883185</v>
      </c>
      <c r="E498" s="787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9" t="s">
        <v>787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754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4301031255</v>
      </c>
      <c r="D499" s="786">
        <v>4680115883185</v>
      </c>
      <c r="E499" s="787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811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12"/>
      <c r="P500" s="800" t="s">
        <v>71</v>
      </c>
      <c r="Q500" s="801"/>
      <c r="R500" s="801"/>
      <c r="S500" s="801"/>
      <c r="T500" s="801"/>
      <c r="U500" s="801"/>
      <c r="V500" s="802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49.999999999999986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52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0.26103999999999999</v>
      </c>
      <c r="AA500" s="782"/>
      <c r="AB500" s="782"/>
      <c r="AC500" s="782"/>
    </row>
    <row r="501" spans="1:68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12"/>
      <c r="P501" s="800" t="s">
        <v>71</v>
      </c>
      <c r="Q501" s="801"/>
      <c r="R501" s="801"/>
      <c r="S501" s="801"/>
      <c r="T501" s="801"/>
      <c r="U501" s="801"/>
      <c r="V501" s="802"/>
      <c r="W501" s="37" t="s">
        <v>69</v>
      </c>
      <c r="X501" s="781">
        <f>IFERROR(SUM(X481:X499),"0")</f>
        <v>105</v>
      </c>
      <c r="Y501" s="781">
        <f>IFERROR(SUM(Y481:Y499),"0")</f>
        <v>109.20000000000002</v>
      </c>
      <c r="Z501" s="37"/>
      <c r="AA501" s="782"/>
      <c r="AB501" s="782"/>
      <c r="AC501" s="782"/>
    </row>
    <row r="502" spans="1:68" ht="14.25" customHeight="1" x14ac:dyDescent="0.25">
      <c r="A502" s="799" t="s">
        <v>73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75"/>
      <c r="AB502" s="775"/>
      <c r="AC502" s="775"/>
    </row>
    <row r="503" spans="1:68" ht="27" customHeight="1" x14ac:dyDescent="0.25">
      <c r="A503" s="54" t="s">
        <v>790</v>
      </c>
      <c r="B503" s="54" t="s">
        <v>791</v>
      </c>
      <c r="C503" s="31">
        <v>4301051284</v>
      </c>
      <c r="D503" s="786">
        <v>4607091384352</v>
      </c>
      <c r="E503" s="787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793</v>
      </c>
      <c r="B504" s="54" t="s">
        <v>794</v>
      </c>
      <c r="C504" s="31">
        <v>4301051431</v>
      </c>
      <c r="D504" s="786">
        <v>4607091389654</v>
      </c>
      <c r="E504" s="787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1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12"/>
      <c r="P505" s="800" t="s">
        <v>71</v>
      </c>
      <c r="Q505" s="801"/>
      <c r="R505" s="801"/>
      <c r="S505" s="801"/>
      <c r="T505" s="801"/>
      <c r="U505" s="801"/>
      <c r="V505" s="802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12"/>
      <c r="P506" s="800" t="s">
        <v>71</v>
      </c>
      <c r="Q506" s="801"/>
      <c r="R506" s="801"/>
      <c r="S506" s="801"/>
      <c r="T506" s="801"/>
      <c r="U506" s="801"/>
      <c r="V506" s="802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799" t="s">
        <v>99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5"/>
      <c r="AB507" s="775"/>
      <c r="AC507" s="775"/>
    </row>
    <row r="508" spans="1:68" ht="27" customHeight="1" x14ac:dyDescent="0.25">
      <c r="A508" s="54" t="s">
        <v>796</v>
      </c>
      <c r="B508" s="54" t="s">
        <v>797</v>
      </c>
      <c r="C508" s="31">
        <v>4301032045</v>
      </c>
      <c r="D508" s="786">
        <v>4680115884335</v>
      </c>
      <c r="E508" s="787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8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801</v>
      </c>
      <c r="B509" s="54" t="s">
        <v>802</v>
      </c>
      <c r="C509" s="31">
        <v>4301170011</v>
      </c>
      <c r="D509" s="786">
        <v>4680115884113</v>
      </c>
      <c r="E509" s="787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1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12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12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customHeight="1" x14ac:dyDescent="0.25">
      <c r="A512" s="796" t="s">
        <v>804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4"/>
      <c r="AB512" s="774"/>
      <c r="AC512" s="774"/>
    </row>
    <row r="513" spans="1:68" ht="14.25" customHeight="1" x14ac:dyDescent="0.25">
      <c r="A513" s="799" t="s">
        <v>158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75"/>
      <c r="AB513" s="775"/>
      <c r="AC513" s="775"/>
    </row>
    <row r="514" spans="1:68" ht="27" customHeight="1" x14ac:dyDescent="0.25">
      <c r="A514" s="54" t="s">
        <v>805</v>
      </c>
      <c r="B514" s="54" t="s">
        <v>806</v>
      </c>
      <c r="C514" s="31">
        <v>4301020315</v>
      </c>
      <c r="D514" s="786">
        <v>4607091389364</v>
      </c>
      <c r="E514" s="787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1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12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12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799" t="s">
        <v>64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5"/>
      <c r="AB517" s="775"/>
      <c r="AC517" s="775"/>
    </row>
    <row r="518" spans="1:68" ht="27" customHeight="1" x14ac:dyDescent="0.25">
      <c r="A518" s="54" t="s">
        <v>808</v>
      </c>
      <c r="B518" s="54" t="s">
        <v>809</v>
      </c>
      <c r="C518" s="31">
        <v>4301031403</v>
      </c>
      <c r="D518" s="786">
        <v>4680115886094</v>
      </c>
      <c r="E518" s="787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13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812</v>
      </c>
      <c r="B519" s="54" t="s">
        <v>813</v>
      </c>
      <c r="C519" s="31">
        <v>4301031363</v>
      </c>
      <c r="D519" s="786">
        <v>4607091389425</v>
      </c>
      <c r="E519" s="787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815</v>
      </c>
      <c r="B520" s="54" t="s">
        <v>816</v>
      </c>
      <c r="C520" s="31">
        <v>4301031373</v>
      </c>
      <c r="D520" s="786">
        <v>4680115880771</v>
      </c>
      <c r="E520" s="787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819</v>
      </c>
      <c r="B521" s="54" t="s">
        <v>820</v>
      </c>
      <c r="C521" s="31">
        <v>4301031359</v>
      </c>
      <c r="D521" s="786">
        <v>4607091389500</v>
      </c>
      <c r="E521" s="787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10.5</v>
      </c>
      <c r="Y521" s="780">
        <f>IFERROR(IF(X521="",0,CEILING((X521/$H521),1)*$H521),"")</f>
        <v>10.5</v>
      </c>
      <c r="Z521" s="36">
        <f>IFERROR(IF(Y521=0,"",ROUNDUP(Y521/H521,0)*0.00502),"")</f>
        <v>2.5100000000000001E-2</v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11.149999999999999</v>
      </c>
      <c r="BN521" s="64">
        <f>IFERROR(Y521*I521/H521,"0")</f>
        <v>11.149999999999999</v>
      </c>
      <c r="BO521" s="64">
        <f>IFERROR(1/J521*(X521/H521),"0")</f>
        <v>2.1367521367521368E-2</v>
      </c>
      <c r="BP521" s="64">
        <f>IFERROR(1/J521*(Y521/H521),"0")</f>
        <v>2.1367521367521368E-2</v>
      </c>
    </row>
    <row r="522" spans="1:68" ht="27" customHeight="1" x14ac:dyDescent="0.25">
      <c r="A522" s="54" t="s">
        <v>819</v>
      </c>
      <c r="B522" s="54" t="s">
        <v>821</v>
      </c>
      <c r="C522" s="31">
        <v>4301031327</v>
      </c>
      <c r="D522" s="786">
        <v>4607091389500</v>
      </c>
      <c r="E522" s="787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1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12"/>
      <c r="P523" s="800" t="s">
        <v>71</v>
      </c>
      <c r="Q523" s="801"/>
      <c r="R523" s="801"/>
      <c r="S523" s="801"/>
      <c r="T523" s="801"/>
      <c r="U523" s="801"/>
      <c r="V523" s="802"/>
      <c r="W523" s="37" t="s">
        <v>72</v>
      </c>
      <c r="X523" s="781">
        <f>IFERROR(X518/H518,"0")+IFERROR(X519/H519,"0")+IFERROR(X520/H520,"0")+IFERROR(X521/H521,"0")+IFERROR(X522/H522,"0")</f>
        <v>5</v>
      </c>
      <c r="Y523" s="781">
        <f>IFERROR(Y518/H518,"0")+IFERROR(Y519/H519,"0")+IFERROR(Y520/H520,"0")+IFERROR(Y521/H521,"0")+IFERROR(Y522/H522,"0")</f>
        <v>5</v>
      </c>
      <c r="Z523" s="781">
        <f>IFERROR(IF(Z518="",0,Z518),"0")+IFERROR(IF(Z519="",0,Z519),"0")+IFERROR(IF(Z520="",0,Z520),"0")+IFERROR(IF(Z521="",0,Z521),"0")+IFERROR(IF(Z522="",0,Z522),"0")</f>
        <v>2.5100000000000001E-2</v>
      </c>
      <c r="AA523" s="782"/>
      <c r="AB523" s="782"/>
      <c r="AC523" s="782"/>
    </row>
    <row r="524" spans="1:68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12"/>
      <c r="P524" s="800" t="s">
        <v>71</v>
      </c>
      <c r="Q524" s="801"/>
      <c r="R524" s="801"/>
      <c r="S524" s="801"/>
      <c r="T524" s="801"/>
      <c r="U524" s="801"/>
      <c r="V524" s="802"/>
      <c r="W524" s="37" t="s">
        <v>69</v>
      </c>
      <c r="X524" s="781">
        <f>IFERROR(SUM(X518:X522),"0")</f>
        <v>10.5</v>
      </c>
      <c r="Y524" s="781">
        <f>IFERROR(SUM(Y518:Y522),"0")</f>
        <v>10.5</v>
      </c>
      <c r="Z524" s="37"/>
      <c r="AA524" s="782"/>
      <c r="AB524" s="782"/>
      <c r="AC524" s="782"/>
    </row>
    <row r="525" spans="1:68" ht="14.25" customHeight="1" x14ac:dyDescent="0.25">
      <c r="A525" s="799" t="s">
        <v>99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4301032046</v>
      </c>
      <c r="D526" s="786">
        <v>4680115884359</v>
      </c>
      <c r="E526" s="787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10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1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12"/>
      <c r="P527" s="800" t="s">
        <v>71</v>
      </c>
      <c r="Q527" s="801"/>
      <c r="R527" s="801"/>
      <c r="S527" s="801"/>
      <c r="T527" s="801"/>
      <c r="U527" s="801"/>
      <c r="V527" s="802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12"/>
      <c r="P528" s="800" t="s">
        <v>71</v>
      </c>
      <c r="Q528" s="801"/>
      <c r="R528" s="801"/>
      <c r="S528" s="801"/>
      <c r="T528" s="801"/>
      <c r="U528" s="801"/>
      <c r="V528" s="802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customHeight="1" x14ac:dyDescent="0.25">
      <c r="A529" s="799" t="s">
        <v>824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75"/>
      <c r="AB529" s="775"/>
      <c r="AC529" s="775"/>
    </row>
    <row r="530" spans="1:68" ht="27" customHeight="1" x14ac:dyDescent="0.25">
      <c r="A530" s="54" t="s">
        <v>825</v>
      </c>
      <c r="B530" s="54" t="s">
        <v>826</v>
      </c>
      <c r="C530" s="31">
        <v>4301040357</v>
      </c>
      <c r="D530" s="786">
        <v>4680115884564</v>
      </c>
      <c r="E530" s="787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1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12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x14ac:dyDescent="0.2">
      <c r="A532" s="797"/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812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customHeight="1" x14ac:dyDescent="0.25">
      <c r="A533" s="796" t="s">
        <v>828</v>
      </c>
      <c r="B533" s="797"/>
      <c r="C533" s="797"/>
      <c r="D533" s="797"/>
      <c r="E533" s="797"/>
      <c r="F533" s="797"/>
      <c r="G533" s="797"/>
      <c r="H533" s="797"/>
      <c r="I533" s="797"/>
      <c r="J533" s="797"/>
      <c r="K533" s="797"/>
      <c r="L533" s="797"/>
      <c r="M533" s="797"/>
      <c r="N533" s="797"/>
      <c r="O533" s="797"/>
      <c r="P533" s="797"/>
      <c r="Q533" s="797"/>
      <c r="R533" s="797"/>
      <c r="S533" s="797"/>
      <c r="T533" s="797"/>
      <c r="U533" s="797"/>
      <c r="V533" s="797"/>
      <c r="W533" s="797"/>
      <c r="X533" s="797"/>
      <c r="Y533" s="797"/>
      <c r="Z533" s="797"/>
      <c r="AA533" s="774"/>
      <c r="AB533" s="774"/>
      <c r="AC533" s="774"/>
    </row>
    <row r="534" spans="1:68" ht="14.25" customHeight="1" x14ac:dyDescent="0.25">
      <c r="A534" s="799" t="s">
        <v>64</v>
      </c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797"/>
      <c r="P534" s="797"/>
      <c r="Q534" s="797"/>
      <c r="R534" s="797"/>
      <c r="S534" s="797"/>
      <c r="T534" s="797"/>
      <c r="U534" s="797"/>
      <c r="V534" s="797"/>
      <c r="W534" s="797"/>
      <c r="X534" s="797"/>
      <c r="Y534" s="797"/>
      <c r="Z534" s="797"/>
      <c r="AA534" s="775"/>
      <c r="AB534" s="775"/>
      <c r="AC534" s="775"/>
    </row>
    <row r="535" spans="1:68" ht="27" customHeight="1" x14ac:dyDescent="0.25">
      <c r="A535" s="54" t="s">
        <v>829</v>
      </c>
      <c r="B535" s="54" t="s">
        <v>830</v>
      </c>
      <c r="C535" s="31">
        <v>4301031294</v>
      </c>
      <c r="D535" s="786">
        <v>4680115885189</v>
      </c>
      <c r="E535" s="787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832</v>
      </c>
      <c r="B536" s="54" t="s">
        <v>833</v>
      </c>
      <c r="C536" s="31">
        <v>4301031293</v>
      </c>
      <c r="D536" s="786">
        <v>4680115885172</v>
      </c>
      <c r="E536" s="787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8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834</v>
      </c>
      <c r="B537" s="54" t="s">
        <v>835</v>
      </c>
      <c r="C537" s="31">
        <v>4301031347</v>
      </c>
      <c r="D537" s="786">
        <v>4680115885110</v>
      </c>
      <c r="E537" s="787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0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10</v>
      </c>
      <c r="Y537" s="780">
        <f>IFERROR(IF(X537="",0,CEILING((X537/$H537),1)*$H537),"")</f>
        <v>10.799999999999999</v>
      </c>
      <c r="Z537" s="36">
        <f>IFERROR(IF(Y537=0,"",ROUNDUP(Y537/H537,0)*0.00651),"")</f>
        <v>5.8590000000000003E-2</v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17.5</v>
      </c>
      <c r="BN537" s="64">
        <f>IFERROR(Y537*I537/H537,"0")</f>
        <v>18.900000000000002</v>
      </c>
      <c r="BO537" s="64">
        <f>IFERROR(1/J537*(X537/H537),"0")</f>
        <v>4.5787545787545791E-2</v>
      </c>
      <c r="BP537" s="64">
        <f>IFERROR(1/J537*(Y537/H537),"0")</f>
        <v>4.9450549450549455E-2</v>
      </c>
    </row>
    <row r="538" spans="1:68" ht="27" customHeight="1" x14ac:dyDescent="0.25">
      <c r="A538" s="54" t="s">
        <v>838</v>
      </c>
      <c r="B538" s="54" t="s">
        <v>839</v>
      </c>
      <c r="C538" s="31">
        <v>4301031416</v>
      </c>
      <c r="D538" s="786">
        <v>4680115885219</v>
      </c>
      <c r="E538" s="787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3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29.4</v>
      </c>
      <c r="Y538" s="780">
        <f>IFERROR(IF(X538="",0,CEILING((X538/$H538),1)*$H538),"")</f>
        <v>30.24</v>
      </c>
      <c r="Z538" s="36">
        <f>IFERROR(IF(Y538=0,"",ROUNDUP(Y538/H538,0)*0.00502),"")</f>
        <v>9.0359999999999996E-2</v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43.75</v>
      </c>
      <c r="BN538" s="64">
        <f>IFERROR(Y538*I538/H538,"0")</f>
        <v>45</v>
      </c>
      <c r="BO538" s="64">
        <f>IFERROR(1/J538*(X538/H538),"0")</f>
        <v>7.4786324786324798E-2</v>
      </c>
      <c r="BP538" s="64">
        <f>IFERROR(1/J538*(Y538/H538),"0")</f>
        <v>7.6923076923076927E-2</v>
      </c>
    </row>
    <row r="539" spans="1:68" x14ac:dyDescent="0.2">
      <c r="A539" s="811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12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1">
        <f>IFERROR(X535/H535,"0")+IFERROR(X536/H536,"0")+IFERROR(X537/H537,"0")+IFERROR(X538/H538,"0")</f>
        <v>25.833333333333336</v>
      </c>
      <c r="Y539" s="781">
        <f>IFERROR(Y535/H535,"0")+IFERROR(Y536/H536,"0")+IFERROR(Y537/H537,"0")+IFERROR(Y538/H538,"0")</f>
        <v>27</v>
      </c>
      <c r="Z539" s="781">
        <f>IFERROR(IF(Z535="",0,Z535),"0")+IFERROR(IF(Z536="",0,Z536),"0")+IFERROR(IF(Z537="",0,Z537),"0")+IFERROR(IF(Z538="",0,Z538),"0")</f>
        <v>0.14895</v>
      </c>
      <c r="AA539" s="782"/>
      <c r="AB539" s="782"/>
      <c r="AC539" s="782"/>
    </row>
    <row r="540" spans="1:68" x14ac:dyDescent="0.2">
      <c r="A540" s="797"/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812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1">
        <f>IFERROR(SUM(X535:X538),"0")</f>
        <v>39.4</v>
      </c>
      <c r="Y540" s="781">
        <f>IFERROR(SUM(Y535:Y538),"0")</f>
        <v>41.04</v>
      </c>
      <c r="Z540" s="37"/>
      <c r="AA540" s="782"/>
      <c r="AB540" s="782"/>
      <c r="AC540" s="782"/>
    </row>
    <row r="541" spans="1:68" ht="16.5" customHeight="1" x14ac:dyDescent="0.25">
      <c r="A541" s="796" t="s">
        <v>842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4"/>
      <c r="AB541" s="774"/>
      <c r="AC541" s="774"/>
    </row>
    <row r="542" spans="1:68" ht="14.25" customHeight="1" x14ac:dyDescent="0.25">
      <c r="A542" s="799" t="s">
        <v>64</v>
      </c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7"/>
      <c r="P542" s="797"/>
      <c r="Q542" s="797"/>
      <c r="R542" s="797"/>
      <c r="S542" s="797"/>
      <c r="T542" s="797"/>
      <c r="U542" s="797"/>
      <c r="V542" s="797"/>
      <c r="W542" s="797"/>
      <c r="X542" s="797"/>
      <c r="Y542" s="797"/>
      <c r="Z542" s="797"/>
      <c r="AA542" s="775"/>
      <c r="AB542" s="775"/>
      <c r="AC542" s="775"/>
    </row>
    <row r="543" spans="1:68" ht="27" customHeight="1" x14ac:dyDescent="0.25">
      <c r="A543" s="54" t="s">
        <v>843</v>
      </c>
      <c r="B543" s="54" t="s">
        <v>844</v>
      </c>
      <c r="C543" s="31">
        <v>4301031261</v>
      </c>
      <c r="D543" s="786">
        <v>4680115885103</v>
      </c>
      <c r="E543" s="787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811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12"/>
      <c r="P544" s="800" t="s">
        <v>71</v>
      </c>
      <c r="Q544" s="801"/>
      <c r="R544" s="801"/>
      <c r="S544" s="801"/>
      <c r="T544" s="801"/>
      <c r="U544" s="801"/>
      <c r="V544" s="802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7"/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812"/>
      <c r="P545" s="800" t="s">
        <v>71</v>
      </c>
      <c r="Q545" s="801"/>
      <c r="R545" s="801"/>
      <c r="S545" s="801"/>
      <c r="T545" s="801"/>
      <c r="U545" s="801"/>
      <c r="V545" s="802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799" t="s">
        <v>199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75"/>
      <c r="AB546" s="775"/>
      <c r="AC546" s="775"/>
    </row>
    <row r="547" spans="1:68" ht="27" customHeight="1" x14ac:dyDescent="0.25">
      <c r="A547" s="54" t="s">
        <v>846</v>
      </c>
      <c r="B547" s="54" t="s">
        <v>847</v>
      </c>
      <c r="C547" s="31">
        <v>4301060412</v>
      </c>
      <c r="D547" s="786">
        <v>4680115885509</v>
      </c>
      <c r="E547" s="787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11"/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812"/>
      <c r="P548" s="800" t="s">
        <v>71</v>
      </c>
      <c r="Q548" s="801"/>
      <c r="R548" s="801"/>
      <c r="S548" s="801"/>
      <c r="T548" s="801"/>
      <c r="U548" s="801"/>
      <c r="V548" s="802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7"/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812"/>
      <c r="P549" s="800" t="s">
        <v>71</v>
      </c>
      <c r="Q549" s="801"/>
      <c r="R549" s="801"/>
      <c r="S549" s="801"/>
      <c r="T549" s="801"/>
      <c r="U549" s="801"/>
      <c r="V549" s="802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31" t="s">
        <v>849</v>
      </c>
      <c r="B550" s="832"/>
      <c r="C550" s="832"/>
      <c r="D550" s="832"/>
      <c r="E550" s="832"/>
      <c r="F550" s="832"/>
      <c r="G550" s="832"/>
      <c r="H550" s="832"/>
      <c r="I550" s="832"/>
      <c r="J550" s="832"/>
      <c r="K550" s="832"/>
      <c r="L550" s="832"/>
      <c r="M550" s="832"/>
      <c r="N550" s="832"/>
      <c r="O550" s="832"/>
      <c r="P550" s="832"/>
      <c r="Q550" s="832"/>
      <c r="R550" s="832"/>
      <c r="S550" s="832"/>
      <c r="T550" s="832"/>
      <c r="U550" s="832"/>
      <c r="V550" s="832"/>
      <c r="W550" s="832"/>
      <c r="X550" s="832"/>
      <c r="Y550" s="832"/>
      <c r="Z550" s="832"/>
      <c r="AA550" s="48"/>
      <c r="AB550" s="48"/>
      <c r="AC550" s="48"/>
    </row>
    <row r="551" spans="1:68" ht="16.5" customHeight="1" x14ac:dyDescent="0.25">
      <c r="A551" s="796" t="s">
        <v>849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774"/>
      <c r="AB551" s="774"/>
      <c r="AC551" s="774"/>
    </row>
    <row r="552" spans="1:68" ht="14.25" customHeight="1" x14ac:dyDescent="0.25">
      <c r="A552" s="799" t="s">
        <v>110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775"/>
      <c r="AB552" s="775"/>
      <c r="AC552" s="775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86">
        <v>4607091389067</v>
      </c>
      <c r="E553" s="787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70</v>
      </c>
      <c r="Y553" s="780">
        <f t="shared" ref="Y553:Y567" si="103">IFERROR(IF(X553="",0,CEILING((X553/$H553),1)*$H553),"")</f>
        <v>73.92</v>
      </c>
      <c r="Z553" s="36">
        <f t="shared" ref="Z553:Z558" si="104">IFERROR(IF(Y553=0,"",ROUNDUP(Y553/H553,0)*0.01196),"")</f>
        <v>0.16744000000000001</v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74.772727272727266</v>
      </c>
      <c r="BN553" s="64">
        <f t="shared" ref="BN553:BN567" si="106">IFERROR(Y553*I553/H553,"0")</f>
        <v>78.959999999999994</v>
      </c>
      <c r="BO553" s="64">
        <f t="shared" ref="BO553:BO567" si="107">IFERROR(1/J553*(X553/H553),"0")</f>
        <v>0.12747668997668998</v>
      </c>
      <c r="BP553" s="64">
        <f t="shared" ref="BP553:BP567" si="108">IFERROR(1/J553*(Y553/H553),"0")</f>
        <v>0.13461538461538464</v>
      </c>
    </row>
    <row r="554" spans="1:68" ht="27" customHeight="1" x14ac:dyDescent="0.25">
      <c r="A554" s="54" t="s">
        <v>852</v>
      </c>
      <c r="B554" s="54" t="s">
        <v>853</v>
      </c>
      <c r="C554" s="31">
        <v>4301011961</v>
      </c>
      <c r="D554" s="786">
        <v>4680115885271</v>
      </c>
      <c r="E554" s="787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customHeight="1" x14ac:dyDescent="0.25">
      <c r="A555" s="54" t="s">
        <v>855</v>
      </c>
      <c r="B555" s="54" t="s">
        <v>856</v>
      </c>
      <c r="C555" s="31">
        <v>4301011774</v>
      </c>
      <c r="D555" s="786">
        <v>4680115884502</v>
      </c>
      <c r="E555" s="787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86">
        <v>4607091389104</v>
      </c>
      <c r="E556" s="787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160</v>
      </c>
      <c r="Y556" s="780">
        <f t="shared" si="103"/>
        <v>163.68</v>
      </c>
      <c r="Z556" s="36">
        <f t="shared" si="104"/>
        <v>0.37075999999999998</v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170.90909090909091</v>
      </c>
      <c r="BN556" s="64">
        <f t="shared" si="106"/>
        <v>174.84</v>
      </c>
      <c r="BO556" s="64">
        <f t="shared" si="107"/>
        <v>0.29137529137529139</v>
      </c>
      <c r="BP556" s="64">
        <f t="shared" si="108"/>
        <v>0.29807692307692307</v>
      </c>
    </row>
    <row r="557" spans="1:68" ht="16.5" customHeight="1" x14ac:dyDescent="0.25">
      <c r="A557" s="54" t="s">
        <v>861</v>
      </c>
      <c r="B557" s="54" t="s">
        <v>862</v>
      </c>
      <c r="C557" s="31">
        <v>4301011799</v>
      </c>
      <c r="D557" s="786">
        <v>4680115884519</v>
      </c>
      <c r="E557" s="787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86">
        <v>4680115885226</v>
      </c>
      <c r="E558" s="787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100</v>
      </c>
      <c r="Y558" s="780">
        <f t="shared" si="103"/>
        <v>100.32000000000001</v>
      </c>
      <c r="Z558" s="36">
        <f t="shared" si="104"/>
        <v>0.22724</v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106.81818181818181</v>
      </c>
      <c r="BN558" s="64">
        <f t="shared" si="106"/>
        <v>107.16</v>
      </c>
      <c r="BO558" s="64">
        <f t="shared" si="107"/>
        <v>0.18210955710955709</v>
      </c>
      <c r="BP558" s="64">
        <f t="shared" si="108"/>
        <v>0.18269230769230771</v>
      </c>
    </row>
    <row r="559" spans="1:68" ht="27" customHeight="1" x14ac:dyDescent="0.25">
      <c r="A559" s="54" t="s">
        <v>867</v>
      </c>
      <c r="B559" s="54" t="s">
        <v>868</v>
      </c>
      <c r="C559" s="31">
        <v>4301011778</v>
      </c>
      <c r="D559" s="786">
        <v>4680115880603</v>
      </c>
      <c r="E559" s="787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108</v>
      </c>
      <c r="Y559" s="780">
        <f t="shared" si="103"/>
        <v>108</v>
      </c>
      <c r="Z559" s="36">
        <f>IFERROR(IF(Y559=0,"",ROUNDUP(Y559/H559,0)*0.00902),"")</f>
        <v>0.27060000000000001</v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114.3</v>
      </c>
      <c r="BN559" s="64">
        <f t="shared" si="106"/>
        <v>114.3</v>
      </c>
      <c r="BO559" s="64">
        <f t="shared" si="107"/>
        <v>0.22727272727272729</v>
      </c>
      <c r="BP559" s="64">
        <f t="shared" si="108"/>
        <v>0.22727272727272729</v>
      </c>
    </row>
    <row r="560" spans="1:68" ht="27" customHeight="1" x14ac:dyDescent="0.25">
      <c r="A560" s="54" t="s">
        <v>867</v>
      </c>
      <c r="B560" s="54" t="s">
        <v>869</v>
      </c>
      <c r="C560" s="31">
        <v>4301012035</v>
      </c>
      <c r="D560" s="786">
        <v>4680115880603</v>
      </c>
      <c r="E560" s="787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11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870</v>
      </c>
      <c r="B561" s="54" t="s">
        <v>871</v>
      </c>
      <c r="C561" s="31">
        <v>4301012036</v>
      </c>
      <c r="D561" s="786">
        <v>4680115882782</v>
      </c>
      <c r="E561" s="787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872</v>
      </c>
      <c r="B562" s="54" t="s">
        <v>873</v>
      </c>
      <c r="C562" s="31">
        <v>4301012050</v>
      </c>
      <c r="D562" s="786">
        <v>4680115885479</v>
      </c>
      <c r="E562" s="787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10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876</v>
      </c>
      <c r="B563" s="54" t="s">
        <v>877</v>
      </c>
      <c r="C563" s="31">
        <v>4301011784</v>
      </c>
      <c r="D563" s="786">
        <v>4607091389982</v>
      </c>
      <c r="E563" s="787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150</v>
      </c>
      <c r="Y563" s="780">
        <f t="shared" si="103"/>
        <v>151.20000000000002</v>
      </c>
      <c r="Z563" s="36">
        <f>IFERROR(IF(Y563=0,"",ROUNDUP(Y563/H563,0)*0.00902),"")</f>
        <v>0.37884000000000001</v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158.75</v>
      </c>
      <c r="BN563" s="64">
        <f t="shared" si="106"/>
        <v>160.02000000000004</v>
      </c>
      <c r="BO563" s="64">
        <f t="shared" si="107"/>
        <v>0.31565656565656564</v>
      </c>
      <c r="BP563" s="64">
        <f t="shared" si="108"/>
        <v>0.31818181818181823</v>
      </c>
    </row>
    <row r="564" spans="1:68" ht="27" customHeight="1" x14ac:dyDescent="0.25">
      <c r="A564" s="54" t="s">
        <v>876</v>
      </c>
      <c r="B564" s="54" t="s">
        <v>878</v>
      </c>
      <c r="C564" s="31">
        <v>4301012034</v>
      </c>
      <c r="D564" s="786">
        <v>4607091389982</v>
      </c>
      <c r="E564" s="787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879</v>
      </c>
      <c r="B565" s="54" t="s">
        <v>880</v>
      </c>
      <c r="C565" s="31">
        <v>4301012057</v>
      </c>
      <c r="D565" s="786">
        <v>4680115886483</v>
      </c>
      <c r="E565" s="787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70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882</v>
      </c>
      <c r="B566" s="54" t="s">
        <v>883</v>
      </c>
      <c r="C566" s="31">
        <v>4301012058</v>
      </c>
      <c r="D566" s="786">
        <v>4680115886490</v>
      </c>
      <c r="E566" s="787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49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885</v>
      </c>
      <c r="B567" s="54" t="s">
        <v>886</v>
      </c>
      <c r="C567" s="31">
        <v>4301012055</v>
      </c>
      <c r="D567" s="786">
        <v>4680115886469</v>
      </c>
      <c r="E567" s="787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097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1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12"/>
      <c r="P568" s="800" t="s">
        <v>71</v>
      </c>
      <c r="Q568" s="801"/>
      <c r="R568" s="801"/>
      <c r="S568" s="801"/>
      <c r="T568" s="801"/>
      <c r="U568" s="801"/>
      <c r="V568" s="802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134.16666666666666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136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1.4148800000000001</v>
      </c>
      <c r="AA568" s="782"/>
      <c r="AB568" s="782"/>
      <c r="AC568" s="782"/>
    </row>
    <row r="569" spans="1:68" x14ac:dyDescent="0.2">
      <c r="A569" s="797"/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812"/>
      <c r="P569" s="800" t="s">
        <v>71</v>
      </c>
      <c r="Q569" s="801"/>
      <c r="R569" s="801"/>
      <c r="S569" s="801"/>
      <c r="T569" s="801"/>
      <c r="U569" s="801"/>
      <c r="V569" s="802"/>
      <c r="W569" s="37" t="s">
        <v>69</v>
      </c>
      <c r="X569" s="781">
        <f>IFERROR(SUM(X553:X567),"0")</f>
        <v>588</v>
      </c>
      <c r="Y569" s="781">
        <f>IFERROR(SUM(Y553:Y567),"0")</f>
        <v>597.12</v>
      </c>
      <c r="Z569" s="37"/>
      <c r="AA569" s="782"/>
      <c r="AB569" s="782"/>
      <c r="AC569" s="782"/>
    </row>
    <row r="570" spans="1:68" ht="14.25" customHeight="1" x14ac:dyDescent="0.25">
      <c r="A570" s="799" t="s">
        <v>158</v>
      </c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7"/>
      <c r="P570" s="797"/>
      <c r="Q570" s="797"/>
      <c r="R570" s="797"/>
      <c r="S570" s="797"/>
      <c r="T570" s="797"/>
      <c r="U570" s="797"/>
      <c r="V570" s="797"/>
      <c r="W570" s="797"/>
      <c r="X570" s="797"/>
      <c r="Y570" s="797"/>
      <c r="Z570" s="797"/>
      <c r="AA570" s="775"/>
      <c r="AB570" s="775"/>
      <c r="AC570" s="775"/>
    </row>
    <row r="571" spans="1:68" ht="16.5" customHeight="1" x14ac:dyDescent="0.25">
      <c r="A571" s="54" t="s">
        <v>888</v>
      </c>
      <c r="B571" s="54" t="s">
        <v>889</v>
      </c>
      <c r="C571" s="31">
        <v>4301020334</v>
      </c>
      <c r="D571" s="786">
        <v>4607091388930</v>
      </c>
      <c r="E571" s="787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114</v>
      </c>
      <c r="N571" s="33"/>
      <c r="O571" s="32">
        <v>70</v>
      </c>
      <c r="P571" s="888" t="s">
        <v>890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891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888</v>
      </c>
      <c r="B572" s="54" t="s">
        <v>892</v>
      </c>
      <c r="C572" s="31">
        <v>4301020222</v>
      </c>
      <c r="D572" s="786">
        <v>4607091388930</v>
      </c>
      <c r="E572" s="787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117</v>
      </c>
      <c r="N572" s="33"/>
      <c r="O572" s="32">
        <v>55</v>
      </c>
      <c r="P572" s="8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120</v>
      </c>
      <c r="Y572" s="780">
        <f>IFERROR(IF(X572="",0,CEILING((X572/$H572),1)*$H572),"")</f>
        <v>121.44000000000001</v>
      </c>
      <c r="Z572" s="36">
        <f>IFERROR(IF(Y572=0,"",ROUNDUP(Y572/H572,0)*0.01196),"")</f>
        <v>0.27507999999999999</v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128.18181818181816</v>
      </c>
      <c r="BN572" s="64">
        <f>IFERROR(Y572*I572/H572,"0")</f>
        <v>129.72</v>
      </c>
      <c r="BO572" s="64">
        <f>IFERROR(1/J572*(X572/H572),"0")</f>
        <v>0.21853146853146854</v>
      </c>
      <c r="BP572" s="64">
        <f>IFERROR(1/J572*(Y572/H572),"0")</f>
        <v>0.22115384615384617</v>
      </c>
    </row>
    <row r="573" spans="1:68" ht="16.5" customHeight="1" x14ac:dyDescent="0.25">
      <c r="A573" s="54" t="s">
        <v>894</v>
      </c>
      <c r="B573" s="54" t="s">
        <v>895</v>
      </c>
      <c r="C573" s="31">
        <v>4301020385</v>
      </c>
      <c r="D573" s="786">
        <v>4680115880054</v>
      </c>
      <c r="E573" s="787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94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891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1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12"/>
      <c r="P574" s="800" t="s">
        <v>71</v>
      </c>
      <c r="Q574" s="801"/>
      <c r="R574" s="801"/>
      <c r="S574" s="801"/>
      <c r="T574" s="801"/>
      <c r="U574" s="801"/>
      <c r="V574" s="802"/>
      <c r="W574" s="37" t="s">
        <v>72</v>
      </c>
      <c r="X574" s="781">
        <f>IFERROR(X571/H571,"0")+IFERROR(X572/H572,"0")+IFERROR(X573/H573,"0")</f>
        <v>22.727272727272727</v>
      </c>
      <c r="Y574" s="781">
        <f>IFERROR(Y571/H571,"0")+IFERROR(Y572/H572,"0")+IFERROR(Y573/H573,"0")</f>
        <v>23</v>
      </c>
      <c r="Z574" s="781">
        <f>IFERROR(IF(Z571="",0,Z571),"0")+IFERROR(IF(Z572="",0,Z572),"0")+IFERROR(IF(Z573="",0,Z573),"0")</f>
        <v>0.27507999999999999</v>
      </c>
      <c r="AA574" s="782"/>
      <c r="AB574" s="782"/>
      <c r="AC574" s="782"/>
    </row>
    <row r="575" spans="1:68" x14ac:dyDescent="0.2">
      <c r="A575" s="797"/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812"/>
      <c r="P575" s="800" t="s">
        <v>71</v>
      </c>
      <c r="Q575" s="801"/>
      <c r="R575" s="801"/>
      <c r="S575" s="801"/>
      <c r="T575" s="801"/>
      <c r="U575" s="801"/>
      <c r="V575" s="802"/>
      <c r="W575" s="37" t="s">
        <v>69</v>
      </c>
      <c r="X575" s="781">
        <f>IFERROR(SUM(X571:X573),"0")</f>
        <v>120</v>
      </c>
      <c r="Y575" s="781">
        <f>IFERROR(SUM(Y571:Y573),"0")</f>
        <v>121.44000000000001</v>
      </c>
      <c r="Z575" s="37"/>
      <c r="AA575" s="782"/>
      <c r="AB575" s="782"/>
      <c r="AC575" s="782"/>
    </row>
    <row r="576" spans="1:68" ht="14.25" customHeight="1" x14ac:dyDescent="0.25">
      <c r="A576" s="799" t="s">
        <v>64</v>
      </c>
      <c r="B576" s="797"/>
      <c r="C576" s="797"/>
      <c r="D576" s="797"/>
      <c r="E576" s="797"/>
      <c r="F576" s="797"/>
      <c r="G576" s="797"/>
      <c r="H576" s="797"/>
      <c r="I576" s="797"/>
      <c r="J576" s="797"/>
      <c r="K576" s="797"/>
      <c r="L576" s="797"/>
      <c r="M576" s="797"/>
      <c r="N576" s="797"/>
      <c r="O576" s="797"/>
      <c r="P576" s="797"/>
      <c r="Q576" s="797"/>
      <c r="R576" s="797"/>
      <c r="S576" s="797"/>
      <c r="T576" s="797"/>
      <c r="U576" s="797"/>
      <c r="V576" s="797"/>
      <c r="W576" s="797"/>
      <c r="X576" s="797"/>
      <c r="Y576" s="797"/>
      <c r="Z576" s="797"/>
      <c r="AA576" s="775"/>
      <c r="AB576" s="775"/>
      <c r="AC576" s="775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86">
        <v>4680115883116</v>
      </c>
      <c r="E577" s="787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40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70</v>
      </c>
      <c r="Y577" s="780">
        <f t="shared" ref="Y577:Y590" si="109">IFERROR(IF(X577="",0,CEILING((X577/$H577),1)*$H577),"")</f>
        <v>73.92</v>
      </c>
      <c r="Z577" s="36">
        <f>IFERROR(IF(Y577=0,"",ROUNDUP(Y577/H577,0)*0.01196),"")</f>
        <v>0.16744000000000001</v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74.772727272727266</v>
      </c>
      <c r="BN577" s="64">
        <f t="shared" ref="BN577:BN590" si="111">IFERROR(Y577*I577/H577,"0")</f>
        <v>78.959999999999994</v>
      </c>
      <c r="BO577" s="64">
        <f t="shared" ref="BO577:BO590" si="112">IFERROR(1/J577*(X577/H577),"0")</f>
        <v>0.12747668997668998</v>
      </c>
      <c r="BP577" s="64">
        <f t="shared" ref="BP577:BP590" si="113">IFERROR(1/J577*(Y577/H577),"0")</f>
        <v>0.13461538461538464</v>
      </c>
    </row>
    <row r="578" spans="1:68" ht="27" customHeight="1" x14ac:dyDescent="0.25">
      <c r="A578" s="54" t="s">
        <v>901</v>
      </c>
      <c r="B578" s="54" t="s">
        <v>902</v>
      </c>
      <c r="C578" s="31">
        <v>4301031350</v>
      </c>
      <c r="D578" s="786">
        <v>4680115883093</v>
      </c>
      <c r="E578" s="787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70</v>
      </c>
      <c r="P578" s="1178" t="s">
        <v>903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904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901</v>
      </c>
      <c r="B579" s="54" t="s">
        <v>905</v>
      </c>
      <c r="C579" s="31">
        <v>4301031248</v>
      </c>
      <c r="D579" s="786">
        <v>4680115883093</v>
      </c>
      <c r="E579" s="787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60</v>
      </c>
      <c r="P579" s="11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50</v>
      </c>
      <c r="Y579" s="780">
        <f t="shared" si="109"/>
        <v>52.800000000000004</v>
      </c>
      <c r="Z579" s="36">
        <f>IFERROR(IF(Y579=0,"",ROUNDUP(Y579/H579,0)*0.01196),"")</f>
        <v>0.1196</v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53.409090909090907</v>
      </c>
      <c r="BN579" s="64">
        <f t="shared" si="111"/>
        <v>56.400000000000006</v>
      </c>
      <c r="BO579" s="64">
        <f t="shared" si="112"/>
        <v>9.1054778554778545E-2</v>
      </c>
      <c r="BP579" s="64">
        <f t="shared" si="113"/>
        <v>9.6153846153846159E-2</v>
      </c>
    </row>
    <row r="580" spans="1:68" ht="27" customHeight="1" x14ac:dyDescent="0.25">
      <c r="A580" s="54" t="s">
        <v>907</v>
      </c>
      <c r="B580" s="54" t="s">
        <v>908</v>
      </c>
      <c r="C580" s="31">
        <v>4301031353</v>
      </c>
      <c r="D580" s="786">
        <v>4680115883109</v>
      </c>
      <c r="E580" s="787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3" t="s">
        <v>909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910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907</v>
      </c>
      <c r="B581" s="54" t="s">
        <v>911</v>
      </c>
      <c r="C581" s="31">
        <v>4301031250</v>
      </c>
      <c r="D581" s="786">
        <v>4680115883109</v>
      </c>
      <c r="E581" s="787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150</v>
      </c>
      <c r="Y581" s="780">
        <f t="shared" si="109"/>
        <v>153.12</v>
      </c>
      <c r="Z581" s="36">
        <f>IFERROR(IF(Y581=0,"",ROUNDUP(Y581/H581,0)*0.01196),"")</f>
        <v>0.34683999999999998</v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160.22727272727272</v>
      </c>
      <c r="BN581" s="64">
        <f t="shared" si="111"/>
        <v>163.56</v>
      </c>
      <c r="BO581" s="64">
        <f t="shared" si="112"/>
        <v>0.27316433566433568</v>
      </c>
      <c r="BP581" s="64">
        <f t="shared" si="113"/>
        <v>0.27884615384615385</v>
      </c>
    </row>
    <row r="582" spans="1:68" ht="27" customHeight="1" x14ac:dyDescent="0.25">
      <c r="A582" s="54" t="s">
        <v>913</v>
      </c>
      <c r="B582" s="54" t="s">
        <v>914</v>
      </c>
      <c r="C582" s="31">
        <v>4301031351</v>
      </c>
      <c r="D582" s="786">
        <v>4680115882072</v>
      </c>
      <c r="E582" s="787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0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913</v>
      </c>
      <c r="B583" s="54" t="s">
        <v>916</v>
      </c>
      <c r="C583" s="31">
        <v>4301031383</v>
      </c>
      <c r="D583" s="786">
        <v>4680115882072</v>
      </c>
      <c r="E583" s="787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913</v>
      </c>
      <c r="B584" s="54" t="s">
        <v>918</v>
      </c>
      <c r="C584" s="31">
        <v>4301031419</v>
      </c>
      <c r="D584" s="786">
        <v>4680115882072</v>
      </c>
      <c r="E584" s="787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1" t="s">
        <v>919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60</v>
      </c>
      <c r="Y584" s="780">
        <f t="shared" si="109"/>
        <v>62.4</v>
      </c>
      <c r="Z584" s="36">
        <f>IFERROR(IF(Y584=0,"",ROUNDUP(Y584/H584,0)*0.00902),"")</f>
        <v>0.11726</v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86.625</v>
      </c>
      <c r="BN584" s="64">
        <f t="shared" si="111"/>
        <v>90.089999999999989</v>
      </c>
      <c r="BO584" s="64">
        <f t="shared" si="112"/>
        <v>9.4696969696969696E-2</v>
      </c>
      <c r="BP584" s="64">
        <f t="shared" si="113"/>
        <v>9.8484848484848481E-2</v>
      </c>
    </row>
    <row r="585" spans="1:68" ht="27" customHeight="1" x14ac:dyDescent="0.25">
      <c r="A585" s="54" t="s">
        <v>920</v>
      </c>
      <c r="B585" s="54" t="s">
        <v>921</v>
      </c>
      <c r="C585" s="31">
        <v>4301031251</v>
      </c>
      <c r="D585" s="786">
        <v>4680115882102</v>
      </c>
      <c r="E585" s="787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24</v>
      </c>
      <c r="Y585" s="780">
        <f t="shared" si="109"/>
        <v>25.2</v>
      </c>
      <c r="Z585" s="36">
        <f>IFERROR(IF(Y585=0,"",ROUNDUP(Y585/H585,0)*0.00902),"")</f>
        <v>6.3140000000000002E-2</v>
      </c>
      <c r="AA585" s="56"/>
      <c r="AB585" s="57"/>
      <c r="AC585" s="675" t="s">
        <v>906</v>
      </c>
      <c r="AG585" s="64"/>
      <c r="AJ585" s="68"/>
      <c r="AK585" s="68">
        <v>0</v>
      </c>
      <c r="BB585" s="676" t="s">
        <v>1</v>
      </c>
      <c r="BM585" s="64">
        <f t="shared" si="110"/>
        <v>25.4</v>
      </c>
      <c r="BN585" s="64">
        <f t="shared" si="111"/>
        <v>26.669999999999998</v>
      </c>
      <c r="BO585" s="64">
        <f t="shared" si="112"/>
        <v>5.0505050505050504E-2</v>
      </c>
      <c r="BP585" s="64">
        <f t="shared" si="113"/>
        <v>5.3030303030303032E-2</v>
      </c>
    </row>
    <row r="586" spans="1:68" ht="27" customHeight="1" x14ac:dyDescent="0.25">
      <c r="A586" s="54" t="s">
        <v>920</v>
      </c>
      <c r="B586" s="54" t="s">
        <v>922</v>
      </c>
      <c r="C586" s="31">
        <v>4301031385</v>
      </c>
      <c r="D586" s="786">
        <v>4680115882102</v>
      </c>
      <c r="E586" s="787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2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904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920</v>
      </c>
      <c r="B587" s="54" t="s">
        <v>923</v>
      </c>
      <c r="C587" s="31">
        <v>4301031418</v>
      </c>
      <c r="D587" s="786">
        <v>4680115882102</v>
      </c>
      <c r="E587" s="787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964" t="s">
        <v>924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904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925</v>
      </c>
      <c r="B588" s="54" t="s">
        <v>926</v>
      </c>
      <c r="C588" s="31">
        <v>4301031253</v>
      </c>
      <c r="D588" s="786">
        <v>4680115882096</v>
      </c>
      <c r="E588" s="787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84</v>
      </c>
      <c r="Y588" s="780">
        <f t="shared" si="109"/>
        <v>86.4</v>
      </c>
      <c r="Z588" s="36">
        <f>IFERROR(IF(Y588=0,"",ROUNDUP(Y588/H588,0)*0.00902),"")</f>
        <v>0.21648000000000001</v>
      </c>
      <c r="AA588" s="56"/>
      <c r="AB588" s="57"/>
      <c r="AC588" s="681" t="s">
        <v>912</v>
      </c>
      <c r="AG588" s="64"/>
      <c r="AJ588" s="68"/>
      <c r="AK588" s="68">
        <v>0</v>
      </c>
      <c r="BB588" s="682" t="s">
        <v>1</v>
      </c>
      <c r="BM588" s="64">
        <f t="shared" si="110"/>
        <v>88.9</v>
      </c>
      <c r="BN588" s="64">
        <f t="shared" si="111"/>
        <v>91.440000000000012</v>
      </c>
      <c r="BO588" s="64">
        <f t="shared" si="112"/>
        <v>0.17676767676767677</v>
      </c>
      <c r="BP588" s="64">
        <f t="shared" si="113"/>
        <v>0.18181818181818182</v>
      </c>
    </row>
    <row r="589" spans="1:68" ht="27" customHeight="1" x14ac:dyDescent="0.25">
      <c r="A589" s="54" t="s">
        <v>925</v>
      </c>
      <c r="B589" s="54" t="s">
        <v>927</v>
      </c>
      <c r="C589" s="31">
        <v>4301031384</v>
      </c>
      <c r="D589" s="786">
        <v>4680115882096</v>
      </c>
      <c r="E589" s="787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910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925</v>
      </c>
      <c r="B590" s="54" t="s">
        <v>928</v>
      </c>
      <c r="C590" s="31">
        <v>4301031417</v>
      </c>
      <c r="D590" s="786">
        <v>4680115882096</v>
      </c>
      <c r="E590" s="787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999" t="s">
        <v>929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910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811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12"/>
      <c r="P591" s="800" t="s">
        <v>71</v>
      </c>
      <c r="Q591" s="801"/>
      <c r="R591" s="801"/>
      <c r="S591" s="801"/>
      <c r="T591" s="801"/>
      <c r="U591" s="801"/>
      <c r="V591" s="802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93.636363636363626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97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1.0307599999999999</v>
      </c>
      <c r="AA591" s="782"/>
      <c r="AB591" s="782"/>
      <c r="AC591" s="782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12"/>
      <c r="P592" s="800" t="s">
        <v>71</v>
      </c>
      <c r="Q592" s="801"/>
      <c r="R592" s="801"/>
      <c r="S592" s="801"/>
      <c r="T592" s="801"/>
      <c r="U592" s="801"/>
      <c r="V592" s="802"/>
      <c r="W592" s="37" t="s">
        <v>69</v>
      </c>
      <c r="X592" s="781">
        <f>IFERROR(SUM(X577:X590),"0")</f>
        <v>438</v>
      </c>
      <c r="Y592" s="781">
        <f>IFERROR(SUM(Y577:Y590),"0")</f>
        <v>453.84000000000003</v>
      </c>
      <c r="Z592" s="37"/>
      <c r="AA592" s="782"/>
      <c r="AB592" s="782"/>
      <c r="AC592" s="782"/>
    </row>
    <row r="593" spans="1:68" ht="14.25" customHeight="1" x14ac:dyDescent="0.25">
      <c r="A593" s="799" t="s">
        <v>73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5"/>
      <c r="AB593" s="775"/>
      <c r="AC593" s="775"/>
    </row>
    <row r="594" spans="1:68" ht="27" customHeight="1" x14ac:dyDescent="0.25">
      <c r="A594" s="54" t="s">
        <v>930</v>
      </c>
      <c r="B594" s="54" t="s">
        <v>931</v>
      </c>
      <c r="C594" s="31">
        <v>4301051230</v>
      </c>
      <c r="D594" s="786">
        <v>4607091383409</v>
      </c>
      <c r="E594" s="787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933</v>
      </c>
      <c r="B595" s="54" t="s">
        <v>934</v>
      </c>
      <c r="C595" s="31">
        <v>4301051231</v>
      </c>
      <c r="D595" s="786">
        <v>4607091383416</v>
      </c>
      <c r="E595" s="787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936</v>
      </c>
      <c r="B596" s="54" t="s">
        <v>937</v>
      </c>
      <c r="C596" s="31">
        <v>4301051058</v>
      </c>
      <c r="D596" s="786">
        <v>4680115883536</v>
      </c>
      <c r="E596" s="787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1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12"/>
      <c r="P597" s="800" t="s">
        <v>71</v>
      </c>
      <c r="Q597" s="801"/>
      <c r="R597" s="801"/>
      <c r="S597" s="801"/>
      <c r="T597" s="801"/>
      <c r="U597" s="801"/>
      <c r="V597" s="802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12"/>
      <c r="P598" s="800" t="s">
        <v>71</v>
      </c>
      <c r="Q598" s="801"/>
      <c r="R598" s="801"/>
      <c r="S598" s="801"/>
      <c r="T598" s="801"/>
      <c r="U598" s="801"/>
      <c r="V598" s="802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799" t="s">
        <v>199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5"/>
      <c r="AB599" s="775"/>
      <c r="AC599" s="775"/>
    </row>
    <row r="600" spans="1:68" ht="37.5" customHeight="1" x14ac:dyDescent="0.25">
      <c r="A600" s="54" t="s">
        <v>939</v>
      </c>
      <c r="B600" s="54" t="s">
        <v>940</v>
      </c>
      <c r="C600" s="31">
        <v>4301060363</v>
      </c>
      <c r="D600" s="786">
        <v>4680115885035</v>
      </c>
      <c r="E600" s="787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7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942</v>
      </c>
      <c r="B601" s="54" t="s">
        <v>943</v>
      </c>
      <c r="C601" s="31">
        <v>4301060436</v>
      </c>
      <c r="D601" s="786">
        <v>4680115885936</v>
      </c>
      <c r="E601" s="787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4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10</v>
      </c>
      <c r="Y601" s="780">
        <f>IFERROR(IF(X601="",0,CEILING((X601/$H601),1)*$H601),"")</f>
        <v>15.6</v>
      </c>
      <c r="Z601" s="36">
        <f>IFERROR(IF(Y601=0,"",ROUNDUP(Y601/H601,0)*0.01898),"")</f>
        <v>3.7960000000000001E-2</v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10.557692307692307</v>
      </c>
      <c r="BN601" s="64">
        <f>IFERROR(Y601*I601/H601,"0")</f>
        <v>16.47</v>
      </c>
      <c r="BO601" s="64">
        <f>IFERROR(1/J601*(X601/H601),"0")</f>
        <v>2.0032051282051284E-2</v>
      </c>
      <c r="BP601" s="64">
        <f>IFERROR(1/J601*(Y601/H601),"0")</f>
        <v>3.125E-2</v>
      </c>
    </row>
    <row r="602" spans="1:68" x14ac:dyDescent="0.2">
      <c r="A602" s="811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12"/>
      <c r="P602" s="800" t="s">
        <v>71</v>
      </c>
      <c r="Q602" s="801"/>
      <c r="R602" s="801"/>
      <c r="S602" s="801"/>
      <c r="T602" s="801"/>
      <c r="U602" s="801"/>
      <c r="V602" s="802"/>
      <c r="W602" s="37" t="s">
        <v>72</v>
      </c>
      <c r="X602" s="781">
        <f>IFERROR(X600/H600,"0")+IFERROR(X601/H601,"0")</f>
        <v>1.2820512820512822</v>
      </c>
      <c r="Y602" s="781">
        <f>IFERROR(Y600/H600,"0")+IFERROR(Y601/H601,"0")</f>
        <v>2</v>
      </c>
      <c r="Z602" s="781">
        <f>IFERROR(IF(Z600="",0,Z600),"0")+IFERROR(IF(Z601="",0,Z601),"0")</f>
        <v>3.7960000000000001E-2</v>
      </c>
      <c r="AA602" s="782"/>
      <c r="AB602" s="782"/>
      <c r="AC602" s="782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12"/>
      <c r="P603" s="800" t="s">
        <v>71</v>
      </c>
      <c r="Q603" s="801"/>
      <c r="R603" s="801"/>
      <c r="S603" s="801"/>
      <c r="T603" s="801"/>
      <c r="U603" s="801"/>
      <c r="V603" s="802"/>
      <c r="W603" s="37" t="s">
        <v>69</v>
      </c>
      <c r="X603" s="781">
        <f>IFERROR(SUM(X600:X601),"0")</f>
        <v>10</v>
      </c>
      <c r="Y603" s="781">
        <f>IFERROR(SUM(Y600:Y601),"0")</f>
        <v>15.6</v>
      </c>
      <c r="Z603" s="37"/>
      <c r="AA603" s="782"/>
      <c r="AB603" s="782"/>
      <c r="AC603" s="782"/>
    </row>
    <row r="604" spans="1:68" ht="27.75" customHeight="1" x14ac:dyDescent="0.2">
      <c r="A604" s="831" t="s">
        <v>945</v>
      </c>
      <c r="B604" s="832"/>
      <c r="C604" s="832"/>
      <c r="D604" s="832"/>
      <c r="E604" s="832"/>
      <c r="F604" s="832"/>
      <c r="G604" s="832"/>
      <c r="H604" s="832"/>
      <c r="I604" s="832"/>
      <c r="J604" s="832"/>
      <c r="K604" s="832"/>
      <c r="L604" s="832"/>
      <c r="M604" s="832"/>
      <c r="N604" s="832"/>
      <c r="O604" s="832"/>
      <c r="P604" s="832"/>
      <c r="Q604" s="832"/>
      <c r="R604" s="832"/>
      <c r="S604" s="832"/>
      <c r="T604" s="832"/>
      <c r="U604" s="832"/>
      <c r="V604" s="832"/>
      <c r="W604" s="832"/>
      <c r="X604" s="832"/>
      <c r="Y604" s="832"/>
      <c r="Z604" s="832"/>
      <c r="AA604" s="48"/>
      <c r="AB604" s="48"/>
      <c r="AC604" s="48"/>
    </row>
    <row r="605" spans="1:68" ht="16.5" customHeight="1" x14ac:dyDescent="0.25">
      <c r="A605" s="796" t="s">
        <v>945</v>
      </c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7"/>
      <c r="P605" s="797"/>
      <c r="Q605" s="797"/>
      <c r="R605" s="797"/>
      <c r="S605" s="797"/>
      <c r="T605" s="797"/>
      <c r="U605" s="797"/>
      <c r="V605" s="797"/>
      <c r="W605" s="797"/>
      <c r="X605" s="797"/>
      <c r="Y605" s="797"/>
      <c r="Z605" s="797"/>
      <c r="AA605" s="774"/>
      <c r="AB605" s="774"/>
      <c r="AC605" s="774"/>
    </row>
    <row r="606" spans="1:68" ht="14.25" customHeight="1" x14ac:dyDescent="0.25">
      <c r="A606" s="799" t="s">
        <v>110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75"/>
      <c r="AB606" s="775"/>
      <c r="AC606" s="775"/>
    </row>
    <row r="607" spans="1:68" ht="27" customHeight="1" x14ac:dyDescent="0.25">
      <c r="A607" s="54" t="s">
        <v>946</v>
      </c>
      <c r="B607" s="54" t="s">
        <v>947</v>
      </c>
      <c r="C607" s="31">
        <v>4301011862</v>
      </c>
      <c r="D607" s="786">
        <v>4680115885523</v>
      </c>
      <c r="E607" s="787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273</v>
      </c>
      <c r="N607" s="33"/>
      <c r="O607" s="32">
        <v>90</v>
      </c>
      <c r="P607" s="1094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274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11"/>
      <c r="B608" s="797"/>
      <c r="C608" s="797"/>
      <c r="D608" s="797"/>
      <c r="E608" s="797"/>
      <c r="F608" s="797"/>
      <c r="G608" s="797"/>
      <c r="H608" s="797"/>
      <c r="I608" s="797"/>
      <c r="J608" s="797"/>
      <c r="K608" s="797"/>
      <c r="L608" s="797"/>
      <c r="M608" s="797"/>
      <c r="N608" s="797"/>
      <c r="O608" s="812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x14ac:dyDescent="0.2">
      <c r="A609" s="797"/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812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customHeight="1" x14ac:dyDescent="0.25">
      <c r="A610" s="799" t="s">
        <v>64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5"/>
      <c r="AB610" s="775"/>
      <c r="AC610" s="775"/>
    </row>
    <row r="611" spans="1:68" ht="27" customHeight="1" x14ac:dyDescent="0.25">
      <c r="A611" s="54" t="s">
        <v>949</v>
      </c>
      <c r="B611" s="54" t="s">
        <v>950</v>
      </c>
      <c r="C611" s="31">
        <v>4301031309</v>
      </c>
      <c r="D611" s="786">
        <v>4680115885530</v>
      </c>
      <c r="E611" s="787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273</v>
      </c>
      <c r="N611" s="33"/>
      <c r="O611" s="32">
        <v>90</v>
      </c>
      <c r="P611" s="103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20</v>
      </c>
      <c r="Y611" s="780">
        <f>IFERROR(IF(X611="",0,CEILING((X611/$H611),1)*$H611),"")</f>
        <v>21</v>
      </c>
      <c r="Z611" s="36">
        <f>IFERROR(IF(Y611=0,"",ROUNDUP(Y611/H611,0)*0.00937),"")</f>
        <v>4.6850000000000003E-2</v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21</v>
      </c>
      <c r="BN611" s="64">
        <f>IFERROR(Y611*I611/H611,"0")</f>
        <v>22.049999999999997</v>
      </c>
      <c r="BO611" s="64">
        <f>IFERROR(1/J611*(X611/H611),"0")</f>
        <v>3.968253968253968E-2</v>
      </c>
      <c r="BP611" s="64">
        <f>IFERROR(1/J611*(Y611/H611),"0")</f>
        <v>4.1666666666666664E-2</v>
      </c>
    </row>
    <row r="612" spans="1:68" x14ac:dyDescent="0.2">
      <c r="A612" s="811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812"/>
      <c r="P612" s="800" t="s">
        <v>71</v>
      </c>
      <c r="Q612" s="801"/>
      <c r="R612" s="801"/>
      <c r="S612" s="801"/>
      <c r="T612" s="801"/>
      <c r="U612" s="801"/>
      <c r="V612" s="802"/>
      <c r="W612" s="37" t="s">
        <v>72</v>
      </c>
      <c r="X612" s="781">
        <f>IFERROR(X611/H611,"0")</f>
        <v>4.7619047619047619</v>
      </c>
      <c r="Y612" s="781">
        <f>IFERROR(Y611/H611,"0")</f>
        <v>5</v>
      </c>
      <c r="Z612" s="781">
        <f>IFERROR(IF(Z611="",0,Z611),"0")</f>
        <v>4.6850000000000003E-2</v>
      </c>
      <c r="AA612" s="782"/>
      <c r="AB612" s="782"/>
      <c r="AC612" s="782"/>
    </row>
    <row r="613" spans="1:68" x14ac:dyDescent="0.2">
      <c r="A613" s="797"/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812"/>
      <c r="P613" s="800" t="s">
        <v>71</v>
      </c>
      <c r="Q613" s="801"/>
      <c r="R613" s="801"/>
      <c r="S613" s="801"/>
      <c r="T613" s="801"/>
      <c r="U613" s="801"/>
      <c r="V613" s="802"/>
      <c r="W613" s="37" t="s">
        <v>69</v>
      </c>
      <c r="X613" s="781">
        <f>IFERROR(SUM(X611:X611),"0")</f>
        <v>20</v>
      </c>
      <c r="Y613" s="781">
        <f>IFERROR(SUM(Y611:Y611),"0")</f>
        <v>21</v>
      </c>
      <c r="Z613" s="37"/>
      <c r="AA613" s="782"/>
      <c r="AB613" s="782"/>
      <c r="AC613" s="782"/>
    </row>
    <row r="614" spans="1:68" ht="27.75" customHeight="1" x14ac:dyDescent="0.2">
      <c r="A614" s="831" t="s">
        <v>952</v>
      </c>
      <c r="B614" s="832"/>
      <c r="C614" s="832"/>
      <c r="D614" s="832"/>
      <c r="E614" s="832"/>
      <c r="F614" s="832"/>
      <c r="G614" s="832"/>
      <c r="H614" s="832"/>
      <c r="I614" s="832"/>
      <c r="J614" s="832"/>
      <c r="K614" s="832"/>
      <c r="L614" s="832"/>
      <c r="M614" s="832"/>
      <c r="N614" s="832"/>
      <c r="O614" s="832"/>
      <c r="P614" s="832"/>
      <c r="Q614" s="832"/>
      <c r="R614" s="832"/>
      <c r="S614" s="832"/>
      <c r="T614" s="832"/>
      <c r="U614" s="832"/>
      <c r="V614" s="832"/>
      <c r="W614" s="832"/>
      <c r="X614" s="832"/>
      <c r="Y614" s="832"/>
      <c r="Z614" s="832"/>
      <c r="AA614" s="48"/>
      <c r="AB614" s="48"/>
      <c r="AC614" s="48"/>
    </row>
    <row r="615" spans="1:68" ht="16.5" customHeight="1" x14ac:dyDescent="0.25">
      <c r="A615" s="796" t="s">
        <v>952</v>
      </c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797"/>
      <c r="P615" s="797"/>
      <c r="Q615" s="797"/>
      <c r="R615" s="797"/>
      <c r="S615" s="797"/>
      <c r="T615" s="797"/>
      <c r="U615" s="797"/>
      <c r="V615" s="797"/>
      <c r="W615" s="797"/>
      <c r="X615" s="797"/>
      <c r="Y615" s="797"/>
      <c r="Z615" s="797"/>
      <c r="AA615" s="774"/>
      <c r="AB615" s="774"/>
      <c r="AC615" s="774"/>
    </row>
    <row r="616" spans="1:68" ht="14.25" customHeight="1" x14ac:dyDescent="0.25">
      <c r="A616" s="799" t="s">
        <v>110</v>
      </c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797"/>
      <c r="P616" s="797"/>
      <c r="Q616" s="797"/>
      <c r="R616" s="797"/>
      <c r="S616" s="797"/>
      <c r="T616" s="797"/>
      <c r="U616" s="797"/>
      <c r="V616" s="797"/>
      <c r="W616" s="797"/>
      <c r="X616" s="797"/>
      <c r="Y616" s="797"/>
      <c r="Z616" s="797"/>
      <c r="AA616" s="775"/>
      <c r="AB616" s="775"/>
      <c r="AC616" s="775"/>
    </row>
    <row r="617" spans="1:68" ht="27" customHeight="1" x14ac:dyDescent="0.25">
      <c r="A617" s="54" t="s">
        <v>953</v>
      </c>
      <c r="B617" s="54" t="s">
        <v>954</v>
      </c>
      <c r="C617" s="31">
        <v>4301011763</v>
      </c>
      <c r="D617" s="786">
        <v>4640242181011</v>
      </c>
      <c r="E617" s="787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60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957</v>
      </c>
      <c r="B618" s="54" t="s">
        <v>958</v>
      </c>
      <c r="C618" s="31">
        <v>4301011585</v>
      </c>
      <c r="D618" s="786">
        <v>4640242180441</v>
      </c>
      <c r="E618" s="787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87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961</v>
      </c>
      <c r="B619" s="54" t="s">
        <v>962</v>
      </c>
      <c r="C619" s="31">
        <v>4301011584</v>
      </c>
      <c r="D619" s="786">
        <v>4640242180564</v>
      </c>
      <c r="E619" s="787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3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20</v>
      </c>
      <c r="Y619" s="780">
        <f t="shared" si="114"/>
        <v>24</v>
      </c>
      <c r="Z619" s="36">
        <f>IFERROR(IF(Y619=0,"",ROUNDUP(Y619/H619,0)*0.01898),"")</f>
        <v>3.7960000000000001E-2</v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20.725000000000001</v>
      </c>
      <c r="BN619" s="64">
        <f t="shared" si="116"/>
        <v>24.87</v>
      </c>
      <c r="BO619" s="64">
        <f t="shared" si="117"/>
        <v>2.6041666666666668E-2</v>
      </c>
      <c r="BP619" s="64">
        <f t="shared" si="118"/>
        <v>3.125E-2</v>
      </c>
    </row>
    <row r="620" spans="1:68" ht="27" customHeight="1" x14ac:dyDescent="0.25">
      <c r="A620" s="54" t="s">
        <v>965</v>
      </c>
      <c r="B620" s="54" t="s">
        <v>966</v>
      </c>
      <c r="C620" s="31">
        <v>4301011762</v>
      </c>
      <c r="D620" s="786">
        <v>4640242180922</v>
      </c>
      <c r="E620" s="787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093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969</v>
      </c>
      <c r="B621" s="54" t="s">
        <v>970</v>
      </c>
      <c r="C621" s="31">
        <v>4301011764</v>
      </c>
      <c r="D621" s="786">
        <v>4640242181189</v>
      </c>
      <c r="E621" s="787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972</v>
      </c>
      <c r="B622" s="54" t="s">
        <v>973</v>
      </c>
      <c r="C622" s="31">
        <v>4301011551</v>
      </c>
      <c r="D622" s="786">
        <v>4640242180038</v>
      </c>
      <c r="E622" s="787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23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975</v>
      </c>
      <c r="B623" s="54" t="s">
        <v>976</v>
      </c>
      <c r="C623" s="31">
        <v>4301011765</v>
      </c>
      <c r="D623" s="786">
        <v>4640242181172</v>
      </c>
      <c r="E623" s="787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08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811"/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812"/>
      <c r="P624" s="800" t="s">
        <v>71</v>
      </c>
      <c r="Q624" s="801"/>
      <c r="R624" s="801"/>
      <c r="S624" s="801"/>
      <c r="T624" s="801"/>
      <c r="U624" s="801"/>
      <c r="V624" s="802"/>
      <c r="W624" s="37" t="s">
        <v>72</v>
      </c>
      <c r="X624" s="781">
        <f>IFERROR(X617/H617,"0")+IFERROR(X618/H618,"0")+IFERROR(X619/H619,"0")+IFERROR(X620/H620,"0")+IFERROR(X621/H621,"0")+IFERROR(X622/H622,"0")+IFERROR(X623/H623,"0")</f>
        <v>1.6666666666666667</v>
      </c>
      <c r="Y624" s="781">
        <f>IFERROR(Y617/H617,"0")+IFERROR(Y618/H618,"0")+IFERROR(Y619/H619,"0")+IFERROR(Y620/H620,"0")+IFERROR(Y621/H621,"0")+IFERROR(Y622/H622,"0")+IFERROR(Y623/H623,"0")</f>
        <v>2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3.7960000000000001E-2</v>
      </c>
      <c r="AA624" s="782"/>
      <c r="AB624" s="782"/>
      <c r="AC624" s="782"/>
    </row>
    <row r="625" spans="1:68" x14ac:dyDescent="0.2">
      <c r="A625" s="797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12"/>
      <c r="P625" s="800" t="s">
        <v>71</v>
      </c>
      <c r="Q625" s="801"/>
      <c r="R625" s="801"/>
      <c r="S625" s="801"/>
      <c r="T625" s="801"/>
      <c r="U625" s="801"/>
      <c r="V625" s="802"/>
      <c r="W625" s="37" t="s">
        <v>69</v>
      </c>
      <c r="X625" s="781">
        <f>IFERROR(SUM(X617:X623),"0")</f>
        <v>20</v>
      </c>
      <c r="Y625" s="781">
        <f>IFERROR(SUM(Y617:Y623),"0")</f>
        <v>24</v>
      </c>
      <c r="Z625" s="37"/>
      <c r="AA625" s="782"/>
      <c r="AB625" s="782"/>
      <c r="AC625" s="782"/>
    </row>
    <row r="626" spans="1:68" ht="14.25" customHeight="1" x14ac:dyDescent="0.25">
      <c r="A626" s="799" t="s">
        <v>158</v>
      </c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797"/>
      <c r="P626" s="797"/>
      <c r="Q626" s="797"/>
      <c r="R626" s="797"/>
      <c r="S626" s="797"/>
      <c r="T626" s="797"/>
      <c r="U626" s="797"/>
      <c r="V626" s="797"/>
      <c r="W626" s="797"/>
      <c r="X626" s="797"/>
      <c r="Y626" s="797"/>
      <c r="Z626" s="797"/>
      <c r="AA626" s="775"/>
      <c r="AB626" s="775"/>
      <c r="AC626" s="775"/>
    </row>
    <row r="627" spans="1:68" ht="16.5" customHeight="1" x14ac:dyDescent="0.25">
      <c r="A627" s="54" t="s">
        <v>978</v>
      </c>
      <c r="B627" s="54" t="s">
        <v>979</v>
      </c>
      <c r="C627" s="31">
        <v>4301020269</v>
      </c>
      <c r="D627" s="786">
        <v>4640242180519</v>
      </c>
      <c r="E627" s="787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12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982</v>
      </c>
      <c r="B628" s="54" t="s">
        <v>983</v>
      </c>
      <c r="C628" s="31">
        <v>4301020260</v>
      </c>
      <c r="D628" s="786">
        <v>4640242180526</v>
      </c>
      <c r="E628" s="787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24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985</v>
      </c>
      <c r="B629" s="54" t="s">
        <v>986</v>
      </c>
      <c r="C629" s="31">
        <v>4301020309</v>
      </c>
      <c r="D629" s="786">
        <v>4640242180090</v>
      </c>
      <c r="E629" s="787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47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989</v>
      </c>
      <c r="B630" s="54" t="s">
        <v>990</v>
      </c>
      <c r="C630" s="31">
        <v>4301020295</v>
      </c>
      <c r="D630" s="786">
        <v>4640242181363</v>
      </c>
      <c r="E630" s="787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58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811"/>
      <c r="B631" s="797"/>
      <c r="C631" s="797"/>
      <c r="D631" s="797"/>
      <c r="E631" s="797"/>
      <c r="F631" s="797"/>
      <c r="G631" s="797"/>
      <c r="H631" s="797"/>
      <c r="I631" s="797"/>
      <c r="J631" s="797"/>
      <c r="K631" s="797"/>
      <c r="L631" s="797"/>
      <c r="M631" s="797"/>
      <c r="N631" s="797"/>
      <c r="O631" s="812"/>
      <c r="P631" s="800" t="s">
        <v>71</v>
      </c>
      <c r="Q631" s="801"/>
      <c r="R631" s="801"/>
      <c r="S631" s="801"/>
      <c r="T631" s="801"/>
      <c r="U631" s="801"/>
      <c r="V631" s="802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7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12"/>
      <c r="P632" s="800" t="s">
        <v>71</v>
      </c>
      <c r="Q632" s="801"/>
      <c r="R632" s="801"/>
      <c r="S632" s="801"/>
      <c r="T632" s="801"/>
      <c r="U632" s="801"/>
      <c r="V632" s="802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799" t="s">
        <v>64</v>
      </c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7"/>
      <c r="P633" s="797"/>
      <c r="Q633" s="797"/>
      <c r="R633" s="797"/>
      <c r="S633" s="797"/>
      <c r="T633" s="797"/>
      <c r="U633" s="797"/>
      <c r="V633" s="797"/>
      <c r="W633" s="797"/>
      <c r="X633" s="797"/>
      <c r="Y633" s="797"/>
      <c r="Z633" s="797"/>
      <c r="AA633" s="775"/>
      <c r="AB633" s="775"/>
      <c r="AC633" s="775"/>
    </row>
    <row r="634" spans="1:68" ht="27" customHeight="1" x14ac:dyDescent="0.25">
      <c r="A634" s="54" t="s">
        <v>992</v>
      </c>
      <c r="B634" s="54" t="s">
        <v>993</v>
      </c>
      <c r="C634" s="31">
        <v>4301031280</v>
      </c>
      <c r="D634" s="786">
        <v>4640242180816</v>
      </c>
      <c r="E634" s="787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62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996</v>
      </c>
      <c r="B635" s="54" t="s">
        <v>997</v>
      </c>
      <c r="C635" s="31">
        <v>4301031244</v>
      </c>
      <c r="D635" s="786">
        <v>4640242180595</v>
      </c>
      <c r="E635" s="787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92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customHeight="1" x14ac:dyDescent="0.25">
      <c r="A636" s="54" t="s">
        <v>1000</v>
      </c>
      <c r="B636" s="54" t="s">
        <v>1001</v>
      </c>
      <c r="C636" s="31">
        <v>4301031289</v>
      </c>
      <c r="D636" s="786">
        <v>4640242181615</v>
      </c>
      <c r="E636" s="787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4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1004</v>
      </c>
      <c r="B637" s="54" t="s">
        <v>1005</v>
      </c>
      <c r="C637" s="31">
        <v>4301031285</v>
      </c>
      <c r="D637" s="786">
        <v>4640242181639</v>
      </c>
      <c r="E637" s="787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902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1008</v>
      </c>
      <c r="B638" s="54" t="s">
        <v>1009</v>
      </c>
      <c r="C638" s="31">
        <v>4301031287</v>
      </c>
      <c r="D638" s="786">
        <v>4640242181622</v>
      </c>
      <c r="E638" s="787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5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1012</v>
      </c>
      <c r="B639" s="54" t="s">
        <v>1013</v>
      </c>
      <c r="C639" s="31">
        <v>4301031203</v>
      </c>
      <c r="D639" s="786">
        <v>4640242180908</v>
      </c>
      <c r="E639" s="787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39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1015</v>
      </c>
      <c r="B640" s="54" t="s">
        <v>1016</v>
      </c>
      <c r="C640" s="31">
        <v>4301031200</v>
      </c>
      <c r="D640" s="786">
        <v>4640242180489</v>
      </c>
      <c r="E640" s="787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9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811"/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812"/>
      <c r="P641" s="800" t="s">
        <v>71</v>
      </c>
      <c r="Q641" s="801"/>
      <c r="R641" s="801"/>
      <c r="S641" s="801"/>
      <c r="T641" s="801"/>
      <c r="U641" s="801"/>
      <c r="V641" s="802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x14ac:dyDescent="0.2">
      <c r="A642" s="797"/>
      <c r="B642" s="797"/>
      <c r="C642" s="797"/>
      <c r="D642" s="797"/>
      <c r="E642" s="797"/>
      <c r="F642" s="797"/>
      <c r="G642" s="797"/>
      <c r="H642" s="797"/>
      <c r="I642" s="797"/>
      <c r="J642" s="797"/>
      <c r="K642" s="797"/>
      <c r="L642" s="797"/>
      <c r="M642" s="797"/>
      <c r="N642" s="797"/>
      <c r="O642" s="812"/>
      <c r="P642" s="800" t="s">
        <v>71</v>
      </c>
      <c r="Q642" s="801"/>
      <c r="R642" s="801"/>
      <c r="S642" s="801"/>
      <c r="T642" s="801"/>
      <c r="U642" s="801"/>
      <c r="V642" s="802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customHeight="1" x14ac:dyDescent="0.25">
      <c r="A643" s="799" t="s">
        <v>73</v>
      </c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797"/>
      <c r="P643" s="797"/>
      <c r="Q643" s="797"/>
      <c r="R643" s="797"/>
      <c r="S643" s="797"/>
      <c r="T643" s="797"/>
      <c r="U643" s="797"/>
      <c r="V643" s="797"/>
      <c r="W643" s="797"/>
      <c r="X643" s="797"/>
      <c r="Y643" s="797"/>
      <c r="Z643" s="797"/>
      <c r="AA643" s="775"/>
      <c r="AB643" s="775"/>
      <c r="AC643" s="775"/>
    </row>
    <row r="644" spans="1:68" ht="27" customHeight="1" x14ac:dyDescent="0.25">
      <c r="A644" s="54" t="s">
        <v>1018</v>
      </c>
      <c r="B644" s="54" t="s">
        <v>1019</v>
      </c>
      <c r="C644" s="31">
        <v>4301051746</v>
      </c>
      <c r="D644" s="786">
        <v>4640242180533</v>
      </c>
      <c r="E644" s="787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1186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1000</v>
      </c>
      <c r="Y644" s="780">
        <f t="shared" ref="Y644:Y651" si="124">IFERROR(IF(X644="",0,CEILING((X644/$H644),1)*$H644),"")</f>
        <v>1006.1999999999999</v>
      </c>
      <c r="Z644" s="36">
        <f>IFERROR(IF(Y644=0,"",ROUNDUP(Y644/H644,0)*0.01898),"")</f>
        <v>2.44842</v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1066.5384615384617</v>
      </c>
      <c r="BN644" s="64">
        <f t="shared" ref="BN644:BN651" si="126">IFERROR(Y644*I644/H644,"0")</f>
        <v>1073.1510000000001</v>
      </c>
      <c r="BO644" s="64">
        <f t="shared" ref="BO644:BO651" si="127">IFERROR(1/J644*(X644/H644),"0")</f>
        <v>2.0032051282051282</v>
      </c>
      <c r="BP644" s="64">
        <f t="shared" ref="BP644:BP651" si="128">IFERROR(1/J644*(Y644/H644),"0")</f>
        <v>2.015625</v>
      </c>
    </row>
    <row r="645" spans="1:68" ht="27" customHeight="1" x14ac:dyDescent="0.25">
      <c r="A645" s="54" t="s">
        <v>1018</v>
      </c>
      <c r="B645" s="54" t="s">
        <v>1022</v>
      </c>
      <c r="C645" s="31">
        <v>4301051887</v>
      </c>
      <c r="D645" s="786">
        <v>4640242180533</v>
      </c>
      <c r="E645" s="787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940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customHeight="1" x14ac:dyDescent="0.25">
      <c r="A646" s="54" t="s">
        <v>1024</v>
      </c>
      <c r="B646" s="54" t="s">
        <v>1025</v>
      </c>
      <c r="C646" s="31">
        <v>4301051510</v>
      </c>
      <c r="D646" s="786">
        <v>4640242180540</v>
      </c>
      <c r="E646" s="787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3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1024</v>
      </c>
      <c r="B647" s="54" t="s">
        <v>1028</v>
      </c>
      <c r="C647" s="31">
        <v>4301051933</v>
      </c>
      <c r="D647" s="786">
        <v>4640242180540</v>
      </c>
      <c r="E647" s="787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4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1030</v>
      </c>
      <c r="B648" s="54" t="s">
        <v>1031</v>
      </c>
      <c r="C648" s="31">
        <v>4301051390</v>
      </c>
      <c r="D648" s="786">
        <v>4640242181233</v>
      </c>
      <c r="E648" s="787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1124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1030</v>
      </c>
      <c r="B649" s="54" t="s">
        <v>1033</v>
      </c>
      <c r="C649" s="31">
        <v>4301051920</v>
      </c>
      <c r="D649" s="786">
        <v>4640242181233</v>
      </c>
      <c r="E649" s="787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154</v>
      </c>
      <c r="N649" s="33"/>
      <c r="O649" s="32">
        <v>45</v>
      </c>
      <c r="P649" s="1024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1035</v>
      </c>
      <c r="B650" s="54" t="s">
        <v>1036</v>
      </c>
      <c r="C650" s="31">
        <v>4301051448</v>
      </c>
      <c r="D650" s="786">
        <v>4640242181226</v>
      </c>
      <c r="E650" s="787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8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1035</v>
      </c>
      <c r="B651" s="54" t="s">
        <v>1038</v>
      </c>
      <c r="C651" s="31">
        <v>4301051921</v>
      </c>
      <c r="D651" s="786">
        <v>4640242181226</v>
      </c>
      <c r="E651" s="787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154</v>
      </c>
      <c r="N651" s="33"/>
      <c r="O651" s="32">
        <v>45</v>
      </c>
      <c r="P651" s="1114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811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12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128.2051282051282</v>
      </c>
      <c r="Y652" s="781">
        <f>IFERROR(Y644/H644,"0")+IFERROR(Y645/H645,"0")+IFERROR(Y646/H646,"0")+IFERROR(Y647/H647,"0")+IFERROR(Y648/H648,"0")+IFERROR(Y649/H649,"0")+IFERROR(Y650/H650,"0")+IFERROR(Y651/H651,"0")</f>
        <v>129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2.44842</v>
      </c>
      <c r="AA652" s="782"/>
      <c r="AB652" s="782"/>
      <c r="AC652" s="782"/>
    </row>
    <row r="653" spans="1:68" x14ac:dyDescent="0.2">
      <c r="A653" s="797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12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1">
        <f>IFERROR(SUM(X644:X651),"0")</f>
        <v>1000</v>
      </c>
      <c r="Y653" s="781">
        <f>IFERROR(SUM(Y644:Y651),"0")</f>
        <v>1006.1999999999999</v>
      </c>
      <c r="Z653" s="37"/>
      <c r="AA653" s="782"/>
      <c r="AB653" s="782"/>
      <c r="AC653" s="782"/>
    </row>
    <row r="654" spans="1:68" ht="14.25" customHeight="1" x14ac:dyDescent="0.25">
      <c r="A654" s="799" t="s">
        <v>199</v>
      </c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7"/>
      <c r="P654" s="797"/>
      <c r="Q654" s="797"/>
      <c r="R654" s="797"/>
      <c r="S654" s="797"/>
      <c r="T654" s="797"/>
      <c r="U654" s="797"/>
      <c r="V654" s="797"/>
      <c r="W654" s="797"/>
      <c r="X654" s="797"/>
      <c r="Y654" s="797"/>
      <c r="Z654" s="797"/>
      <c r="AA654" s="775"/>
      <c r="AB654" s="775"/>
      <c r="AC654" s="775"/>
    </row>
    <row r="655" spans="1:68" ht="27" customHeight="1" x14ac:dyDescent="0.25">
      <c r="A655" s="54" t="s">
        <v>1040</v>
      </c>
      <c r="B655" s="54" t="s">
        <v>1041</v>
      </c>
      <c r="C655" s="31">
        <v>4301060408</v>
      </c>
      <c r="D655" s="786">
        <v>4640242180120</v>
      </c>
      <c r="E655" s="787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4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1040</v>
      </c>
      <c r="B656" s="54" t="s">
        <v>1044</v>
      </c>
      <c r="C656" s="31">
        <v>4301060354</v>
      </c>
      <c r="D656" s="786">
        <v>4640242180120</v>
      </c>
      <c r="E656" s="787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955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customHeight="1" x14ac:dyDescent="0.25">
      <c r="A657" s="54" t="s">
        <v>1046</v>
      </c>
      <c r="B657" s="54" t="s">
        <v>1047</v>
      </c>
      <c r="C657" s="31">
        <v>4301060407</v>
      </c>
      <c r="D657" s="786">
        <v>4640242180137</v>
      </c>
      <c r="E657" s="787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202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1046</v>
      </c>
      <c r="B658" s="54" t="s">
        <v>1050</v>
      </c>
      <c r="C658" s="31">
        <v>4301060355</v>
      </c>
      <c r="D658" s="786">
        <v>4640242180137</v>
      </c>
      <c r="E658" s="787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65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11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12"/>
      <c r="P659" s="800" t="s">
        <v>71</v>
      </c>
      <c r="Q659" s="801"/>
      <c r="R659" s="801"/>
      <c r="S659" s="801"/>
      <c r="T659" s="801"/>
      <c r="U659" s="801"/>
      <c r="V659" s="802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12"/>
      <c r="P660" s="800" t="s">
        <v>71</v>
      </c>
      <c r="Q660" s="801"/>
      <c r="R660" s="801"/>
      <c r="S660" s="801"/>
      <c r="T660" s="801"/>
      <c r="U660" s="801"/>
      <c r="V660" s="802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customHeight="1" x14ac:dyDescent="0.25">
      <c r="A661" s="796" t="s">
        <v>1052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4"/>
      <c r="AB661" s="774"/>
      <c r="AC661" s="774"/>
    </row>
    <row r="662" spans="1:68" ht="14.25" customHeight="1" x14ac:dyDescent="0.25">
      <c r="A662" s="799" t="s">
        <v>110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75"/>
      <c r="AB662" s="775"/>
      <c r="AC662" s="775"/>
    </row>
    <row r="663" spans="1:68" ht="27" customHeight="1" x14ac:dyDescent="0.25">
      <c r="A663" s="54" t="s">
        <v>1053</v>
      </c>
      <c r="B663" s="54" t="s">
        <v>1054</v>
      </c>
      <c r="C663" s="31">
        <v>4301011951</v>
      </c>
      <c r="D663" s="786">
        <v>4640242180045</v>
      </c>
      <c r="E663" s="787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783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1057</v>
      </c>
      <c r="B664" s="54" t="s">
        <v>1058</v>
      </c>
      <c r="C664" s="31">
        <v>4301011950</v>
      </c>
      <c r="D664" s="786">
        <v>4640242180601</v>
      </c>
      <c r="E664" s="787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11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12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7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812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799" t="s">
        <v>158</v>
      </c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797"/>
      <c r="P667" s="797"/>
      <c r="Q667" s="797"/>
      <c r="R667" s="797"/>
      <c r="S667" s="797"/>
      <c r="T667" s="797"/>
      <c r="U667" s="797"/>
      <c r="V667" s="797"/>
      <c r="W667" s="797"/>
      <c r="X667" s="797"/>
      <c r="Y667" s="797"/>
      <c r="Z667" s="797"/>
      <c r="AA667" s="775"/>
      <c r="AB667" s="775"/>
      <c r="AC667" s="775"/>
    </row>
    <row r="668" spans="1:68" ht="27" customHeight="1" x14ac:dyDescent="0.25">
      <c r="A668" s="54" t="s">
        <v>1061</v>
      </c>
      <c r="B668" s="54" t="s">
        <v>1062</v>
      </c>
      <c r="C668" s="31">
        <v>4301020314</v>
      </c>
      <c r="D668" s="786">
        <v>4640242180090</v>
      </c>
      <c r="E668" s="787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09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11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12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812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799" t="s">
        <v>64</v>
      </c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797"/>
      <c r="P671" s="797"/>
      <c r="Q671" s="797"/>
      <c r="R671" s="797"/>
      <c r="S671" s="797"/>
      <c r="T671" s="797"/>
      <c r="U671" s="797"/>
      <c r="V671" s="797"/>
      <c r="W671" s="797"/>
      <c r="X671" s="797"/>
      <c r="Y671" s="797"/>
      <c r="Z671" s="797"/>
      <c r="AA671" s="775"/>
      <c r="AB671" s="775"/>
      <c r="AC671" s="775"/>
    </row>
    <row r="672" spans="1:68" ht="27" customHeight="1" x14ac:dyDescent="0.25">
      <c r="A672" s="54" t="s">
        <v>1065</v>
      </c>
      <c r="B672" s="54" t="s">
        <v>1066</v>
      </c>
      <c r="C672" s="31">
        <v>4301031321</v>
      </c>
      <c r="D672" s="786">
        <v>4640242180076</v>
      </c>
      <c r="E672" s="787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1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81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812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812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799" t="s">
        <v>73</v>
      </c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797"/>
      <c r="P675" s="797"/>
      <c r="Q675" s="797"/>
      <c r="R675" s="797"/>
      <c r="S675" s="797"/>
      <c r="T675" s="797"/>
      <c r="U675" s="797"/>
      <c r="V675" s="797"/>
      <c r="W675" s="797"/>
      <c r="X675" s="797"/>
      <c r="Y675" s="797"/>
      <c r="Z675" s="797"/>
      <c r="AA675" s="775"/>
      <c r="AB675" s="775"/>
      <c r="AC675" s="775"/>
    </row>
    <row r="676" spans="1:68" ht="27" customHeight="1" x14ac:dyDescent="0.25">
      <c r="A676" s="54" t="s">
        <v>1069</v>
      </c>
      <c r="B676" s="54" t="s">
        <v>1070</v>
      </c>
      <c r="C676" s="31">
        <v>4301051780</v>
      </c>
      <c r="D676" s="786">
        <v>4640242180106</v>
      </c>
      <c r="E676" s="787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14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811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812"/>
      <c r="P677" s="800" t="s">
        <v>71</v>
      </c>
      <c r="Q677" s="801"/>
      <c r="R677" s="801"/>
      <c r="S677" s="801"/>
      <c r="T677" s="801"/>
      <c r="U677" s="801"/>
      <c r="V677" s="802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812"/>
      <c r="P678" s="800" t="s">
        <v>71</v>
      </c>
      <c r="Q678" s="801"/>
      <c r="R678" s="801"/>
      <c r="S678" s="801"/>
      <c r="T678" s="801"/>
      <c r="U678" s="801"/>
      <c r="V678" s="802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19"/>
      <c r="B679" s="797"/>
      <c r="C679" s="797"/>
      <c r="D679" s="797"/>
      <c r="E679" s="797"/>
      <c r="F679" s="797"/>
      <c r="G679" s="797"/>
      <c r="H679" s="797"/>
      <c r="I679" s="797"/>
      <c r="J679" s="797"/>
      <c r="K679" s="797"/>
      <c r="L679" s="797"/>
      <c r="M679" s="797"/>
      <c r="N679" s="797"/>
      <c r="O679" s="995"/>
      <c r="P679" s="826" t="s">
        <v>1073</v>
      </c>
      <c r="Q679" s="827"/>
      <c r="R679" s="827"/>
      <c r="S679" s="827"/>
      <c r="T679" s="827"/>
      <c r="U679" s="827"/>
      <c r="V679" s="828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17458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17658.520000000004</v>
      </c>
      <c r="Z679" s="37"/>
      <c r="AA679" s="782"/>
      <c r="AB679" s="782"/>
      <c r="AC679" s="782"/>
    </row>
    <row r="680" spans="1:68" x14ac:dyDescent="0.2">
      <c r="A680" s="797"/>
      <c r="B680" s="797"/>
      <c r="C680" s="797"/>
      <c r="D680" s="797"/>
      <c r="E680" s="797"/>
      <c r="F680" s="797"/>
      <c r="G680" s="797"/>
      <c r="H680" s="797"/>
      <c r="I680" s="797"/>
      <c r="J680" s="797"/>
      <c r="K680" s="797"/>
      <c r="L680" s="797"/>
      <c r="M680" s="797"/>
      <c r="N680" s="797"/>
      <c r="O680" s="995"/>
      <c r="P680" s="826" t="s">
        <v>1074</v>
      </c>
      <c r="Q680" s="827"/>
      <c r="R680" s="827"/>
      <c r="S680" s="827"/>
      <c r="T680" s="827"/>
      <c r="U680" s="827"/>
      <c r="V680" s="828"/>
      <c r="W680" s="37" t="s">
        <v>69</v>
      </c>
      <c r="X680" s="781">
        <f>IFERROR(SUM(BM22:BM676),"0")</f>
        <v>18579.89627191774</v>
      </c>
      <c r="Y680" s="781">
        <f>IFERROR(SUM(BN22:BN676),"0")</f>
        <v>18793.277000000002</v>
      </c>
      <c r="Z680" s="37"/>
      <c r="AA680" s="782"/>
      <c r="AB680" s="782"/>
      <c r="AC680" s="782"/>
    </row>
    <row r="681" spans="1:68" x14ac:dyDescent="0.2">
      <c r="A681" s="797"/>
      <c r="B681" s="797"/>
      <c r="C681" s="797"/>
      <c r="D681" s="797"/>
      <c r="E681" s="797"/>
      <c r="F681" s="797"/>
      <c r="G681" s="797"/>
      <c r="H681" s="797"/>
      <c r="I681" s="797"/>
      <c r="J681" s="797"/>
      <c r="K681" s="797"/>
      <c r="L681" s="797"/>
      <c r="M681" s="797"/>
      <c r="N681" s="797"/>
      <c r="O681" s="995"/>
      <c r="P681" s="826" t="s">
        <v>1075</v>
      </c>
      <c r="Q681" s="827"/>
      <c r="R681" s="827"/>
      <c r="S681" s="827"/>
      <c r="T681" s="827"/>
      <c r="U681" s="827"/>
      <c r="V681" s="828"/>
      <c r="W681" s="37" t="s">
        <v>1076</v>
      </c>
      <c r="X681" s="38">
        <f>ROUNDUP(SUM(BO22:BO676),0)</f>
        <v>32</v>
      </c>
      <c r="Y681" s="38">
        <f>ROUNDUP(SUM(BP22:BP676),0)</f>
        <v>32</v>
      </c>
      <c r="Z681" s="37"/>
      <c r="AA681" s="782"/>
      <c r="AB681" s="782"/>
      <c r="AC681" s="782"/>
    </row>
    <row r="682" spans="1:68" x14ac:dyDescent="0.2">
      <c r="A682" s="797"/>
      <c r="B682" s="797"/>
      <c r="C682" s="797"/>
      <c r="D682" s="797"/>
      <c r="E682" s="797"/>
      <c r="F682" s="797"/>
      <c r="G682" s="797"/>
      <c r="H682" s="797"/>
      <c r="I682" s="797"/>
      <c r="J682" s="797"/>
      <c r="K682" s="797"/>
      <c r="L682" s="797"/>
      <c r="M682" s="797"/>
      <c r="N682" s="797"/>
      <c r="O682" s="995"/>
      <c r="P682" s="826" t="s">
        <v>1077</v>
      </c>
      <c r="Q682" s="827"/>
      <c r="R682" s="827"/>
      <c r="S682" s="827"/>
      <c r="T682" s="827"/>
      <c r="U682" s="827"/>
      <c r="V682" s="828"/>
      <c r="W682" s="37" t="s">
        <v>69</v>
      </c>
      <c r="X682" s="781">
        <f>GrossWeightTotal+PalletQtyTotal*25</f>
        <v>19379.89627191774</v>
      </c>
      <c r="Y682" s="781">
        <f>GrossWeightTotalR+PalletQtyTotalR*25</f>
        <v>19593.277000000002</v>
      </c>
      <c r="Z682" s="37"/>
      <c r="AA682" s="782"/>
      <c r="AB682" s="782"/>
      <c r="AC682" s="782"/>
    </row>
    <row r="683" spans="1:68" x14ac:dyDescent="0.2">
      <c r="A683" s="797"/>
      <c r="B683" s="797"/>
      <c r="C683" s="797"/>
      <c r="D683" s="797"/>
      <c r="E683" s="797"/>
      <c r="F683" s="797"/>
      <c r="G683" s="797"/>
      <c r="H683" s="797"/>
      <c r="I683" s="797"/>
      <c r="J683" s="797"/>
      <c r="K683" s="797"/>
      <c r="L683" s="797"/>
      <c r="M683" s="797"/>
      <c r="N683" s="797"/>
      <c r="O683" s="995"/>
      <c r="P683" s="826" t="s">
        <v>1078</v>
      </c>
      <c r="Q683" s="827"/>
      <c r="R683" s="827"/>
      <c r="S683" s="827"/>
      <c r="T683" s="827"/>
      <c r="U683" s="827"/>
      <c r="V683" s="828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3875.7038220400286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3911</v>
      </c>
      <c r="Z683" s="37"/>
      <c r="AA683" s="782"/>
      <c r="AB683" s="782"/>
      <c r="AC683" s="782"/>
    </row>
    <row r="684" spans="1:68" ht="14.25" customHeight="1" x14ac:dyDescent="0.2">
      <c r="A684" s="797"/>
      <c r="B684" s="797"/>
      <c r="C684" s="797"/>
      <c r="D684" s="797"/>
      <c r="E684" s="797"/>
      <c r="F684" s="797"/>
      <c r="G684" s="797"/>
      <c r="H684" s="797"/>
      <c r="I684" s="797"/>
      <c r="J684" s="797"/>
      <c r="K684" s="797"/>
      <c r="L684" s="797"/>
      <c r="M684" s="797"/>
      <c r="N684" s="797"/>
      <c r="O684" s="995"/>
      <c r="P684" s="826" t="s">
        <v>1079</v>
      </c>
      <c r="Q684" s="827"/>
      <c r="R684" s="827"/>
      <c r="S684" s="827"/>
      <c r="T684" s="827"/>
      <c r="U684" s="827"/>
      <c r="V684" s="828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36.974930000000008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808" t="s">
        <v>108</v>
      </c>
      <c r="D686" s="930"/>
      <c r="E686" s="930"/>
      <c r="F686" s="930"/>
      <c r="G686" s="930"/>
      <c r="H686" s="857"/>
      <c r="I686" s="808" t="s">
        <v>311</v>
      </c>
      <c r="J686" s="930"/>
      <c r="K686" s="930"/>
      <c r="L686" s="930"/>
      <c r="M686" s="930"/>
      <c r="N686" s="930"/>
      <c r="O686" s="930"/>
      <c r="P686" s="930"/>
      <c r="Q686" s="930"/>
      <c r="R686" s="930"/>
      <c r="S686" s="930"/>
      <c r="T686" s="930"/>
      <c r="U686" s="930"/>
      <c r="V686" s="930"/>
      <c r="W686" s="857"/>
      <c r="X686" s="808" t="s">
        <v>656</v>
      </c>
      <c r="Y686" s="857"/>
      <c r="Z686" s="808" t="s">
        <v>742</v>
      </c>
      <c r="AA686" s="930"/>
      <c r="AB686" s="930"/>
      <c r="AC686" s="857"/>
      <c r="AD686" s="776" t="s">
        <v>849</v>
      </c>
      <c r="AE686" s="776" t="s">
        <v>945</v>
      </c>
      <c r="AF686" s="808" t="s">
        <v>952</v>
      </c>
      <c r="AG686" s="857"/>
    </row>
    <row r="687" spans="1:68" ht="14.25" customHeight="1" thickTop="1" x14ac:dyDescent="0.2">
      <c r="A687" s="1159" t="s">
        <v>1082</v>
      </c>
      <c r="B687" s="808" t="s">
        <v>63</v>
      </c>
      <c r="C687" s="808" t="s">
        <v>109</v>
      </c>
      <c r="D687" s="808" t="s">
        <v>137</v>
      </c>
      <c r="E687" s="808" t="s">
        <v>207</v>
      </c>
      <c r="F687" s="808" t="s">
        <v>229</v>
      </c>
      <c r="G687" s="808" t="s">
        <v>270</v>
      </c>
      <c r="H687" s="808" t="s">
        <v>108</v>
      </c>
      <c r="I687" s="808" t="s">
        <v>312</v>
      </c>
      <c r="J687" s="808" t="s">
        <v>336</v>
      </c>
      <c r="K687" s="808" t="s">
        <v>413</v>
      </c>
      <c r="L687" s="808" t="s">
        <v>433</v>
      </c>
      <c r="M687" s="808" t="s">
        <v>458</v>
      </c>
      <c r="N687" s="777"/>
      <c r="O687" s="808" t="s">
        <v>485</v>
      </c>
      <c r="P687" s="808" t="s">
        <v>488</v>
      </c>
      <c r="Q687" s="808" t="s">
        <v>497</v>
      </c>
      <c r="R687" s="808" t="s">
        <v>513</v>
      </c>
      <c r="S687" s="808" t="s">
        <v>526</v>
      </c>
      <c r="T687" s="808" t="s">
        <v>539</v>
      </c>
      <c r="U687" s="808" t="s">
        <v>552</v>
      </c>
      <c r="V687" s="808" t="s">
        <v>556</v>
      </c>
      <c r="W687" s="808" t="s">
        <v>643</v>
      </c>
      <c r="X687" s="808" t="s">
        <v>657</v>
      </c>
      <c r="Y687" s="808" t="s">
        <v>698</v>
      </c>
      <c r="Z687" s="808" t="s">
        <v>743</v>
      </c>
      <c r="AA687" s="808" t="s">
        <v>804</v>
      </c>
      <c r="AB687" s="808" t="s">
        <v>828</v>
      </c>
      <c r="AC687" s="808" t="s">
        <v>842</v>
      </c>
      <c r="AD687" s="808" t="s">
        <v>849</v>
      </c>
      <c r="AE687" s="808" t="s">
        <v>945</v>
      </c>
      <c r="AF687" s="808" t="s">
        <v>952</v>
      </c>
      <c r="AG687" s="808" t="s">
        <v>1052</v>
      </c>
    </row>
    <row r="688" spans="1:68" ht="13.5" customHeight="1" thickBot="1" x14ac:dyDescent="0.25">
      <c r="A688" s="1160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777"/>
      <c r="O688" s="809"/>
      <c r="P688" s="809"/>
      <c r="Q688" s="809"/>
      <c r="R688" s="809"/>
      <c r="S688" s="809"/>
      <c r="T688" s="809"/>
      <c r="U688" s="809"/>
      <c r="V688" s="809"/>
      <c r="W688" s="809"/>
      <c r="X688" s="809"/>
      <c r="Y688" s="809"/>
      <c r="Z688" s="809"/>
      <c r="AA688" s="809"/>
      <c r="AB688" s="809"/>
      <c r="AC688" s="809"/>
      <c r="AD688" s="809"/>
      <c r="AE688" s="809"/>
      <c r="AF688" s="809"/>
      <c r="AG688" s="80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188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958.80000000000007</v>
      </c>
      <c r="E689" s="46">
        <f>IFERROR(Y103*1,"0")+IFERROR(Y104*1,"0")+IFERROR(Y105*1,"0")+IFERROR(Y109*1,"0")+IFERROR(Y110*1,"0")+IFERROR(Y111*1,"0")+IFERROR(Y112*1,"0")+IFERROR(Y113*1,"0")+IFERROR(Y114*1,"0")</f>
        <v>1152.3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1765.2600000000002</v>
      </c>
      <c r="G689" s="46">
        <f>IFERROR(Y149*1,"0")+IFERROR(Y150*1,"0")+IFERROR(Y151*1,"0")+IFERROR(Y155*1,"0")+IFERROR(Y156*1,"0")+IFERROR(Y160*1,"0")+IFERROR(Y161*1,"0")+IFERROR(Y162*1,"0")</f>
        <v>195.92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667.80000000000007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2229.6000000000004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207.2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482.4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974.59999999999991</v>
      </c>
      <c r="W689" s="46">
        <f>IFERROR(Y407*1,"0")+IFERROR(Y411*1,"0")+IFERROR(Y412*1,"0")+IFERROR(Y413*1,"0")</f>
        <v>998.7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5366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72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109.20000000000002</v>
      </c>
      <c r="AA689" s="46">
        <f>IFERROR(Y514*1,"0")+IFERROR(Y518*1,"0")+IFERROR(Y519*1,"0")+IFERROR(Y520*1,"0")+IFERROR(Y521*1,"0")+IFERROR(Y522*1,"0")+IFERROR(Y526*1,"0")+IFERROR(Y530*1,"0")</f>
        <v>10.5</v>
      </c>
      <c r="AB689" s="46">
        <f>IFERROR(Y535*1,"0")+IFERROR(Y536*1,"0")+IFERROR(Y537*1,"0")+IFERROR(Y538*1,"0")</f>
        <v>41.04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1188</v>
      </c>
      <c r="AE689" s="46">
        <f>IFERROR(Y607*1,"0")+IFERROR(Y611*1,"0")</f>
        <v>21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1030.1999999999998</v>
      </c>
      <c r="AG689" s="46">
        <f>IFERROR(Y663*1,"0")+IFERROR(Y664*1,"0")+IFERROR(Y668*1,"0")+IFERROR(Y672*1,"0")+IFERROR(Y676*1,"0")</f>
        <v>0</v>
      </c>
    </row>
  </sheetData>
  <sheetProtection algorithmName="SHA-512" hashValue="9B+NZry37bkZSF9lTxjn87/r4rRoxhDh4+IGVl4OhUlPEl2SRRe0slhoU8hQN7jzKaHbsFUfdU0+Jnf0OrKPuA==" saltValue="/TxrKkU8ODYG9GaXIUS2mw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X17:X18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D192:E192"/>
    <mergeCell ref="A99:O100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149:T149"/>
    <mergeCell ref="P447:T447"/>
    <mergeCell ref="Y17:Y18"/>
    <mergeCell ref="U17:V17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P23:V23"/>
    <mergeCell ref="P443:V443"/>
    <mergeCell ref="P272:V272"/>
    <mergeCell ref="P210:V210"/>
    <mergeCell ref="A206:Z206"/>
    <mergeCell ref="D133:E133"/>
    <mergeCell ref="P679:V679"/>
    <mergeCell ref="A529:Z529"/>
    <mergeCell ref="P308:V308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P650:T650"/>
    <mergeCell ref="D571:E571"/>
    <mergeCell ref="D553:E553"/>
    <mergeCell ref="P659:V659"/>
    <mergeCell ref="P161:T161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541:Z541"/>
    <mergeCell ref="P579:T579"/>
    <mergeCell ref="D218:E218"/>
    <mergeCell ref="P644:T644"/>
    <mergeCell ref="D247:E247"/>
    <mergeCell ref="P53:V53"/>
    <mergeCell ref="P351:V351"/>
    <mergeCell ref="A314:Z314"/>
    <mergeCell ref="L687:L688"/>
    <mergeCell ref="A534:Z534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639:T639"/>
    <mergeCell ref="I686:W686"/>
    <mergeCell ref="D620:E620"/>
    <mergeCell ref="P577:T577"/>
    <mergeCell ref="D449:E449"/>
    <mergeCell ref="D151:E151"/>
    <mergeCell ref="P49:T49"/>
    <mergeCell ref="D607:E607"/>
    <mergeCell ref="A551:Z551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B687:B688"/>
    <mergeCell ref="A507:Z507"/>
    <mergeCell ref="P488:T488"/>
    <mergeCell ref="D687:D688"/>
    <mergeCell ref="P282:T282"/>
    <mergeCell ref="P111:T111"/>
    <mergeCell ref="A539:O540"/>
    <mergeCell ref="P580:T580"/>
    <mergeCell ref="D225:E225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57:V57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P625:V625"/>
    <mergeCell ref="P50:T50"/>
    <mergeCell ref="D371:E371"/>
    <mergeCell ref="D564:E564"/>
    <mergeCell ref="P84:V84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P243:V243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401:E401"/>
    <mergeCell ref="A548:O549"/>
    <mergeCell ref="A474:Z474"/>
    <mergeCell ref="P656:T656"/>
    <mergeCell ref="D339:E339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451:E451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250:T250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T687:T688"/>
    <mergeCell ref="P106:V106"/>
    <mergeCell ref="A93:O94"/>
    <mergeCell ref="P177:V177"/>
    <mergeCell ref="P33:V33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A661:Z66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103:T103"/>
    <mergeCell ref="A531:O532"/>
    <mergeCell ref="P572:T572"/>
    <mergeCell ref="P401:T401"/>
    <mergeCell ref="D382:E382"/>
    <mergeCell ref="P339:T339"/>
    <mergeCell ref="D8:M8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182:V182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R687:R688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D600:E600"/>
    <mergeCell ref="P173:T173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S687:S688"/>
    <mergeCell ref="P664:T664"/>
    <mergeCell ref="D585:E585"/>
    <mergeCell ref="U687:U688"/>
    <mergeCell ref="D66:E66"/>
    <mergeCell ref="D197:E197"/>
    <mergeCell ref="P381:T381"/>
    <mergeCell ref="D253:E253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A671:Z671"/>
    <mergeCell ref="D536:E536"/>
    <mergeCell ref="D365:E365"/>
    <mergeCell ref="D663:E663"/>
    <mergeCell ref="D79:E79"/>
    <mergeCell ref="P682:V682"/>
    <mergeCell ref="A550:Z550"/>
    <mergeCell ref="A525:Z525"/>
    <mergeCell ref="A140:O141"/>
    <mergeCell ref="P141:V141"/>
    <mergeCell ref="P452:T452"/>
    <mergeCell ref="P681:V681"/>
    <mergeCell ref="A258:Z258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A677:O678"/>
    <mergeCell ref="P520:T520"/>
    <mergeCell ref="D363:E363"/>
    <mergeCell ref="P172:T172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389:T389"/>
    <mergeCell ref="A576:Z576"/>
    <mergeCell ref="P454:T454"/>
    <mergeCell ref="A570:Z570"/>
    <mergeCell ref="P545:V545"/>
    <mergeCell ref="P155:T155"/>
    <mergeCell ref="P153:V153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73:T73"/>
    <mergeCell ref="P437:T437"/>
    <mergeCell ref="P315:T315"/>
    <mergeCell ref="P144:T144"/>
    <mergeCell ref="D619:E619"/>
    <mergeCell ref="D423:E423"/>
    <mergeCell ref="P302:T302"/>
    <mergeCell ref="P231:T231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2 X67 X74 X105 X111 X137 X305 X420 X422 X424 X432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XXu3AgtOTp/QYjOM6Ij5cYBskJ+JqN01gwIuiJwkEu07MSqL6DZM9Kmy1bVIUTlRTMOa9OU2bXN69WfKerNzgA==" saltValue="QrGLvbEvi+y0RYlqf4t/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2025-02-07T09:38:58Z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