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5\01,25\31,02,25 на 04,02,25 КИ\"/>
    </mc:Choice>
  </mc:AlternateContent>
  <xr:revisionPtr revIDLastSave="0" documentId="13_ncr:1_{66E84D2F-53BF-4024-B467-210B08CF03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Z49" i="1" l="1"/>
  <c r="BN49" i="1"/>
  <c r="Z103" i="1"/>
  <c r="BN103" i="1"/>
  <c r="Z123" i="1"/>
  <c r="BN123" i="1"/>
  <c r="Z207" i="1"/>
  <c r="BN207" i="1"/>
  <c r="Z266" i="1"/>
  <c r="BN266" i="1"/>
  <c r="Z371" i="1"/>
  <c r="BN371" i="1"/>
  <c r="Z423" i="1"/>
  <c r="BN423" i="1"/>
  <c r="Z453" i="1"/>
  <c r="BN453" i="1"/>
  <c r="Z64" i="1"/>
  <c r="BN64" i="1"/>
  <c r="Z90" i="1"/>
  <c r="BN90" i="1"/>
  <c r="Z135" i="1"/>
  <c r="BN135" i="1"/>
  <c r="Z192" i="1"/>
  <c r="BN192" i="1"/>
  <c r="Z219" i="1"/>
  <c r="BN219" i="1"/>
  <c r="Z253" i="1"/>
  <c r="BN253" i="1"/>
  <c r="Z283" i="1"/>
  <c r="BN283" i="1"/>
  <c r="Z345" i="1"/>
  <c r="BN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Z381" i="1"/>
  <c r="BN381" i="1"/>
  <c r="Z402" i="1"/>
  <c r="BN402" i="1"/>
  <c r="Z485" i="1"/>
  <c r="BN485" i="1"/>
  <c r="Z488" i="1"/>
  <c r="BN488" i="1"/>
  <c r="Z491" i="1"/>
  <c r="BN491" i="1"/>
  <c r="Z496" i="1"/>
  <c r="BN496" i="1"/>
  <c r="Z499" i="1"/>
  <c r="BN499" i="1"/>
  <c r="BP249" i="1"/>
  <c r="BN249" i="1"/>
  <c r="Z249" i="1"/>
  <c r="BP279" i="1"/>
  <c r="BN279" i="1"/>
  <c r="Z279" i="1"/>
  <c r="BP334" i="1"/>
  <c r="BN334" i="1"/>
  <c r="Z334" i="1"/>
  <c r="BP377" i="1"/>
  <c r="BN377" i="1"/>
  <c r="Z377" i="1"/>
  <c r="BP394" i="1"/>
  <c r="BN394" i="1"/>
  <c r="Z394" i="1"/>
  <c r="BP427" i="1"/>
  <c r="BN427" i="1"/>
  <c r="Z427" i="1"/>
  <c r="BP467" i="1"/>
  <c r="BN467" i="1"/>
  <c r="Z467" i="1"/>
  <c r="BP558" i="1"/>
  <c r="BN558" i="1"/>
  <c r="Z558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19" i="1"/>
  <c r="BN119" i="1"/>
  <c r="Z129" i="1"/>
  <c r="BN129" i="1"/>
  <c r="Y141" i="1"/>
  <c r="Z139" i="1"/>
  <c r="BN139" i="1"/>
  <c r="Z180" i="1"/>
  <c r="BN180" i="1"/>
  <c r="Z196" i="1"/>
  <c r="BN196" i="1"/>
  <c r="Z215" i="1"/>
  <c r="BN215" i="1"/>
  <c r="Z225" i="1"/>
  <c r="BN225" i="1"/>
  <c r="BP229" i="1"/>
  <c r="BN229" i="1"/>
  <c r="Z229" i="1"/>
  <c r="BP262" i="1"/>
  <c r="BN262" i="1"/>
  <c r="Z262" i="1"/>
  <c r="BP302" i="1"/>
  <c r="BN302" i="1"/>
  <c r="Z302" i="1"/>
  <c r="BP363" i="1"/>
  <c r="BN363" i="1"/>
  <c r="Z363" i="1"/>
  <c r="BP393" i="1"/>
  <c r="BN393" i="1"/>
  <c r="Z393" i="1"/>
  <c r="BP413" i="1"/>
  <c r="BN413" i="1"/>
  <c r="Z413" i="1"/>
  <c r="BP419" i="1"/>
  <c r="BN419" i="1"/>
  <c r="Z419" i="1"/>
  <c r="BP449" i="1"/>
  <c r="BN449" i="1"/>
  <c r="Z449" i="1"/>
  <c r="BP509" i="1"/>
  <c r="BN509" i="1"/>
  <c r="Z509" i="1"/>
  <c r="Y515" i="1"/>
  <c r="BP514" i="1"/>
  <c r="BN514" i="1"/>
  <c r="Z514" i="1"/>
  <c r="Z515" i="1" s="1"/>
  <c r="BP522" i="1"/>
  <c r="BN522" i="1"/>
  <c r="Z522" i="1"/>
  <c r="BP571" i="1"/>
  <c r="BN571" i="1"/>
  <c r="Z571" i="1"/>
  <c r="BP635" i="1"/>
  <c r="BN635" i="1"/>
  <c r="Z635" i="1"/>
  <c r="BP637" i="1"/>
  <c r="BN637" i="1"/>
  <c r="Z637" i="1"/>
  <c r="BP639" i="1"/>
  <c r="BN639" i="1"/>
  <c r="Z639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5" i="1"/>
  <c r="BN365" i="1"/>
  <c r="Z365" i="1"/>
  <c r="BP379" i="1"/>
  <c r="BN379" i="1"/>
  <c r="Z379" i="1"/>
  <c r="BP396" i="1"/>
  <c r="BN396" i="1"/>
  <c r="Z396" i="1"/>
  <c r="BP400" i="1"/>
  <c r="BN400" i="1"/>
  <c r="Z400" i="1"/>
  <c r="BP421" i="1"/>
  <c r="BN421" i="1"/>
  <c r="Z421" i="1"/>
  <c r="BP433" i="1"/>
  <c r="BN433" i="1"/>
  <c r="Z433" i="1"/>
  <c r="BP451" i="1"/>
  <c r="BN451" i="1"/>
  <c r="Z451" i="1"/>
  <c r="BP481" i="1"/>
  <c r="BN481" i="1"/>
  <c r="Z481" i="1"/>
  <c r="BP483" i="1"/>
  <c r="BN483" i="1"/>
  <c r="Z483" i="1"/>
  <c r="BP494" i="1"/>
  <c r="BN494" i="1"/>
  <c r="Z494" i="1"/>
  <c r="J9" i="1"/>
  <c r="X680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Z114" i="1"/>
  <c r="BN114" i="1"/>
  <c r="Z121" i="1"/>
  <c r="BN121" i="1"/>
  <c r="Z127" i="1"/>
  <c r="BN127" i="1"/>
  <c r="BP127" i="1"/>
  <c r="Z133" i="1"/>
  <c r="BN133" i="1"/>
  <c r="BP133" i="1"/>
  <c r="Y145" i="1"/>
  <c r="BP143" i="1"/>
  <c r="BN143" i="1"/>
  <c r="Z143" i="1"/>
  <c r="BP161" i="1"/>
  <c r="BN161" i="1"/>
  <c r="Z161" i="1"/>
  <c r="Y188" i="1"/>
  <c r="Y187" i="1"/>
  <c r="BP186" i="1"/>
  <c r="BN186" i="1"/>
  <c r="Z186" i="1"/>
  <c r="Z187" i="1" s="1"/>
  <c r="Y198" i="1"/>
  <c r="BP190" i="1"/>
  <c r="BN190" i="1"/>
  <c r="Z190" i="1"/>
  <c r="BP203" i="1"/>
  <c r="BN203" i="1"/>
  <c r="Z203" i="1"/>
  <c r="BP217" i="1"/>
  <c r="BN217" i="1"/>
  <c r="Z217" i="1"/>
  <c r="BP227" i="1"/>
  <c r="BN227" i="1"/>
  <c r="Z227" i="1"/>
  <c r="BP237" i="1"/>
  <c r="BN237" i="1"/>
  <c r="Z237" i="1"/>
  <c r="BP247" i="1"/>
  <c r="BN247" i="1"/>
  <c r="Z247" i="1"/>
  <c r="BP260" i="1"/>
  <c r="BN260" i="1"/>
  <c r="Z260" i="1"/>
  <c r="BP277" i="1"/>
  <c r="BN277" i="1"/>
  <c r="Z277" i="1"/>
  <c r="BP295" i="1"/>
  <c r="BN295" i="1"/>
  <c r="Z295" i="1"/>
  <c r="Y313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65" i="1"/>
  <c r="BN465" i="1"/>
  <c r="Z465" i="1"/>
  <c r="BP482" i="1"/>
  <c r="BN482" i="1"/>
  <c r="Z482" i="1"/>
  <c r="BP493" i="1"/>
  <c r="BN493" i="1"/>
  <c r="Z493" i="1"/>
  <c r="Y505" i="1"/>
  <c r="BP503" i="1"/>
  <c r="BN503" i="1"/>
  <c r="Z503" i="1"/>
  <c r="BP520" i="1"/>
  <c r="BN520" i="1"/>
  <c r="Z520" i="1"/>
  <c r="BP556" i="1"/>
  <c r="BN556" i="1"/>
  <c r="Z556" i="1"/>
  <c r="BP563" i="1"/>
  <c r="BN563" i="1"/>
  <c r="Z563" i="1"/>
  <c r="BP578" i="1"/>
  <c r="BN578" i="1"/>
  <c r="Z578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G689" i="1"/>
  <c r="H689" i="1"/>
  <c r="Y176" i="1"/>
  <c r="Y209" i="1"/>
  <c r="Y383" i="1"/>
  <c r="Y398" i="1"/>
  <c r="Y397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0" i="1"/>
  <c r="BN560" i="1"/>
  <c r="Z560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74" i="1"/>
  <c r="Y34" i="1"/>
  <c r="Y38" i="1"/>
  <c r="Y58" i="1"/>
  <c r="Y85" i="1"/>
  <c r="Y42" i="1"/>
  <c r="Y52" i="1"/>
  <c r="Y69" i="1"/>
  <c r="Y7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BP173" i="1"/>
  <c r="BN173" i="1"/>
  <c r="BP175" i="1"/>
  <c r="BN175" i="1"/>
  <c r="Z175" i="1"/>
  <c r="Y177" i="1"/>
  <c r="Y182" i="1"/>
  <c r="BP179" i="1"/>
  <c r="BN179" i="1"/>
  <c r="Z179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Z403" i="1"/>
  <c r="BP401" i="1"/>
  <c r="BN401" i="1"/>
  <c r="Z401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AD689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3" i="1"/>
  <c r="BN573" i="1"/>
  <c r="Z573" i="1"/>
  <c r="Y575" i="1"/>
  <c r="BP579" i="1"/>
  <c r="BN579" i="1"/>
  <c r="Z579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R689" i="1"/>
  <c r="H9" i="1"/>
  <c r="B689" i="1"/>
  <c r="X681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Z113" i="1"/>
  <c r="BN113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Y181" i="1"/>
  <c r="BP191" i="1"/>
  <c r="BN191" i="1"/>
  <c r="Z191" i="1"/>
  <c r="BP195" i="1"/>
  <c r="BN195" i="1"/>
  <c r="Z195" i="1"/>
  <c r="Y204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Z307" i="1" s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404" i="1"/>
  <c r="Y403" i="1"/>
  <c r="Z414" i="1"/>
  <c r="BP412" i="1"/>
  <c r="BN412" i="1"/>
  <c r="Z412" i="1"/>
  <c r="BP422" i="1"/>
  <c r="BN422" i="1"/>
  <c r="Z422" i="1"/>
  <c r="BP426" i="1"/>
  <c r="BN426" i="1"/>
  <c r="Z426" i="1"/>
  <c r="Y434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BP572" i="1"/>
  <c r="BN572" i="1"/>
  <c r="Z572" i="1"/>
  <c r="Y591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181" i="1" l="1"/>
  <c r="Z641" i="1"/>
  <c r="Z500" i="1"/>
  <c r="Z234" i="1"/>
  <c r="Z140" i="1"/>
  <c r="Z115" i="1"/>
  <c r="Y681" i="1"/>
  <c r="Z33" i="1"/>
  <c r="Z455" i="1"/>
  <c r="Z429" i="1"/>
  <c r="Z591" i="1"/>
  <c r="Z574" i="1"/>
  <c r="Z460" i="1"/>
  <c r="Z383" i="1"/>
  <c r="Z220" i="1"/>
  <c r="Z198" i="1"/>
  <c r="Z163" i="1"/>
  <c r="Z124" i="1"/>
  <c r="Z106" i="1"/>
  <c r="Z93" i="1"/>
  <c r="Z84" i="1"/>
  <c r="Y680" i="1"/>
  <c r="Y682" i="1" s="1"/>
  <c r="Z367" i="1"/>
  <c r="Y683" i="1"/>
  <c r="Z659" i="1"/>
  <c r="Z624" i="1"/>
  <c r="Z652" i="1"/>
  <c r="Z665" i="1"/>
  <c r="Z390" i="1"/>
  <c r="Z176" i="1"/>
  <c r="Z152" i="1"/>
  <c r="Z75" i="1"/>
  <c r="Z68" i="1"/>
  <c r="Z52" i="1"/>
  <c r="Z602" i="1"/>
  <c r="Z568" i="1"/>
  <c r="Z468" i="1"/>
  <c r="Z297" i="1"/>
  <c r="Z285" i="1"/>
  <c r="Z631" i="1"/>
  <c r="Y679" i="1"/>
  <c r="Z523" i="1"/>
  <c r="Z268" i="1"/>
  <c r="Z684" i="1" l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<sst xmlns="http://schemas.openxmlformats.org/spreadsheetml/2006/main" count="3184" uniqueCount="1099">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</sst>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18" t="s">
        <v>0</v>
      </c>
      <c r="E1" s="818"/>
      <c r="F1" s="818"/>
      <c r="G1" s="12" t="s">
        <v>1</v>
      </c>
      <c r="H1" s="1118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190" t="s">
        <v>3</v>
      </c>
      <c r="S1" s="818"/>
      <c r="T1" s="8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0" t="s">
        <v>8</v>
      </c>
      <c r="B5" s="845"/>
      <c r="C5" s="824"/>
      <c r="D5" s="926"/>
      <c r="E5" s="928"/>
      <c r="F5" s="859" t="s">
        <v>9</v>
      </c>
      <c r="G5" s="824"/>
      <c r="H5" s="926"/>
      <c r="I5" s="927"/>
      <c r="J5" s="927"/>
      <c r="K5" s="927"/>
      <c r="L5" s="927"/>
      <c r="M5" s="928"/>
      <c r="N5" s="58"/>
      <c r="P5" s="24" t="s">
        <v>10</v>
      </c>
      <c r="Q5" s="829">
        <v>45692</v>
      </c>
      <c r="R5" s="830"/>
      <c r="T5" s="1045" t="s">
        <v>11</v>
      </c>
      <c r="U5" s="1001"/>
      <c r="V5" s="1037" t="s">
        <v>12</v>
      </c>
      <c r="W5" s="830"/>
      <c r="AB5" s="51"/>
      <c r="AC5" s="51"/>
      <c r="AD5" s="51"/>
      <c r="AE5" s="51"/>
    </row>
    <row r="6" spans="1:32" s="773" customFormat="1" ht="24" customHeight="1" x14ac:dyDescent="0.2">
      <c r="A6" s="1090" t="s">
        <v>13</v>
      </c>
      <c r="B6" s="845"/>
      <c r="C6" s="824"/>
      <c r="D6" s="933" t="s">
        <v>14</v>
      </c>
      <c r="E6" s="934"/>
      <c r="F6" s="934"/>
      <c r="G6" s="934"/>
      <c r="H6" s="934"/>
      <c r="I6" s="934"/>
      <c r="J6" s="934"/>
      <c r="K6" s="934"/>
      <c r="L6" s="934"/>
      <c r="M6" s="830"/>
      <c r="N6" s="59"/>
      <c r="P6" s="24" t="s">
        <v>15</v>
      </c>
      <c r="Q6" s="839" t="str">
        <f>IF(Q5=0," ",CHOOSE(WEEKDAY(Q5,2),"Понедельник","Вторник","Среда","Четверг","Пятница","Суббота","Воскресенье"))</f>
        <v>Вторник</v>
      </c>
      <c r="R6" s="794"/>
      <c r="T6" s="1050" t="s">
        <v>16</v>
      </c>
      <c r="U6" s="1001"/>
      <c r="V6" s="939" t="s">
        <v>17</v>
      </c>
      <c r="W6" s="940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200" t="str">
        <f>IFERROR(VLOOKUP(DeliveryAddress,Table,3,0),1)</f>
        <v>1</v>
      </c>
      <c r="E7" s="1201"/>
      <c r="F7" s="1201"/>
      <c r="G7" s="1201"/>
      <c r="H7" s="1201"/>
      <c r="I7" s="1201"/>
      <c r="J7" s="1201"/>
      <c r="K7" s="1201"/>
      <c r="L7" s="1201"/>
      <c r="M7" s="1043"/>
      <c r="N7" s="60"/>
      <c r="P7" s="24"/>
      <c r="Q7" s="42"/>
      <c r="R7" s="42"/>
      <c r="T7" s="788"/>
      <c r="U7" s="1001"/>
      <c r="V7" s="941"/>
      <c r="W7" s="942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34" t="s">
        <v>19</v>
      </c>
      <c r="E8" s="1135"/>
      <c r="F8" s="1135"/>
      <c r="G8" s="1135"/>
      <c r="H8" s="1135"/>
      <c r="I8" s="1135"/>
      <c r="J8" s="1135"/>
      <c r="K8" s="1135"/>
      <c r="L8" s="1135"/>
      <c r="M8" s="1136"/>
      <c r="N8" s="61"/>
      <c r="P8" s="24" t="s">
        <v>20</v>
      </c>
      <c r="Q8" s="1042">
        <v>0.375</v>
      </c>
      <c r="R8" s="1043"/>
      <c r="T8" s="788"/>
      <c r="U8" s="1001"/>
      <c r="V8" s="941"/>
      <c r="W8" s="942"/>
      <c r="AB8" s="51"/>
      <c r="AC8" s="51"/>
      <c r="AD8" s="51"/>
      <c r="AE8" s="51"/>
    </row>
    <row r="9" spans="1:32" s="773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872"/>
      <c r="E9" s="873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873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3"/>
      <c r="L9" s="873"/>
      <c r="M9" s="873"/>
      <c r="N9" s="771"/>
      <c r="P9" s="26" t="s">
        <v>21</v>
      </c>
      <c r="Q9" s="1128"/>
      <c r="R9" s="867"/>
      <c r="T9" s="788"/>
      <c r="U9" s="1001"/>
      <c r="V9" s="943"/>
      <c r="W9" s="944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872"/>
      <c r="E10" s="873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958" t="str">
        <f>IFERROR(VLOOKUP($D$10,Proxy,2,FALSE),"")</f>
        <v/>
      </c>
      <c r="I10" s="788"/>
      <c r="J10" s="788"/>
      <c r="K10" s="788"/>
      <c r="L10" s="788"/>
      <c r="M10" s="788"/>
      <c r="N10" s="772"/>
      <c r="P10" s="26" t="s">
        <v>22</v>
      </c>
      <c r="Q10" s="1051"/>
      <c r="R10" s="1052"/>
      <c r="U10" s="24" t="s">
        <v>23</v>
      </c>
      <c r="V10" s="1198" t="s">
        <v>24</v>
      </c>
      <c r="W10" s="940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7"/>
      <c r="R11" s="830"/>
      <c r="U11" s="24" t="s">
        <v>27</v>
      </c>
      <c r="V11" s="866" t="s">
        <v>28</v>
      </c>
      <c r="W11" s="867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2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24"/>
      <c r="N12" s="62"/>
      <c r="P12" s="24" t="s">
        <v>30</v>
      </c>
      <c r="Q12" s="1042"/>
      <c r="R12" s="1043"/>
      <c r="S12" s="23"/>
      <c r="U12" s="24"/>
      <c r="V12" s="818"/>
      <c r="W12" s="788"/>
      <c r="AB12" s="51"/>
      <c r="AC12" s="51"/>
      <c r="AD12" s="51"/>
      <c r="AE12" s="51"/>
    </row>
    <row r="13" spans="1:32" s="773" customFormat="1" ht="23.25" customHeight="1" x14ac:dyDescent="0.2">
      <c r="A13" s="992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24"/>
      <c r="N13" s="62"/>
      <c r="O13" s="26"/>
      <c r="P13" s="26" t="s">
        <v>32</v>
      </c>
      <c r="Q13" s="866"/>
      <c r="R13" s="8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2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5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24"/>
      <c r="N15" s="63"/>
      <c r="P15" s="1085" t="s">
        <v>35</v>
      </c>
      <c r="Q15" s="818"/>
      <c r="R15" s="818"/>
      <c r="S15" s="818"/>
      <c r="T15" s="8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6"/>
      <c r="Q16" s="1086"/>
      <c r="R16" s="1086"/>
      <c r="S16" s="1086"/>
      <c r="T16" s="10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1095" t="s">
        <v>38</v>
      </c>
      <c r="D17" s="795" t="s">
        <v>39</v>
      </c>
      <c r="E17" s="800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1123"/>
      <c r="R17" s="1123"/>
      <c r="S17" s="1123"/>
      <c r="T17" s="800"/>
      <c r="U17" s="823" t="s">
        <v>51</v>
      </c>
      <c r="V17" s="824"/>
      <c r="W17" s="795" t="s">
        <v>52</v>
      </c>
      <c r="X17" s="795" t="s">
        <v>53</v>
      </c>
      <c r="Y17" s="821" t="s">
        <v>54</v>
      </c>
      <c r="Z17" s="954" t="s">
        <v>55</v>
      </c>
      <c r="AA17" s="853" t="s">
        <v>56</v>
      </c>
      <c r="AB17" s="853" t="s">
        <v>57</v>
      </c>
      <c r="AC17" s="853" t="s">
        <v>58</v>
      </c>
      <c r="AD17" s="853" t="s">
        <v>59</v>
      </c>
      <c r="AE17" s="854"/>
      <c r="AF17" s="855"/>
      <c r="AG17" s="66"/>
      <c r="BD17" s="65" t="s">
        <v>60</v>
      </c>
    </row>
    <row r="18" spans="1:68" ht="14.25" customHeight="1" x14ac:dyDescent="0.2">
      <c r="A18" s="796"/>
      <c r="B18" s="796"/>
      <c r="C18" s="796"/>
      <c r="D18" s="801"/>
      <c r="E18" s="802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01"/>
      <c r="Q18" s="1124"/>
      <c r="R18" s="1124"/>
      <c r="S18" s="1124"/>
      <c r="T18" s="802"/>
      <c r="U18" s="67" t="s">
        <v>61</v>
      </c>
      <c r="V18" s="67" t="s">
        <v>62</v>
      </c>
      <c r="W18" s="796"/>
      <c r="X18" s="796"/>
      <c r="Y18" s="822"/>
      <c r="Z18" s="955"/>
      <c r="AA18" s="957"/>
      <c r="AB18" s="957"/>
      <c r="AC18" s="957"/>
      <c r="AD18" s="856"/>
      <c r="AE18" s="857"/>
      <c r="AF18" s="858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808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4"/>
      <c r="AB20" s="774"/>
      <c r="AC20" s="774"/>
    </row>
    <row r="21" spans="1:68" ht="14.25" hidden="1" customHeight="1" x14ac:dyDescent="0.25">
      <c r="A21" s="806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6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6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6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2" t="s">
        <v>83</v>
      </c>
      <c r="Q28" s="791"/>
      <c r="R28" s="791"/>
      <c r="S28" s="791"/>
      <c r="T28" s="792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62" t="s">
        <v>87</v>
      </c>
      <c r="Q29" s="791"/>
      <c r="R29" s="791"/>
      <c r="S29" s="791"/>
      <c r="T29" s="792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197" t="s">
        <v>91</v>
      </c>
      <c r="Q30" s="791"/>
      <c r="R30" s="791"/>
      <c r="S30" s="791"/>
      <c r="T30" s="792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7"/>
      <c r="B33" s="788"/>
      <c r="C33" s="788"/>
      <c r="D33" s="788"/>
      <c r="E33" s="788"/>
      <c r="F33" s="788"/>
      <c r="G33" s="788"/>
      <c r="H33" s="788"/>
      <c r="I33" s="788"/>
      <c r="J33" s="788"/>
      <c r="K33" s="788"/>
      <c r="L33" s="788"/>
      <c r="M33" s="788"/>
      <c r="N33" s="788"/>
      <c r="O33" s="789"/>
      <c r="P33" s="786" t="s">
        <v>71</v>
      </c>
      <c r="Q33" s="784"/>
      <c r="R33" s="784"/>
      <c r="S33" s="784"/>
      <c r="T33" s="784"/>
      <c r="U33" s="784"/>
      <c r="V33" s="785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88"/>
      <c r="B34" s="788"/>
      <c r="C34" s="788"/>
      <c r="D34" s="788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9"/>
      <c r="P34" s="786" t="s">
        <v>71</v>
      </c>
      <c r="Q34" s="784"/>
      <c r="R34" s="784"/>
      <c r="S34" s="784"/>
      <c r="T34" s="784"/>
      <c r="U34" s="784"/>
      <c r="V34" s="785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6" t="s">
        <v>99</v>
      </c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8"/>
      <c r="P35" s="788"/>
      <c r="Q35" s="788"/>
      <c r="R35" s="788"/>
      <c r="S35" s="788"/>
      <c r="T35" s="788"/>
      <c r="U35" s="788"/>
      <c r="V35" s="788"/>
      <c r="W35" s="788"/>
      <c r="X35" s="788"/>
      <c r="Y35" s="788"/>
      <c r="Z35" s="788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8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7"/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9"/>
      <c r="P37" s="786" t="s">
        <v>71</v>
      </c>
      <c r="Q37" s="784"/>
      <c r="R37" s="784"/>
      <c r="S37" s="784"/>
      <c r="T37" s="784"/>
      <c r="U37" s="784"/>
      <c r="V37" s="785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88"/>
      <c r="B38" s="788"/>
      <c r="C38" s="788"/>
      <c r="D38" s="788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9"/>
      <c r="P38" s="786" t="s">
        <v>71</v>
      </c>
      <c r="Q38" s="784"/>
      <c r="R38" s="784"/>
      <c r="S38" s="784"/>
      <c r="T38" s="784"/>
      <c r="U38" s="784"/>
      <c r="V38" s="785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6" t="s">
        <v>105</v>
      </c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8"/>
      <c r="P39" s="788"/>
      <c r="Q39" s="788"/>
      <c r="R39" s="788"/>
      <c r="S39" s="788"/>
      <c r="T39" s="788"/>
      <c r="U39" s="788"/>
      <c r="V39" s="788"/>
      <c r="W39" s="788"/>
      <c r="X39" s="788"/>
      <c r="Y39" s="788"/>
      <c r="Z39" s="788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9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87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9"/>
      <c r="P41" s="786" t="s">
        <v>71</v>
      </c>
      <c r="Q41" s="784"/>
      <c r="R41" s="784"/>
      <c r="S41" s="784"/>
      <c r="T41" s="784"/>
      <c r="U41" s="784"/>
      <c r="V41" s="785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8"/>
      <c r="O42" s="789"/>
      <c r="P42" s="786" t="s">
        <v>71</v>
      </c>
      <c r="Q42" s="784"/>
      <c r="R42" s="784"/>
      <c r="S42" s="784"/>
      <c r="T42" s="784"/>
      <c r="U42" s="784"/>
      <c r="V42" s="785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6" t="s">
        <v>108</v>
      </c>
      <c r="B43" s="887"/>
      <c r="C43" s="887"/>
      <c r="D43" s="887"/>
      <c r="E43" s="887"/>
      <c r="F43" s="887"/>
      <c r="G43" s="887"/>
      <c r="H43" s="887"/>
      <c r="I43" s="887"/>
      <c r="J43" s="887"/>
      <c r="K43" s="887"/>
      <c r="L43" s="887"/>
      <c r="M43" s="887"/>
      <c r="N43" s="887"/>
      <c r="O43" s="887"/>
      <c r="P43" s="887"/>
      <c r="Q43" s="887"/>
      <c r="R43" s="887"/>
      <c r="S43" s="887"/>
      <c r="T43" s="887"/>
      <c r="U43" s="887"/>
      <c r="V43" s="887"/>
      <c r="W43" s="887"/>
      <c r="X43" s="887"/>
      <c r="Y43" s="887"/>
      <c r="Z43" s="887"/>
      <c r="AA43" s="48"/>
      <c r="AB43" s="48"/>
      <c r="AC43" s="48"/>
    </row>
    <row r="44" spans="1:68" ht="16.5" hidden="1" customHeight="1" x14ac:dyDescent="0.25">
      <c r="A44" s="808" t="s">
        <v>109</v>
      </c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8"/>
      <c r="Y44" s="788"/>
      <c r="Z44" s="788"/>
      <c r="AA44" s="774"/>
      <c r="AB44" s="774"/>
      <c r="AC44" s="774"/>
    </row>
    <row r="45" spans="1:68" ht="14.25" hidden="1" customHeight="1" x14ac:dyDescent="0.25">
      <c r="A45" s="806" t="s">
        <v>110</v>
      </c>
      <c r="B45" s="788"/>
      <c r="C45" s="788"/>
      <c r="D45" s="788"/>
      <c r="E45" s="788"/>
      <c r="F45" s="788"/>
      <c r="G45" s="788"/>
      <c r="H45" s="788"/>
      <c r="I45" s="788"/>
      <c r="J45" s="788"/>
      <c r="K45" s="788"/>
      <c r="L45" s="788"/>
      <c r="M45" s="788"/>
      <c r="N45" s="788"/>
      <c r="O45" s="788"/>
      <c r="P45" s="788"/>
      <c r="Q45" s="788"/>
      <c r="R45" s="788"/>
      <c r="S45" s="788"/>
      <c r="T45" s="788"/>
      <c r="U45" s="788"/>
      <c r="V45" s="788"/>
      <c r="W45" s="788"/>
      <c r="X45" s="788"/>
      <c r="Y45" s="788"/>
      <c r="Z45" s="788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3">
        <v>4607091385670</v>
      </c>
      <c r="E46" s="79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0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1"/>
      <c r="R46" s="791"/>
      <c r="S46" s="791"/>
      <c r="T46" s="792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3">
        <v>4607091385670</v>
      </c>
      <c r="E47" s="79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1"/>
      <c r="R47" s="791"/>
      <c r="S47" s="791"/>
      <c r="T47" s="792"/>
      <c r="U47" s="34"/>
      <c r="V47" s="34"/>
      <c r="W47" s="35" t="s">
        <v>69</v>
      </c>
      <c r="X47" s="779">
        <v>120</v>
      </c>
      <c r="Y47" s="780">
        <f t="shared" si="6"/>
        <v>129.60000000000002</v>
      </c>
      <c r="Z47" s="36">
        <f>IFERROR(IF(Y47=0,"",ROUNDUP(Y47/H47,0)*0.01898),"")</f>
        <v>0.22776000000000002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124.83333333333331</v>
      </c>
      <c r="BN47" s="64">
        <f t="shared" si="8"/>
        <v>134.82000000000002</v>
      </c>
      <c r="BO47" s="64">
        <f t="shared" si="9"/>
        <v>0.1736111111111111</v>
      </c>
      <c r="BP47" s="64">
        <f t="shared" si="10"/>
        <v>0.18750000000000003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3">
        <v>4680115882539</v>
      </c>
      <c r="E49" s="79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9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1"/>
      <c r="R49" s="791"/>
      <c r="S49" s="791"/>
      <c r="T49" s="792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3">
        <v>4607091385687</v>
      </c>
      <c r="E50" s="79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1"/>
      <c r="R50" s="791"/>
      <c r="S50" s="791"/>
      <c r="T50" s="792"/>
      <c r="U50" s="34"/>
      <c r="V50" s="34"/>
      <c r="W50" s="35" t="s">
        <v>69</v>
      </c>
      <c r="X50" s="779">
        <v>160</v>
      </c>
      <c r="Y50" s="780">
        <f t="shared" si="6"/>
        <v>160</v>
      </c>
      <c r="Z50" s="36">
        <f>IFERROR(IF(Y50=0,"",ROUNDUP(Y50/H50,0)*0.00902),"")</f>
        <v>0.36080000000000001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168.4</v>
      </c>
      <c r="BN50" s="64">
        <f t="shared" si="8"/>
        <v>168.4</v>
      </c>
      <c r="BO50" s="64">
        <f t="shared" si="9"/>
        <v>0.30303030303030304</v>
      </c>
      <c r="BP50" s="64">
        <f t="shared" si="10"/>
        <v>0.30303030303030304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0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87"/>
      <c r="B52" s="788"/>
      <c r="C52" s="788"/>
      <c r="D52" s="788"/>
      <c r="E52" s="788"/>
      <c r="F52" s="788"/>
      <c r="G52" s="788"/>
      <c r="H52" s="788"/>
      <c r="I52" s="788"/>
      <c r="J52" s="788"/>
      <c r="K52" s="788"/>
      <c r="L52" s="788"/>
      <c r="M52" s="788"/>
      <c r="N52" s="788"/>
      <c r="O52" s="789"/>
      <c r="P52" s="786" t="s">
        <v>71</v>
      </c>
      <c r="Q52" s="784"/>
      <c r="R52" s="784"/>
      <c r="S52" s="784"/>
      <c r="T52" s="784"/>
      <c r="U52" s="784"/>
      <c r="V52" s="785"/>
      <c r="W52" s="37" t="s">
        <v>72</v>
      </c>
      <c r="X52" s="781">
        <f>IFERROR(X46/H46,"0")+IFERROR(X47/H47,"0")+IFERROR(X48/H48,"0")+IFERROR(X49/H49,"0")+IFERROR(X50/H50,"0")+IFERROR(X51/H51,"0")</f>
        <v>51.111111111111114</v>
      </c>
      <c r="Y52" s="781">
        <f>IFERROR(Y46/H46,"0")+IFERROR(Y47/H47,"0")+IFERROR(Y48/H48,"0")+IFERROR(Y49/H49,"0")+IFERROR(Y50/H50,"0")+IFERROR(Y51/H51,"0")</f>
        <v>52</v>
      </c>
      <c r="Z52" s="781">
        <f>IFERROR(IF(Z46="",0,Z46),"0")+IFERROR(IF(Z47="",0,Z47),"0")+IFERROR(IF(Z48="",0,Z48),"0")+IFERROR(IF(Z49="",0,Z49),"0")+IFERROR(IF(Z50="",0,Z50),"0")+IFERROR(IF(Z51="",0,Z51),"0")</f>
        <v>0.58855999999999997</v>
      </c>
      <c r="AA52" s="782"/>
      <c r="AB52" s="782"/>
      <c r="AC52" s="782"/>
    </row>
    <row r="53" spans="1:68" x14ac:dyDescent="0.2">
      <c r="A53" s="788"/>
      <c r="B53" s="788"/>
      <c r="C53" s="788"/>
      <c r="D53" s="788"/>
      <c r="E53" s="788"/>
      <c r="F53" s="788"/>
      <c r="G53" s="788"/>
      <c r="H53" s="788"/>
      <c r="I53" s="788"/>
      <c r="J53" s="788"/>
      <c r="K53" s="788"/>
      <c r="L53" s="788"/>
      <c r="M53" s="788"/>
      <c r="N53" s="788"/>
      <c r="O53" s="789"/>
      <c r="P53" s="786" t="s">
        <v>71</v>
      </c>
      <c r="Q53" s="784"/>
      <c r="R53" s="784"/>
      <c r="S53" s="784"/>
      <c r="T53" s="784"/>
      <c r="U53" s="784"/>
      <c r="V53" s="785"/>
      <c r="W53" s="37" t="s">
        <v>69</v>
      </c>
      <c r="X53" s="781">
        <f>IFERROR(SUM(X46:X51),"0")</f>
        <v>280</v>
      </c>
      <c r="Y53" s="781">
        <f>IFERROR(SUM(Y46:Y51),"0")</f>
        <v>289.60000000000002</v>
      </c>
      <c r="Z53" s="37"/>
      <c r="AA53" s="782"/>
      <c r="AB53" s="782"/>
      <c r="AC53" s="782"/>
    </row>
    <row r="54" spans="1:68" ht="14.25" hidden="1" customHeight="1" x14ac:dyDescent="0.25">
      <c r="A54" s="806" t="s">
        <v>73</v>
      </c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8"/>
      <c r="P54" s="788"/>
      <c r="Q54" s="788"/>
      <c r="R54" s="788"/>
      <c r="S54" s="788"/>
      <c r="T54" s="788"/>
      <c r="U54" s="788"/>
      <c r="V54" s="788"/>
      <c r="W54" s="788"/>
      <c r="X54" s="788"/>
      <c r="Y54" s="788"/>
      <c r="Z54" s="788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87"/>
      <c r="B57" s="788"/>
      <c r="C57" s="788"/>
      <c r="D57" s="788"/>
      <c r="E57" s="788"/>
      <c r="F57" s="788"/>
      <c r="G57" s="788"/>
      <c r="H57" s="788"/>
      <c r="I57" s="788"/>
      <c r="J57" s="788"/>
      <c r="K57" s="788"/>
      <c r="L57" s="788"/>
      <c r="M57" s="788"/>
      <c r="N57" s="788"/>
      <c r="O57" s="789"/>
      <c r="P57" s="786" t="s">
        <v>71</v>
      </c>
      <c r="Q57" s="784"/>
      <c r="R57" s="784"/>
      <c r="S57" s="784"/>
      <c r="T57" s="784"/>
      <c r="U57" s="784"/>
      <c r="V57" s="785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8"/>
      <c r="L58" s="788"/>
      <c r="M58" s="788"/>
      <c r="N58" s="788"/>
      <c r="O58" s="789"/>
      <c r="P58" s="786" t="s">
        <v>71</v>
      </c>
      <c r="Q58" s="784"/>
      <c r="R58" s="784"/>
      <c r="S58" s="784"/>
      <c r="T58" s="784"/>
      <c r="U58" s="784"/>
      <c r="V58" s="785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08" t="s">
        <v>137</v>
      </c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8"/>
      <c r="P59" s="788"/>
      <c r="Q59" s="788"/>
      <c r="R59" s="788"/>
      <c r="S59" s="788"/>
      <c r="T59" s="788"/>
      <c r="U59" s="788"/>
      <c r="V59" s="788"/>
      <c r="W59" s="788"/>
      <c r="X59" s="788"/>
      <c r="Y59" s="788"/>
      <c r="Z59" s="788"/>
      <c r="AA59" s="774"/>
      <c r="AB59" s="774"/>
      <c r="AC59" s="774"/>
    </row>
    <row r="60" spans="1:68" ht="14.25" hidden="1" customHeight="1" x14ac:dyDescent="0.25">
      <c r="A60" s="806" t="s">
        <v>110</v>
      </c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8"/>
      <c r="P60" s="788"/>
      <c r="Q60" s="788"/>
      <c r="R60" s="788"/>
      <c r="S60" s="788"/>
      <c r="T60" s="788"/>
      <c r="U60" s="788"/>
      <c r="V60" s="788"/>
      <c r="W60" s="788"/>
      <c r="X60" s="788"/>
      <c r="Y60" s="788"/>
      <c r="Z60" s="788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3">
        <v>4680115880283</v>
      </c>
      <c r="E63" s="79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11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1"/>
      <c r="R63" s="791"/>
      <c r="S63" s="791"/>
      <c r="T63" s="792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3">
        <v>4680115882720</v>
      </c>
      <c r="E64" s="79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8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1"/>
      <c r="R64" s="791"/>
      <c r="S64" s="791"/>
      <c r="T64" s="792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3">
        <v>4680115881525</v>
      </c>
      <c r="E65" s="79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8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1"/>
      <c r="R65" s="791"/>
      <c r="S65" s="791"/>
      <c r="T65" s="792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3">
        <v>4680115885899</v>
      </c>
      <c r="E66" s="79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93">
        <v>4680115881419</v>
      </c>
      <c r="E67" s="79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86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9">
        <v>315</v>
      </c>
      <c r="Y67" s="780">
        <f t="shared" si="11"/>
        <v>315</v>
      </c>
      <c r="Z67" s="36">
        <f>IFERROR(IF(Y67=0,"",ROUNDUP(Y67/H67,0)*0.00902),"")</f>
        <v>0.63139999999999996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329.70000000000005</v>
      </c>
      <c r="BN67" s="64">
        <f t="shared" si="13"/>
        <v>329.70000000000005</v>
      </c>
      <c r="BO67" s="64">
        <f t="shared" si="14"/>
        <v>0.53030303030303028</v>
      </c>
      <c r="BP67" s="64">
        <f t="shared" si="15"/>
        <v>0.53030303030303028</v>
      </c>
    </row>
    <row r="68" spans="1:68" x14ac:dyDescent="0.2">
      <c r="A68" s="787"/>
      <c r="B68" s="788"/>
      <c r="C68" s="788"/>
      <c r="D68" s="788"/>
      <c r="E68" s="788"/>
      <c r="F68" s="788"/>
      <c r="G68" s="788"/>
      <c r="H68" s="788"/>
      <c r="I68" s="788"/>
      <c r="J68" s="788"/>
      <c r="K68" s="788"/>
      <c r="L68" s="788"/>
      <c r="M68" s="788"/>
      <c r="N68" s="788"/>
      <c r="O68" s="789"/>
      <c r="P68" s="786" t="s">
        <v>71</v>
      </c>
      <c r="Q68" s="784"/>
      <c r="R68" s="784"/>
      <c r="S68" s="784"/>
      <c r="T68" s="784"/>
      <c r="U68" s="784"/>
      <c r="V68" s="785"/>
      <c r="W68" s="37" t="s">
        <v>72</v>
      </c>
      <c r="X68" s="781">
        <f>IFERROR(X61/H61,"0")+IFERROR(X62/H62,"0")+IFERROR(X63/H63,"0")+IFERROR(X64/H64,"0")+IFERROR(X65/H65,"0")+IFERROR(X66/H66,"0")+IFERROR(X67/H67,"0")</f>
        <v>88.518518518518519</v>
      </c>
      <c r="Y68" s="781">
        <f>IFERROR(Y61/H61,"0")+IFERROR(Y62/H62,"0")+IFERROR(Y63/H63,"0")+IFERROR(Y64/H64,"0")+IFERROR(Y65/H65,"0")+IFERROR(Y66/H66,"0")+IFERROR(Y67/H67,"0")</f>
        <v>89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0.9920199999999999</v>
      </c>
      <c r="AA68" s="782"/>
      <c r="AB68" s="782"/>
      <c r="AC68" s="782"/>
    </row>
    <row r="69" spans="1:68" x14ac:dyDescent="0.2">
      <c r="A69" s="788"/>
      <c r="B69" s="788"/>
      <c r="C69" s="788"/>
      <c r="D69" s="788"/>
      <c r="E69" s="788"/>
      <c r="F69" s="788"/>
      <c r="G69" s="788"/>
      <c r="H69" s="788"/>
      <c r="I69" s="788"/>
      <c r="J69" s="788"/>
      <c r="K69" s="788"/>
      <c r="L69" s="788"/>
      <c r="M69" s="788"/>
      <c r="N69" s="788"/>
      <c r="O69" s="789"/>
      <c r="P69" s="786" t="s">
        <v>71</v>
      </c>
      <c r="Q69" s="784"/>
      <c r="R69" s="784"/>
      <c r="S69" s="784"/>
      <c r="T69" s="784"/>
      <c r="U69" s="784"/>
      <c r="V69" s="785"/>
      <c r="W69" s="37" t="s">
        <v>69</v>
      </c>
      <c r="X69" s="781">
        <f>IFERROR(SUM(X61:X67),"0")</f>
        <v>515</v>
      </c>
      <c r="Y69" s="781">
        <f>IFERROR(SUM(Y61:Y67),"0")</f>
        <v>520.20000000000005</v>
      </c>
      <c r="Z69" s="37"/>
      <c r="AA69" s="782"/>
      <c r="AB69" s="782"/>
      <c r="AC69" s="782"/>
    </row>
    <row r="70" spans="1:68" ht="14.25" hidden="1" customHeight="1" x14ac:dyDescent="0.25">
      <c r="A70" s="806" t="s">
        <v>158</v>
      </c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8"/>
      <c r="P70" s="788"/>
      <c r="Q70" s="788"/>
      <c r="R70" s="788"/>
      <c r="S70" s="788"/>
      <c r="T70" s="788"/>
      <c r="U70" s="788"/>
      <c r="V70" s="788"/>
      <c r="W70" s="788"/>
      <c r="X70" s="788"/>
      <c r="Y70" s="788"/>
      <c r="Z70" s="788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3">
        <v>4680115881440</v>
      </c>
      <c r="E71" s="79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1"/>
      <c r="R71" s="791"/>
      <c r="S71" s="791"/>
      <c r="T71" s="792"/>
      <c r="U71" s="34"/>
      <c r="V71" s="34"/>
      <c r="W71" s="35" t="s">
        <v>69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3">
        <v>4680115882751</v>
      </c>
      <c r="E72" s="79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3">
        <v>4680115885950</v>
      </c>
      <c r="E73" s="79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11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93">
        <v>4680115881433</v>
      </c>
      <c r="E74" s="79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10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9">
        <v>90</v>
      </c>
      <c r="Y74" s="780">
        <f>IFERROR(IF(X74="",0,CEILING((X74/$H74),1)*$H74),"")</f>
        <v>91.800000000000011</v>
      </c>
      <c r="Z74" s="36">
        <f>IFERROR(IF(Y74=0,"",ROUNDUP(Y74/H74,0)*0.00651),"")</f>
        <v>0.22134000000000001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95.999999999999986</v>
      </c>
      <c r="BN74" s="64">
        <f>IFERROR(Y74*I74/H74,"0")</f>
        <v>97.92</v>
      </c>
      <c r="BO74" s="64">
        <f>IFERROR(1/J74*(X74/H74),"0")</f>
        <v>0.18315018315018314</v>
      </c>
      <c r="BP74" s="64">
        <f>IFERROR(1/J74*(Y74/H74),"0")</f>
        <v>0.18681318681318682</v>
      </c>
    </row>
    <row r="75" spans="1:68" x14ac:dyDescent="0.2">
      <c r="A75" s="787"/>
      <c r="B75" s="788"/>
      <c r="C75" s="788"/>
      <c r="D75" s="788"/>
      <c r="E75" s="788"/>
      <c r="F75" s="788"/>
      <c r="G75" s="788"/>
      <c r="H75" s="788"/>
      <c r="I75" s="788"/>
      <c r="J75" s="788"/>
      <c r="K75" s="788"/>
      <c r="L75" s="788"/>
      <c r="M75" s="788"/>
      <c r="N75" s="788"/>
      <c r="O75" s="789"/>
      <c r="P75" s="786" t="s">
        <v>71</v>
      </c>
      <c r="Q75" s="784"/>
      <c r="R75" s="784"/>
      <c r="S75" s="784"/>
      <c r="T75" s="784"/>
      <c r="U75" s="784"/>
      <c r="V75" s="785"/>
      <c r="W75" s="37" t="s">
        <v>72</v>
      </c>
      <c r="X75" s="781">
        <f>IFERROR(X71/H71,"0")+IFERROR(X72/H72,"0")+IFERROR(X73/H73,"0")+IFERROR(X74/H74,"0")</f>
        <v>42.592592592592588</v>
      </c>
      <c r="Y75" s="781">
        <f>IFERROR(Y71/H71,"0")+IFERROR(Y72/H72,"0")+IFERROR(Y73/H73,"0")+IFERROR(Y74/H74,"0")</f>
        <v>44</v>
      </c>
      <c r="Z75" s="781">
        <f>IFERROR(IF(Z71="",0,Z71),"0")+IFERROR(IF(Z72="",0,Z72),"0")+IFERROR(IF(Z73="",0,Z73),"0")+IFERROR(IF(Z74="",0,Z74),"0")</f>
        <v>0.41114000000000001</v>
      </c>
      <c r="AA75" s="782"/>
      <c r="AB75" s="782"/>
      <c r="AC75" s="782"/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6" t="s">
        <v>71</v>
      </c>
      <c r="Q76" s="784"/>
      <c r="R76" s="784"/>
      <c r="S76" s="784"/>
      <c r="T76" s="784"/>
      <c r="U76" s="784"/>
      <c r="V76" s="785"/>
      <c r="W76" s="37" t="s">
        <v>69</v>
      </c>
      <c r="X76" s="781">
        <f>IFERROR(SUM(X71:X74),"0")</f>
        <v>190</v>
      </c>
      <c r="Y76" s="781">
        <f>IFERROR(SUM(Y71:Y74),"0")</f>
        <v>199.8</v>
      </c>
      <c r="Z76" s="37"/>
      <c r="AA76" s="782"/>
      <c r="AB76" s="782"/>
      <c r="AC76" s="782"/>
    </row>
    <row r="77" spans="1:68" ht="14.25" hidden="1" customHeight="1" x14ac:dyDescent="0.25">
      <c r="A77" s="806" t="s">
        <v>64</v>
      </c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8"/>
      <c r="P77" s="788"/>
      <c r="Q77" s="788"/>
      <c r="R77" s="788"/>
      <c r="S77" s="788"/>
      <c r="T77" s="788"/>
      <c r="U77" s="788"/>
      <c r="V77" s="788"/>
      <c r="W77" s="788"/>
      <c r="X77" s="788"/>
      <c r="Y77" s="788"/>
      <c r="Z77" s="788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3">
        <v>4680115885066</v>
      </c>
      <c r="E78" s="79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10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3">
        <v>4680115885042</v>
      </c>
      <c r="E79" s="79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3">
        <v>4680115885080</v>
      </c>
      <c r="E80" s="79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93">
        <v>4680115885073</v>
      </c>
      <c r="E81" s="79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9">
        <v>6</v>
      </c>
      <c r="Y81" s="780">
        <f t="shared" si="16"/>
        <v>7.2</v>
      </c>
      <c r="Z81" s="36">
        <f>IFERROR(IF(Y81=0,"",ROUNDUP(Y81/H81,0)*0.00502),"")</f>
        <v>2.0080000000000001E-2</v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6.3333333333333321</v>
      </c>
      <c r="BN81" s="64">
        <f t="shared" si="18"/>
        <v>7.6</v>
      </c>
      <c r="BO81" s="64">
        <f t="shared" si="19"/>
        <v>1.4245014245014245E-2</v>
      </c>
      <c r="BP81" s="64">
        <f t="shared" si="20"/>
        <v>1.7094017094017096E-2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3">
        <v>4680115885059</v>
      </c>
      <c r="E82" s="79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8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93">
        <v>4680115885097</v>
      </c>
      <c r="E83" s="79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79">
        <v>9</v>
      </c>
      <c r="Y83" s="780">
        <f t="shared" si="16"/>
        <v>9</v>
      </c>
      <c r="Z83" s="36">
        <f>IFERROR(IF(Y83=0,"",ROUNDUP(Y83/H83,0)*0.00502),"")</f>
        <v>2.5100000000000001E-2</v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9.4999999999999982</v>
      </c>
      <c r="BN83" s="64">
        <f t="shared" si="18"/>
        <v>9.4999999999999982</v>
      </c>
      <c r="BO83" s="64">
        <f t="shared" si="19"/>
        <v>2.1367521367521368E-2</v>
      </c>
      <c r="BP83" s="64">
        <f t="shared" si="20"/>
        <v>2.1367521367521368E-2</v>
      </c>
    </row>
    <row r="84" spans="1:68" x14ac:dyDescent="0.2">
      <c r="A84" s="787"/>
      <c r="B84" s="788"/>
      <c r="C84" s="788"/>
      <c r="D84" s="788"/>
      <c r="E84" s="788"/>
      <c r="F84" s="788"/>
      <c r="G84" s="788"/>
      <c r="H84" s="788"/>
      <c r="I84" s="788"/>
      <c r="J84" s="788"/>
      <c r="K84" s="788"/>
      <c r="L84" s="788"/>
      <c r="M84" s="788"/>
      <c r="N84" s="788"/>
      <c r="O84" s="789"/>
      <c r="P84" s="786" t="s">
        <v>71</v>
      </c>
      <c r="Q84" s="784"/>
      <c r="R84" s="784"/>
      <c r="S84" s="784"/>
      <c r="T84" s="784"/>
      <c r="U84" s="784"/>
      <c r="V84" s="785"/>
      <c r="W84" s="37" t="s">
        <v>72</v>
      </c>
      <c r="X84" s="781">
        <f>IFERROR(X78/H78,"0")+IFERROR(X79/H79,"0")+IFERROR(X80/H80,"0")+IFERROR(X81/H81,"0")+IFERROR(X82/H82,"0")+IFERROR(X83/H83,"0")</f>
        <v>8.3333333333333321</v>
      </c>
      <c r="Y84" s="781">
        <f>IFERROR(Y78/H78,"0")+IFERROR(Y79/H79,"0")+IFERROR(Y80/H80,"0")+IFERROR(Y81/H81,"0")+IFERROR(Y82/H82,"0")+IFERROR(Y83/H83,"0")</f>
        <v>9</v>
      </c>
      <c r="Z84" s="781">
        <f>IFERROR(IF(Z78="",0,Z78),"0")+IFERROR(IF(Z79="",0,Z79),"0")+IFERROR(IF(Z80="",0,Z80),"0")+IFERROR(IF(Z81="",0,Z81),"0")+IFERROR(IF(Z82="",0,Z82),"0")+IFERROR(IF(Z83="",0,Z83),"0")</f>
        <v>4.5179999999999998E-2</v>
      </c>
      <c r="AA84" s="782"/>
      <c r="AB84" s="782"/>
      <c r="AC84" s="782"/>
    </row>
    <row r="85" spans="1:68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6" t="s">
        <v>71</v>
      </c>
      <c r="Q85" s="784"/>
      <c r="R85" s="784"/>
      <c r="S85" s="784"/>
      <c r="T85" s="784"/>
      <c r="U85" s="784"/>
      <c r="V85" s="785"/>
      <c r="W85" s="37" t="s">
        <v>69</v>
      </c>
      <c r="X85" s="781">
        <f>IFERROR(SUM(X78:X83),"0")</f>
        <v>15</v>
      </c>
      <c r="Y85" s="781">
        <f>IFERROR(SUM(Y78:Y83),"0")</f>
        <v>16.2</v>
      </c>
      <c r="Z85" s="37"/>
      <c r="AA85" s="782"/>
      <c r="AB85" s="782"/>
      <c r="AC85" s="782"/>
    </row>
    <row r="86" spans="1:68" ht="14.25" hidden="1" customHeight="1" x14ac:dyDescent="0.25">
      <c r="A86" s="806" t="s">
        <v>73</v>
      </c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8"/>
      <c r="P86" s="788"/>
      <c r="Q86" s="788"/>
      <c r="R86" s="788"/>
      <c r="S86" s="788"/>
      <c r="T86" s="788"/>
      <c r="U86" s="788"/>
      <c r="V86" s="788"/>
      <c r="W86" s="788"/>
      <c r="X86" s="788"/>
      <c r="Y86" s="788"/>
      <c r="Z86" s="788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3">
        <v>4680115881891</v>
      </c>
      <c r="E87" s="79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3">
        <v>4680115885769</v>
      </c>
      <c r="E88" s="79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93">
        <v>4680115884410</v>
      </c>
      <c r="E89" s="79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3">
        <v>4680115884311</v>
      </c>
      <c r="E90" s="79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3">
        <v>4680115885929</v>
      </c>
      <c r="E91" s="79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2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3">
        <v>4680115884403</v>
      </c>
      <c r="E92" s="79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11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87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6" t="s">
        <v>71</v>
      </c>
      <c r="Q93" s="784"/>
      <c r="R93" s="784"/>
      <c r="S93" s="784"/>
      <c r="T93" s="784"/>
      <c r="U93" s="784"/>
      <c r="V93" s="785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6" t="s">
        <v>71</v>
      </c>
      <c r="Q94" s="784"/>
      <c r="R94" s="784"/>
      <c r="S94" s="784"/>
      <c r="T94" s="784"/>
      <c r="U94" s="784"/>
      <c r="V94" s="785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6" t="s">
        <v>199</v>
      </c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8"/>
      <c r="P95" s="788"/>
      <c r="Q95" s="788"/>
      <c r="R95" s="788"/>
      <c r="S95" s="788"/>
      <c r="T95" s="788"/>
      <c r="U95" s="788"/>
      <c r="V95" s="788"/>
      <c r="W95" s="788"/>
      <c r="X95" s="788"/>
      <c r="Y95" s="788"/>
      <c r="Z95" s="788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3">
        <v>4680115881532</v>
      </c>
      <c r="E96" s="79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200</v>
      </c>
      <c r="B97" s="54" t="s">
        <v>203</v>
      </c>
      <c r="C97" s="31">
        <v>4301060371</v>
      </c>
      <c r="D97" s="793">
        <v>4680115881532</v>
      </c>
      <c r="E97" s="79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12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3">
        <v>4680115881464</v>
      </c>
      <c r="E98" s="79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9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87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6" t="s">
        <v>71</v>
      </c>
      <c r="Q99" s="784"/>
      <c r="R99" s="784"/>
      <c r="S99" s="784"/>
      <c r="T99" s="784"/>
      <c r="U99" s="784"/>
      <c r="V99" s="785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6" t="s">
        <v>71</v>
      </c>
      <c r="Q100" s="784"/>
      <c r="R100" s="784"/>
      <c r="S100" s="784"/>
      <c r="T100" s="784"/>
      <c r="U100" s="784"/>
      <c r="V100" s="785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08" t="s">
        <v>207</v>
      </c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8"/>
      <c r="P101" s="788"/>
      <c r="Q101" s="788"/>
      <c r="R101" s="788"/>
      <c r="S101" s="788"/>
      <c r="T101" s="788"/>
      <c r="U101" s="788"/>
      <c r="V101" s="788"/>
      <c r="W101" s="788"/>
      <c r="X101" s="788"/>
      <c r="Y101" s="788"/>
      <c r="Z101" s="788"/>
      <c r="AA101" s="774"/>
      <c r="AB101" s="774"/>
      <c r="AC101" s="774"/>
    </row>
    <row r="102" spans="1:68" ht="14.25" hidden="1" customHeight="1" x14ac:dyDescent="0.25">
      <c r="A102" s="806" t="s">
        <v>110</v>
      </c>
      <c r="B102" s="788"/>
      <c r="C102" s="788"/>
      <c r="D102" s="788"/>
      <c r="E102" s="788"/>
      <c r="F102" s="788"/>
      <c r="G102" s="788"/>
      <c r="H102" s="788"/>
      <c r="I102" s="788"/>
      <c r="J102" s="788"/>
      <c r="K102" s="788"/>
      <c r="L102" s="788"/>
      <c r="M102" s="788"/>
      <c r="N102" s="788"/>
      <c r="O102" s="788"/>
      <c r="P102" s="788"/>
      <c r="Q102" s="788"/>
      <c r="R102" s="788"/>
      <c r="S102" s="788"/>
      <c r="T102" s="788"/>
      <c r="U102" s="788"/>
      <c r="V102" s="788"/>
      <c r="W102" s="788"/>
      <c r="X102" s="788"/>
      <c r="Y102" s="788"/>
      <c r="Z102" s="788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3">
        <v>4680115881327</v>
      </c>
      <c r="E103" s="79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12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1"/>
      <c r="R103" s="791"/>
      <c r="S103" s="791"/>
      <c r="T103" s="792"/>
      <c r="U103" s="34"/>
      <c r="V103" s="34"/>
      <c r="W103" s="35" t="s">
        <v>69</v>
      </c>
      <c r="X103" s="779">
        <v>120</v>
      </c>
      <c r="Y103" s="780">
        <f>IFERROR(IF(X103="",0,CEILING((X103/$H103),1)*$H103),"")</f>
        <v>129.60000000000002</v>
      </c>
      <c r="Z103" s="36">
        <f>IFERROR(IF(Y103=0,"",ROUNDUP(Y103/H103,0)*0.01898),"")</f>
        <v>0.22776000000000002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124.83333333333331</v>
      </c>
      <c r="BN103" s="64">
        <f>IFERROR(Y103*I103/H103,"0")</f>
        <v>134.82000000000002</v>
      </c>
      <c r="BO103" s="64">
        <f>IFERROR(1/J103*(X103/H103),"0")</f>
        <v>0.1736111111111111</v>
      </c>
      <c r="BP103" s="64">
        <f>IFERROR(1/J103*(Y103/H103),"0")</f>
        <v>0.18750000000000003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3">
        <v>4680115881518</v>
      </c>
      <c r="E104" s="79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93">
        <v>4680115881303</v>
      </c>
      <c r="E105" s="79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0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79">
        <v>270</v>
      </c>
      <c r="Y105" s="780">
        <f>IFERROR(IF(X105="",0,CEILING((X105/$H105),1)*$H105),"")</f>
        <v>270</v>
      </c>
      <c r="Z105" s="36">
        <f>IFERROR(IF(Y105=0,"",ROUNDUP(Y105/H105,0)*0.00902),"")</f>
        <v>0.54120000000000001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282.60000000000002</v>
      </c>
      <c r="BN105" s="64">
        <f>IFERROR(Y105*I105/H105,"0")</f>
        <v>282.60000000000002</v>
      </c>
      <c r="BO105" s="64">
        <f>IFERROR(1/J105*(X105/H105),"0")</f>
        <v>0.45454545454545459</v>
      </c>
      <c r="BP105" s="64">
        <f>IFERROR(1/J105*(Y105/H105),"0")</f>
        <v>0.45454545454545459</v>
      </c>
    </row>
    <row r="106" spans="1:68" x14ac:dyDescent="0.2">
      <c r="A106" s="787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6" t="s">
        <v>71</v>
      </c>
      <c r="Q106" s="784"/>
      <c r="R106" s="784"/>
      <c r="S106" s="784"/>
      <c r="T106" s="784"/>
      <c r="U106" s="784"/>
      <c r="V106" s="785"/>
      <c r="W106" s="37" t="s">
        <v>72</v>
      </c>
      <c r="X106" s="781">
        <f>IFERROR(X103/H103,"0")+IFERROR(X104/H104,"0")+IFERROR(X105/H105,"0")</f>
        <v>71.111111111111114</v>
      </c>
      <c r="Y106" s="781">
        <f>IFERROR(Y103/H103,"0")+IFERROR(Y104/H104,"0")+IFERROR(Y105/H105,"0")</f>
        <v>72</v>
      </c>
      <c r="Z106" s="781">
        <f>IFERROR(IF(Z103="",0,Z103),"0")+IFERROR(IF(Z104="",0,Z104),"0")+IFERROR(IF(Z105="",0,Z105),"0")</f>
        <v>0.76896000000000009</v>
      </c>
      <c r="AA106" s="782"/>
      <c r="AB106" s="782"/>
      <c r="AC106" s="782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6" t="s">
        <v>71</v>
      </c>
      <c r="Q107" s="784"/>
      <c r="R107" s="784"/>
      <c r="S107" s="784"/>
      <c r="T107" s="784"/>
      <c r="U107" s="784"/>
      <c r="V107" s="785"/>
      <c r="W107" s="37" t="s">
        <v>69</v>
      </c>
      <c r="X107" s="781">
        <f>IFERROR(SUM(X103:X105),"0")</f>
        <v>390</v>
      </c>
      <c r="Y107" s="781">
        <f>IFERROR(SUM(Y103:Y105),"0")</f>
        <v>399.6</v>
      </c>
      <c r="Z107" s="37"/>
      <c r="AA107" s="782"/>
      <c r="AB107" s="782"/>
      <c r="AC107" s="782"/>
    </row>
    <row r="108" spans="1:68" ht="14.25" hidden="1" customHeight="1" x14ac:dyDescent="0.25">
      <c r="A108" s="806" t="s">
        <v>73</v>
      </c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8"/>
      <c r="P108" s="788"/>
      <c r="Q108" s="788"/>
      <c r="R108" s="788"/>
      <c r="S108" s="788"/>
      <c r="T108" s="788"/>
      <c r="U108" s="788"/>
      <c r="V108" s="788"/>
      <c r="W108" s="788"/>
      <c r="X108" s="788"/>
      <c r="Y108" s="788"/>
      <c r="Z108" s="788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3">
        <v>4607091386967</v>
      </c>
      <c r="E109" s="79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1"/>
      <c r="R109" s="791"/>
      <c r="S109" s="791"/>
      <c r="T109" s="792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3">
        <v>4607091386967</v>
      </c>
      <c r="E110" s="79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9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3">
        <v>4607091385731</v>
      </c>
      <c r="E111" s="79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5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79">
        <v>360</v>
      </c>
      <c r="Y111" s="780">
        <f t="shared" si="26"/>
        <v>361.8</v>
      </c>
      <c r="Z111" s="36">
        <f>IFERROR(IF(Y111=0,"",ROUNDUP(Y111/H111,0)*0.00651),"")</f>
        <v>0.87234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393.59999999999997</v>
      </c>
      <c r="BN111" s="64">
        <f t="shared" si="28"/>
        <v>395.56799999999998</v>
      </c>
      <c r="BO111" s="64">
        <f t="shared" si="29"/>
        <v>0.73260073260073255</v>
      </c>
      <c r="BP111" s="64">
        <f t="shared" si="30"/>
        <v>0.73626373626373631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3">
        <v>4680115880894</v>
      </c>
      <c r="E112" s="79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3">
        <v>4680115880214</v>
      </c>
      <c r="E113" s="794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1125" t="s">
        <v>227</v>
      </c>
      <c r="Q113" s="791"/>
      <c r="R113" s="791"/>
      <c r="S113" s="791"/>
      <c r="T113" s="792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3">
        <v>4680115880214</v>
      </c>
      <c r="E114" s="794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87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6" t="s">
        <v>71</v>
      </c>
      <c r="Q115" s="784"/>
      <c r="R115" s="784"/>
      <c r="S115" s="784"/>
      <c r="T115" s="784"/>
      <c r="U115" s="784"/>
      <c r="V115" s="785"/>
      <c r="W115" s="37" t="s">
        <v>72</v>
      </c>
      <c r="X115" s="781">
        <f>IFERROR(X109/H109,"0")+IFERROR(X110/H110,"0")+IFERROR(X111/H111,"0")+IFERROR(X112/H112,"0")+IFERROR(X113/H113,"0")+IFERROR(X114/H114,"0")</f>
        <v>145.23809523809521</v>
      </c>
      <c r="Y115" s="781">
        <f>IFERROR(Y109/H109,"0")+IFERROR(Y110/H110,"0")+IFERROR(Y111/H111,"0")+IFERROR(Y112/H112,"0")+IFERROR(Y113/H113,"0")+IFERROR(Y114/H114,"0")</f>
        <v>146</v>
      </c>
      <c r="Z115" s="781">
        <f>IFERROR(IF(Z109="",0,Z109),"0")+IFERROR(IF(Z110="",0,Z110),"0")+IFERROR(IF(Z111="",0,Z111),"0")+IFERROR(IF(Z112="",0,Z112),"0")+IFERROR(IF(Z113="",0,Z113),"0")+IFERROR(IF(Z114="",0,Z114),"0")</f>
        <v>1.1001000000000001</v>
      </c>
      <c r="AA115" s="782"/>
      <c r="AB115" s="782"/>
      <c r="AC115" s="782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6" t="s">
        <v>71</v>
      </c>
      <c r="Q116" s="784"/>
      <c r="R116" s="784"/>
      <c r="S116" s="784"/>
      <c r="T116" s="784"/>
      <c r="U116" s="784"/>
      <c r="V116" s="785"/>
      <c r="W116" s="37" t="s">
        <v>69</v>
      </c>
      <c r="X116" s="781">
        <f>IFERROR(SUM(X109:X114),"0")</f>
        <v>460</v>
      </c>
      <c r="Y116" s="781">
        <f>IFERROR(SUM(Y109:Y114),"0")</f>
        <v>462.6</v>
      </c>
      <c r="Z116" s="37"/>
      <c r="AA116" s="782"/>
      <c r="AB116" s="782"/>
      <c r="AC116" s="782"/>
    </row>
    <row r="117" spans="1:68" ht="16.5" hidden="1" customHeight="1" x14ac:dyDescent="0.25">
      <c r="A117" s="808" t="s">
        <v>229</v>
      </c>
      <c r="B117" s="788"/>
      <c r="C117" s="788"/>
      <c r="D117" s="788"/>
      <c r="E117" s="788"/>
      <c r="F117" s="788"/>
      <c r="G117" s="788"/>
      <c r="H117" s="788"/>
      <c r="I117" s="788"/>
      <c r="J117" s="788"/>
      <c r="K117" s="788"/>
      <c r="L117" s="788"/>
      <c r="M117" s="788"/>
      <c r="N117" s="788"/>
      <c r="O117" s="788"/>
      <c r="P117" s="788"/>
      <c r="Q117" s="788"/>
      <c r="R117" s="788"/>
      <c r="S117" s="788"/>
      <c r="T117" s="788"/>
      <c r="U117" s="788"/>
      <c r="V117" s="788"/>
      <c r="W117" s="788"/>
      <c r="X117" s="788"/>
      <c r="Y117" s="788"/>
      <c r="Z117" s="788"/>
      <c r="AA117" s="774"/>
      <c r="AB117" s="774"/>
      <c r="AC117" s="774"/>
    </row>
    <row r="118" spans="1:68" ht="14.25" hidden="1" customHeight="1" x14ac:dyDescent="0.25">
      <c r="A118" s="806" t="s">
        <v>110</v>
      </c>
      <c r="B118" s="788"/>
      <c r="C118" s="788"/>
      <c r="D118" s="788"/>
      <c r="E118" s="788"/>
      <c r="F118" s="788"/>
      <c r="G118" s="788"/>
      <c r="H118" s="788"/>
      <c r="I118" s="788"/>
      <c r="J118" s="788"/>
      <c r="K118" s="788"/>
      <c r="L118" s="788"/>
      <c r="M118" s="788"/>
      <c r="N118" s="788"/>
      <c r="O118" s="788"/>
      <c r="P118" s="788"/>
      <c r="Q118" s="788"/>
      <c r="R118" s="788"/>
      <c r="S118" s="788"/>
      <c r="T118" s="788"/>
      <c r="U118" s="788"/>
      <c r="V118" s="788"/>
      <c r="W118" s="788"/>
      <c r="X118" s="788"/>
      <c r="Y118" s="788"/>
      <c r="Z118" s="788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93">
        <v>4680115882133</v>
      </c>
      <c r="E119" s="794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12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91"/>
      <c r="R119" s="791"/>
      <c r="S119" s="791"/>
      <c r="T119" s="792"/>
      <c r="U119" s="34"/>
      <c r="V119" s="34"/>
      <c r="W119" s="35" t="s">
        <v>69</v>
      </c>
      <c r="X119" s="779">
        <v>100</v>
      </c>
      <c r="Y119" s="780">
        <f>IFERROR(IF(X119="",0,CEILING((X119/$H119),1)*$H119),"")</f>
        <v>100.8</v>
      </c>
      <c r="Z119" s="36">
        <f>IFERROR(IF(Y119=0,"",ROUNDUP(Y119/H119,0)*0.01898),"")</f>
        <v>0.17082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103.88392857142858</v>
      </c>
      <c r="BN119" s="64">
        <f>IFERROR(Y119*I119/H119,"0")</f>
        <v>104.715</v>
      </c>
      <c r="BO119" s="64">
        <f>IFERROR(1/J119*(X119/H119),"0")</f>
        <v>0.13950892857142858</v>
      </c>
      <c r="BP119" s="64">
        <f>IFERROR(1/J119*(Y119/H119),"0")</f>
        <v>0.140625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3">
        <v>4680115882133</v>
      </c>
      <c r="E120" s="794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3">
        <v>4680115880269</v>
      </c>
      <c r="E121" s="79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1"/>
      <c r="R121" s="791"/>
      <c r="S121" s="791"/>
      <c r="T121" s="792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3">
        <v>4680115880429</v>
      </c>
      <c r="E122" s="79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79">
        <v>360</v>
      </c>
      <c r="Y122" s="780">
        <f>IFERROR(IF(X122="",0,CEILING((X122/$H122),1)*$H122),"")</f>
        <v>360</v>
      </c>
      <c r="Z122" s="36">
        <f>IFERROR(IF(Y122=0,"",ROUNDUP(Y122/H122,0)*0.00902),"")</f>
        <v>0.72160000000000002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376.79999999999995</v>
      </c>
      <c r="BN122" s="64">
        <f>IFERROR(Y122*I122/H122,"0")</f>
        <v>376.79999999999995</v>
      </c>
      <c r="BO122" s="64">
        <f>IFERROR(1/J122*(X122/H122),"0")</f>
        <v>0.60606060606060608</v>
      </c>
      <c r="BP122" s="64">
        <f>IFERROR(1/J122*(Y122/H122),"0")</f>
        <v>0.60606060606060608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3">
        <v>4680115881457</v>
      </c>
      <c r="E123" s="79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87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6" t="s">
        <v>71</v>
      </c>
      <c r="Q124" s="784"/>
      <c r="R124" s="784"/>
      <c r="S124" s="784"/>
      <c r="T124" s="784"/>
      <c r="U124" s="784"/>
      <c r="V124" s="785"/>
      <c r="W124" s="37" t="s">
        <v>72</v>
      </c>
      <c r="X124" s="781">
        <f>IFERROR(X119/H119,"0")+IFERROR(X120/H120,"0")+IFERROR(X121/H121,"0")+IFERROR(X122/H122,"0")+IFERROR(X123/H123,"0")</f>
        <v>88.928571428571431</v>
      </c>
      <c r="Y124" s="781">
        <f>IFERROR(Y119/H119,"0")+IFERROR(Y120/H120,"0")+IFERROR(Y121/H121,"0")+IFERROR(Y122/H122,"0")+IFERROR(Y123/H123,"0")</f>
        <v>89</v>
      </c>
      <c r="Z124" s="781">
        <f>IFERROR(IF(Z119="",0,Z119),"0")+IFERROR(IF(Z120="",0,Z120),"0")+IFERROR(IF(Z121="",0,Z121),"0")+IFERROR(IF(Z122="",0,Z122),"0")+IFERROR(IF(Z123="",0,Z123),"0")</f>
        <v>0.89241999999999999</v>
      </c>
      <c r="AA124" s="782"/>
      <c r="AB124" s="782"/>
      <c r="AC124" s="782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6" t="s">
        <v>71</v>
      </c>
      <c r="Q125" s="784"/>
      <c r="R125" s="784"/>
      <c r="S125" s="784"/>
      <c r="T125" s="784"/>
      <c r="U125" s="784"/>
      <c r="V125" s="785"/>
      <c r="W125" s="37" t="s">
        <v>69</v>
      </c>
      <c r="X125" s="781">
        <f>IFERROR(SUM(X119:X123),"0")</f>
        <v>460</v>
      </c>
      <c r="Y125" s="781">
        <f>IFERROR(SUM(Y119:Y123),"0")</f>
        <v>460.8</v>
      </c>
      <c r="Z125" s="37"/>
      <c r="AA125" s="782"/>
      <c r="AB125" s="782"/>
      <c r="AC125" s="782"/>
    </row>
    <row r="126" spans="1:68" ht="14.25" hidden="1" customHeight="1" x14ac:dyDescent="0.25">
      <c r="A126" s="806" t="s">
        <v>158</v>
      </c>
      <c r="B126" s="788"/>
      <c r="C126" s="788"/>
      <c r="D126" s="788"/>
      <c r="E126" s="788"/>
      <c r="F126" s="788"/>
      <c r="G126" s="788"/>
      <c r="H126" s="788"/>
      <c r="I126" s="788"/>
      <c r="J126" s="788"/>
      <c r="K126" s="788"/>
      <c r="L126" s="788"/>
      <c r="M126" s="788"/>
      <c r="N126" s="788"/>
      <c r="O126" s="788"/>
      <c r="P126" s="788"/>
      <c r="Q126" s="788"/>
      <c r="R126" s="788"/>
      <c r="S126" s="788"/>
      <c r="T126" s="788"/>
      <c r="U126" s="788"/>
      <c r="V126" s="788"/>
      <c r="W126" s="788"/>
      <c r="X126" s="788"/>
      <c r="Y126" s="788"/>
      <c r="Z126" s="788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3">
        <v>4680115881488</v>
      </c>
      <c r="E127" s="79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3">
        <v>4680115882775</v>
      </c>
      <c r="E128" s="79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3">
        <v>4680115880658</v>
      </c>
      <c r="E129" s="79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11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87"/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9"/>
      <c r="P130" s="786" t="s">
        <v>71</v>
      </c>
      <c r="Q130" s="784"/>
      <c r="R130" s="784"/>
      <c r="S130" s="784"/>
      <c r="T130" s="784"/>
      <c r="U130" s="784"/>
      <c r="V130" s="785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6" t="s">
        <v>71</v>
      </c>
      <c r="Q131" s="784"/>
      <c r="R131" s="784"/>
      <c r="S131" s="784"/>
      <c r="T131" s="784"/>
      <c r="U131" s="784"/>
      <c r="V131" s="785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6" t="s">
        <v>73</v>
      </c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8"/>
      <c r="P132" s="788"/>
      <c r="Q132" s="788"/>
      <c r="R132" s="788"/>
      <c r="S132" s="788"/>
      <c r="T132" s="788"/>
      <c r="U132" s="788"/>
      <c r="V132" s="788"/>
      <c r="W132" s="788"/>
      <c r="X132" s="788"/>
      <c r="Y132" s="788"/>
      <c r="Z132" s="788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93">
        <v>4607091385168</v>
      </c>
      <c r="E133" s="794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8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91"/>
      <c r="R133" s="791"/>
      <c r="S133" s="791"/>
      <c r="T133" s="792"/>
      <c r="U133" s="34"/>
      <c r="V133" s="34"/>
      <c r="W133" s="35" t="s">
        <v>69</v>
      </c>
      <c r="X133" s="779">
        <v>500</v>
      </c>
      <c r="Y133" s="780">
        <f t="shared" ref="Y133:Y139" si="31">IFERROR(IF(X133="",0,CEILING((X133/$H133),1)*$H133),"")</f>
        <v>504</v>
      </c>
      <c r="Z133" s="36">
        <f>IFERROR(IF(Y133=0,"",ROUNDUP(Y133/H133,0)*0.01898),"")</f>
        <v>1.1388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530.53571428571422</v>
      </c>
      <c r="BN133" s="64">
        <f t="shared" ref="BN133:BN139" si="33">IFERROR(Y133*I133/H133,"0")</f>
        <v>534.78</v>
      </c>
      <c r="BO133" s="64">
        <f t="shared" ref="BO133:BO139" si="34">IFERROR(1/J133*(X133/H133),"0")</f>
        <v>0.93005952380952372</v>
      </c>
      <c r="BP133" s="64">
        <f t="shared" ref="BP133:BP139" si="35">IFERROR(1/J133*(Y133/H133),"0")</f>
        <v>0.9375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3">
        <v>4607091385168</v>
      </c>
      <c r="E134" s="794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84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3">
        <v>4680115884540</v>
      </c>
      <c r="E135" s="79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8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3">
        <v>4607091383256</v>
      </c>
      <c r="E136" s="79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8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3">
        <v>4607091385748</v>
      </c>
      <c r="E137" s="79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1"/>
      <c r="R137" s="791"/>
      <c r="S137" s="791"/>
      <c r="T137" s="792"/>
      <c r="U137" s="34"/>
      <c r="V137" s="34"/>
      <c r="W137" s="35" t="s">
        <v>69</v>
      </c>
      <c r="X137" s="779">
        <v>225</v>
      </c>
      <c r="Y137" s="780">
        <f t="shared" si="31"/>
        <v>226.8</v>
      </c>
      <c r="Z137" s="36">
        <f>IFERROR(IF(Y137=0,"",ROUNDUP(Y137/H137,0)*0.00651),"")</f>
        <v>0.54683999999999999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246</v>
      </c>
      <c r="BN137" s="64">
        <f t="shared" si="33"/>
        <v>247.96799999999999</v>
      </c>
      <c r="BO137" s="64">
        <f t="shared" si="34"/>
        <v>0.45787545787545786</v>
      </c>
      <c r="BP137" s="64">
        <f t="shared" si="35"/>
        <v>0.46153846153846156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3">
        <v>4680115884533</v>
      </c>
      <c r="E138" s="79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10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1"/>
      <c r="R138" s="791"/>
      <c r="S138" s="791"/>
      <c r="T138" s="792"/>
      <c r="U138" s="34"/>
      <c r="V138" s="34"/>
      <c r="W138" s="35" t="s">
        <v>69</v>
      </c>
      <c r="X138" s="779">
        <v>36</v>
      </c>
      <c r="Y138" s="780">
        <f t="shared" si="31"/>
        <v>36</v>
      </c>
      <c r="Z138" s="36">
        <f>IFERROR(IF(Y138=0,"",ROUNDUP(Y138/H138,0)*0.00651),"")</f>
        <v>0.13020000000000001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39.6</v>
      </c>
      <c r="BN138" s="64">
        <f t="shared" si="33"/>
        <v>39.6</v>
      </c>
      <c r="BO138" s="64">
        <f t="shared" si="34"/>
        <v>0.1098901098901099</v>
      </c>
      <c r="BP138" s="64">
        <f t="shared" si="35"/>
        <v>0.1098901098901099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3">
        <v>4680115882645</v>
      </c>
      <c r="E139" s="79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87"/>
      <c r="B140" s="788"/>
      <c r="C140" s="788"/>
      <c r="D140" s="788"/>
      <c r="E140" s="788"/>
      <c r="F140" s="788"/>
      <c r="G140" s="788"/>
      <c r="H140" s="788"/>
      <c r="I140" s="788"/>
      <c r="J140" s="788"/>
      <c r="K140" s="788"/>
      <c r="L140" s="788"/>
      <c r="M140" s="788"/>
      <c r="N140" s="788"/>
      <c r="O140" s="789"/>
      <c r="P140" s="786" t="s">
        <v>71</v>
      </c>
      <c r="Q140" s="784"/>
      <c r="R140" s="784"/>
      <c r="S140" s="784"/>
      <c r="T140" s="784"/>
      <c r="U140" s="784"/>
      <c r="V140" s="785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162.85714285714283</v>
      </c>
      <c r="Y140" s="781">
        <f>IFERROR(Y133/H133,"0")+IFERROR(Y134/H134,"0")+IFERROR(Y135/H135,"0")+IFERROR(Y136/H136,"0")+IFERROR(Y137/H137,"0")+IFERROR(Y138/H138,"0")+IFERROR(Y139/H139,"0")</f>
        <v>164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1.8158400000000001</v>
      </c>
      <c r="AA140" s="782"/>
      <c r="AB140" s="782"/>
      <c r="AC140" s="782"/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6" t="s">
        <v>71</v>
      </c>
      <c r="Q141" s="784"/>
      <c r="R141" s="784"/>
      <c r="S141" s="784"/>
      <c r="T141" s="784"/>
      <c r="U141" s="784"/>
      <c r="V141" s="785"/>
      <c r="W141" s="37" t="s">
        <v>69</v>
      </c>
      <c r="X141" s="781">
        <f>IFERROR(SUM(X133:X139),"0")</f>
        <v>761</v>
      </c>
      <c r="Y141" s="781">
        <f>IFERROR(SUM(Y133:Y139),"0")</f>
        <v>766.8</v>
      </c>
      <c r="Z141" s="37"/>
      <c r="AA141" s="782"/>
      <c r="AB141" s="782"/>
      <c r="AC141" s="782"/>
    </row>
    <row r="142" spans="1:68" ht="14.25" hidden="1" customHeight="1" x14ac:dyDescent="0.25">
      <c r="A142" s="806" t="s">
        <v>199</v>
      </c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8"/>
      <c r="P142" s="788"/>
      <c r="Q142" s="788"/>
      <c r="R142" s="788"/>
      <c r="S142" s="788"/>
      <c r="T142" s="788"/>
      <c r="U142" s="788"/>
      <c r="V142" s="788"/>
      <c r="W142" s="788"/>
      <c r="X142" s="788"/>
      <c r="Y142" s="788"/>
      <c r="Z142" s="788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3">
        <v>4680115882652</v>
      </c>
      <c r="E143" s="79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9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93">
        <v>4680115880238</v>
      </c>
      <c r="E144" s="79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12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9">
        <v>29.7</v>
      </c>
      <c r="Y144" s="780">
        <f>IFERROR(IF(X144="",0,CEILING((X144/$H144),1)*$H144),"")</f>
        <v>29.7</v>
      </c>
      <c r="Z144" s="36">
        <f>IFERROR(IF(Y144=0,"",ROUNDUP(Y144/H144,0)*0.00651),"")</f>
        <v>9.7650000000000001E-2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33.57</v>
      </c>
      <c r="BN144" s="64">
        <f>IFERROR(Y144*I144/H144,"0")</f>
        <v>33.57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86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81">
        <f>IFERROR(X143/H143,"0")+IFERROR(X144/H144,"0")</f>
        <v>15</v>
      </c>
      <c r="Y145" s="781">
        <f>IFERROR(Y143/H143,"0")+IFERROR(Y144/H144,"0")</f>
        <v>15</v>
      </c>
      <c r="Z145" s="781">
        <f>IFERROR(IF(Z143="",0,Z143),"0")+IFERROR(IF(Z144="",0,Z144),"0")</f>
        <v>9.7650000000000001E-2</v>
      </c>
      <c r="AA145" s="782"/>
      <c r="AB145" s="782"/>
      <c r="AC145" s="782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6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81">
        <f>IFERROR(SUM(X143:X144),"0")</f>
        <v>29.7</v>
      </c>
      <c r="Y146" s="781">
        <f>IFERROR(SUM(Y143:Y144),"0")</f>
        <v>29.7</v>
      </c>
      <c r="Z146" s="37"/>
      <c r="AA146" s="782"/>
      <c r="AB146" s="782"/>
      <c r="AC146" s="782"/>
    </row>
    <row r="147" spans="1:68" ht="16.5" hidden="1" customHeight="1" x14ac:dyDescent="0.25">
      <c r="A147" s="808" t="s">
        <v>270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4"/>
      <c r="AB147" s="774"/>
      <c r="AC147" s="774"/>
    </row>
    <row r="148" spans="1:68" ht="14.25" hidden="1" customHeight="1" x14ac:dyDescent="0.25">
      <c r="A148" s="806" t="s">
        <v>110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93">
        <v>4680115885561</v>
      </c>
      <c r="E149" s="79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82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1"/>
      <c r="R149" s="791"/>
      <c r="S149" s="791"/>
      <c r="T149" s="792"/>
      <c r="U149" s="34"/>
      <c r="V149" s="34"/>
      <c r="W149" s="35" t="s">
        <v>69</v>
      </c>
      <c r="X149" s="779">
        <v>10</v>
      </c>
      <c r="Y149" s="780">
        <f>IFERROR(IF(X149="",0,CEILING((X149/$H149),1)*$H149),"")</f>
        <v>10.8</v>
      </c>
      <c r="Z149" s="36">
        <f>IFERROR(IF(Y149=0,"",ROUNDUP(Y149/H149,0)*0.01196),"")</f>
        <v>2.392E-2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13.407407407407408</v>
      </c>
      <c r="BN149" s="64">
        <f>IFERROR(Y149*I149/H149,"0")</f>
        <v>14.48</v>
      </c>
      <c r="BO149" s="64">
        <f>IFERROR(1/J149*(X149/H149),"0")</f>
        <v>1.7806267806267807E-2</v>
      </c>
      <c r="BP149" s="64">
        <f>IFERROR(1/J149*(Y149/H149),"0")</f>
        <v>1.9230769230769232E-2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3">
        <v>4680115882577</v>
      </c>
      <c r="E150" s="79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11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1"/>
      <c r="R150" s="791"/>
      <c r="S150" s="791"/>
      <c r="T150" s="792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93">
        <v>4680115882577</v>
      </c>
      <c r="E151" s="79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7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79">
        <v>60</v>
      </c>
      <c r="Y151" s="780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x14ac:dyDescent="0.2">
      <c r="A152" s="787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6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81">
        <f>IFERROR(X149/H149,"0")+IFERROR(X150/H150,"0")+IFERROR(X151/H151,"0")</f>
        <v>20.601851851851851</v>
      </c>
      <c r="Y152" s="781">
        <f>IFERROR(Y149/H149,"0")+IFERROR(Y150/H150,"0")+IFERROR(Y151/H151,"0")</f>
        <v>21</v>
      </c>
      <c r="Z152" s="781">
        <f>IFERROR(IF(Z149="",0,Z149),"0")+IFERROR(IF(Z150="",0,Z150),"0")+IFERROR(IF(Z151="",0,Z151),"0")</f>
        <v>0.14761000000000002</v>
      </c>
      <c r="AA152" s="782"/>
      <c r="AB152" s="782"/>
      <c r="AC152" s="782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6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81">
        <f>IFERROR(SUM(X149:X151),"0")</f>
        <v>70</v>
      </c>
      <c r="Y153" s="781">
        <f>IFERROR(SUM(Y149:Y151),"0")</f>
        <v>71.600000000000009</v>
      </c>
      <c r="Z153" s="37"/>
      <c r="AA153" s="782"/>
      <c r="AB153" s="782"/>
      <c r="AC153" s="782"/>
    </row>
    <row r="154" spans="1:68" ht="14.25" hidden="1" customHeight="1" x14ac:dyDescent="0.25">
      <c r="A154" s="806" t="s">
        <v>64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3">
        <v>4680115883444</v>
      </c>
      <c r="E155" s="79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11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1"/>
      <c r="R155" s="791"/>
      <c r="S155" s="791"/>
      <c r="T155" s="792"/>
      <c r="U155" s="34"/>
      <c r="V155" s="34"/>
      <c r="W155" s="35" t="s">
        <v>69</v>
      </c>
      <c r="X155" s="779">
        <v>35</v>
      </c>
      <c r="Y155" s="780">
        <f>IFERROR(IF(X155="",0,CEILING((X155/$H155),1)*$H155),"")</f>
        <v>36.4</v>
      </c>
      <c r="Z155" s="36">
        <f>IFERROR(IF(Y155=0,"",ROUNDUP(Y155/H155,0)*0.00651),"")</f>
        <v>8.4629999999999997E-2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38.35</v>
      </c>
      <c r="BN155" s="64">
        <f>IFERROR(Y155*I155/H155,"0")</f>
        <v>39.884</v>
      </c>
      <c r="BO155" s="64">
        <f>IFERROR(1/J155*(X155/H155),"0")</f>
        <v>6.8681318681318687E-2</v>
      </c>
      <c r="BP155" s="64">
        <f>IFERROR(1/J155*(Y155/H155),"0")</f>
        <v>7.1428571428571438E-2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3">
        <v>4680115883444</v>
      </c>
      <c r="E156" s="79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6" t="s">
        <v>71</v>
      </c>
      <c r="Q157" s="784"/>
      <c r="R157" s="784"/>
      <c r="S157" s="784"/>
      <c r="T157" s="784"/>
      <c r="U157" s="784"/>
      <c r="V157" s="785"/>
      <c r="W157" s="37" t="s">
        <v>72</v>
      </c>
      <c r="X157" s="781">
        <f>IFERROR(X155/H155,"0")+IFERROR(X156/H156,"0")</f>
        <v>12.5</v>
      </c>
      <c r="Y157" s="781">
        <f>IFERROR(Y155/H155,"0")+IFERROR(Y156/H156,"0")</f>
        <v>13</v>
      </c>
      <c r="Z157" s="781">
        <f>IFERROR(IF(Z155="",0,Z155),"0")+IFERROR(IF(Z156="",0,Z156),"0")</f>
        <v>8.4629999999999997E-2</v>
      </c>
      <c r="AA157" s="782"/>
      <c r="AB157" s="782"/>
      <c r="AC157" s="782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6" t="s">
        <v>71</v>
      </c>
      <c r="Q158" s="784"/>
      <c r="R158" s="784"/>
      <c r="S158" s="784"/>
      <c r="T158" s="784"/>
      <c r="U158" s="784"/>
      <c r="V158" s="785"/>
      <c r="W158" s="37" t="s">
        <v>69</v>
      </c>
      <c r="X158" s="781">
        <f>IFERROR(SUM(X155:X156),"0")</f>
        <v>35</v>
      </c>
      <c r="Y158" s="781">
        <f>IFERROR(SUM(Y155:Y156),"0")</f>
        <v>36.4</v>
      </c>
      <c r="Z158" s="37"/>
      <c r="AA158" s="782"/>
      <c r="AB158" s="782"/>
      <c r="AC158" s="782"/>
    </row>
    <row r="159" spans="1:68" ht="14.25" hidden="1" customHeight="1" x14ac:dyDescent="0.25">
      <c r="A159" s="806" t="s">
        <v>73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93">
        <v>4680115885585</v>
      </c>
      <c r="E160" s="79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1177" t="s">
        <v>285</v>
      </c>
      <c r="Q160" s="791"/>
      <c r="R160" s="791"/>
      <c r="S160" s="791"/>
      <c r="T160" s="792"/>
      <c r="U160" s="34"/>
      <c r="V160" s="34"/>
      <c r="W160" s="35" t="s">
        <v>69</v>
      </c>
      <c r="X160" s="779">
        <v>20</v>
      </c>
      <c r="Y160" s="780">
        <f>IFERROR(IF(X160="",0,CEILING((X160/$H160),1)*$H160),"")</f>
        <v>20</v>
      </c>
      <c r="Z160" s="36">
        <f>IFERROR(IF(Y160=0,"",ROUNDUP(Y160/H160,0)*0.00937),"")</f>
        <v>4.6850000000000003E-2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28.450000000000003</v>
      </c>
      <c r="BN160" s="64">
        <f>IFERROR(Y160*I160/H160,"0")</f>
        <v>28.450000000000003</v>
      </c>
      <c r="BO160" s="64">
        <f>IFERROR(1/J160*(X160/H160),"0")</f>
        <v>4.1666666666666664E-2</v>
      </c>
      <c r="BP160" s="64">
        <f>IFERROR(1/J160*(Y160/H160),"0")</f>
        <v>4.1666666666666664E-2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3">
        <v>4680115882584</v>
      </c>
      <c r="E161" s="79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8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1"/>
      <c r="R161" s="791"/>
      <c r="S161" s="791"/>
      <c r="T161" s="792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3">
        <v>4680115882584</v>
      </c>
      <c r="E162" s="79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79">
        <v>49.5</v>
      </c>
      <c r="Y162" s="780">
        <f>IFERROR(IF(X162="",0,CEILING((X162/$H162),1)*$H162),"")</f>
        <v>50.160000000000004</v>
      </c>
      <c r="Z162" s="36">
        <f>IFERROR(IF(Y162=0,"",ROUNDUP(Y162/H162,0)*0.00651),"")</f>
        <v>0.12369000000000001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54.524999999999999</v>
      </c>
      <c r="BN162" s="64">
        <f>IFERROR(Y162*I162/H162,"0")</f>
        <v>55.252000000000002</v>
      </c>
      <c r="BO162" s="64">
        <f>IFERROR(1/J162*(X162/H162),"0")</f>
        <v>0.10302197802197803</v>
      </c>
      <c r="BP162" s="64">
        <f>IFERROR(1/J162*(Y162/H162),"0")</f>
        <v>0.1043956043956044</v>
      </c>
    </row>
    <row r="163" spans="1:68" x14ac:dyDescent="0.2">
      <c r="A163" s="787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6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81">
        <f>IFERROR(X160/H160,"0")+IFERROR(X161/H161,"0")+IFERROR(X162/H162,"0")</f>
        <v>23.75</v>
      </c>
      <c r="Y163" s="781">
        <f>IFERROR(Y160/H160,"0")+IFERROR(Y161/H161,"0")+IFERROR(Y162/H162,"0")</f>
        <v>24</v>
      </c>
      <c r="Z163" s="781">
        <f>IFERROR(IF(Z160="",0,Z160),"0")+IFERROR(IF(Z161="",0,Z161),"0")+IFERROR(IF(Z162="",0,Z162),"0")</f>
        <v>0.17054000000000002</v>
      </c>
      <c r="AA163" s="782"/>
      <c r="AB163" s="782"/>
      <c r="AC163" s="782"/>
    </row>
    <row r="164" spans="1:68" x14ac:dyDescent="0.2">
      <c r="A164" s="788"/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9"/>
      <c r="P164" s="786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81">
        <f>IFERROR(SUM(X160:X162),"0")</f>
        <v>69.5</v>
      </c>
      <c r="Y164" s="781">
        <f>IFERROR(SUM(Y160:Y162),"0")</f>
        <v>70.16</v>
      </c>
      <c r="Z164" s="37"/>
      <c r="AA164" s="782"/>
      <c r="AB164" s="782"/>
      <c r="AC164" s="782"/>
    </row>
    <row r="165" spans="1:68" ht="16.5" hidden="1" customHeight="1" x14ac:dyDescent="0.25">
      <c r="A165" s="808" t="s">
        <v>108</v>
      </c>
      <c r="B165" s="788"/>
      <c r="C165" s="788"/>
      <c r="D165" s="788"/>
      <c r="E165" s="788"/>
      <c r="F165" s="788"/>
      <c r="G165" s="788"/>
      <c r="H165" s="788"/>
      <c r="I165" s="788"/>
      <c r="J165" s="788"/>
      <c r="K165" s="788"/>
      <c r="L165" s="788"/>
      <c r="M165" s="788"/>
      <c r="N165" s="788"/>
      <c r="O165" s="788"/>
      <c r="P165" s="788"/>
      <c r="Q165" s="788"/>
      <c r="R165" s="788"/>
      <c r="S165" s="788"/>
      <c r="T165" s="788"/>
      <c r="U165" s="788"/>
      <c r="V165" s="788"/>
      <c r="W165" s="788"/>
      <c r="X165" s="788"/>
      <c r="Y165" s="788"/>
      <c r="Z165" s="788"/>
      <c r="AA165" s="774"/>
      <c r="AB165" s="774"/>
      <c r="AC165" s="774"/>
    </row>
    <row r="166" spans="1:68" ht="14.25" hidden="1" customHeight="1" x14ac:dyDescent="0.25">
      <c r="A166" s="806" t="s">
        <v>110</v>
      </c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8"/>
      <c r="P166" s="788"/>
      <c r="Q166" s="788"/>
      <c r="R166" s="788"/>
      <c r="S166" s="788"/>
      <c r="T166" s="788"/>
      <c r="U166" s="788"/>
      <c r="V166" s="788"/>
      <c r="W166" s="788"/>
      <c r="X166" s="788"/>
      <c r="Y166" s="788"/>
      <c r="Z166" s="788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3">
        <v>4607091384604</v>
      </c>
      <c r="E167" s="79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10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1"/>
      <c r="R167" s="791"/>
      <c r="S167" s="791"/>
      <c r="T167" s="792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7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9"/>
      <c r="P168" s="786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6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6" t="s">
        <v>64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3">
        <v>4607091387667</v>
      </c>
      <c r="E171" s="79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11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1"/>
      <c r="R171" s="791"/>
      <c r="S171" s="791"/>
      <c r="T171" s="792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3">
        <v>4607091387636</v>
      </c>
      <c r="E172" s="79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3">
        <v>4607091382426</v>
      </c>
      <c r="E173" s="79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12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3">
        <v>4607091386547</v>
      </c>
      <c r="E174" s="79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8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3">
        <v>4607091382464</v>
      </c>
      <c r="E175" s="79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87"/>
      <c r="B176" s="788"/>
      <c r="C176" s="788"/>
      <c r="D176" s="788"/>
      <c r="E176" s="788"/>
      <c r="F176" s="788"/>
      <c r="G176" s="788"/>
      <c r="H176" s="788"/>
      <c r="I176" s="788"/>
      <c r="J176" s="788"/>
      <c r="K176" s="788"/>
      <c r="L176" s="788"/>
      <c r="M176" s="788"/>
      <c r="N176" s="788"/>
      <c r="O176" s="789"/>
      <c r="P176" s="786" t="s">
        <v>71</v>
      </c>
      <c r="Q176" s="784"/>
      <c r="R176" s="784"/>
      <c r="S176" s="784"/>
      <c r="T176" s="784"/>
      <c r="U176" s="784"/>
      <c r="V176" s="785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6" t="s">
        <v>71</v>
      </c>
      <c r="Q177" s="784"/>
      <c r="R177" s="784"/>
      <c r="S177" s="784"/>
      <c r="T177" s="784"/>
      <c r="U177" s="784"/>
      <c r="V177" s="785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6" t="s">
        <v>73</v>
      </c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8"/>
      <c r="P178" s="788"/>
      <c r="Q178" s="788"/>
      <c r="R178" s="788"/>
      <c r="S178" s="788"/>
      <c r="T178" s="788"/>
      <c r="U178" s="788"/>
      <c r="V178" s="788"/>
      <c r="W178" s="788"/>
      <c r="X178" s="788"/>
      <c r="Y178" s="788"/>
      <c r="Z178" s="788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3">
        <v>4607091386264</v>
      </c>
      <c r="E179" s="79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9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1"/>
      <c r="R179" s="791"/>
      <c r="S179" s="791"/>
      <c r="T179" s="792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3">
        <v>4607091385427</v>
      </c>
      <c r="E180" s="79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10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7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9"/>
      <c r="P181" s="786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88"/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9"/>
      <c r="P182" s="786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6" t="s">
        <v>311</v>
      </c>
      <c r="B183" s="887"/>
      <c r="C183" s="887"/>
      <c r="D183" s="887"/>
      <c r="E183" s="887"/>
      <c r="F183" s="887"/>
      <c r="G183" s="887"/>
      <c r="H183" s="887"/>
      <c r="I183" s="887"/>
      <c r="J183" s="887"/>
      <c r="K183" s="887"/>
      <c r="L183" s="887"/>
      <c r="M183" s="887"/>
      <c r="N183" s="887"/>
      <c r="O183" s="887"/>
      <c r="P183" s="887"/>
      <c r="Q183" s="887"/>
      <c r="R183" s="887"/>
      <c r="S183" s="887"/>
      <c r="T183" s="887"/>
      <c r="U183" s="887"/>
      <c r="V183" s="887"/>
      <c r="W183" s="887"/>
      <c r="X183" s="887"/>
      <c r="Y183" s="887"/>
      <c r="Z183" s="887"/>
      <c r="AA183" s="48"/>
      <c r="AB183" s="48"/>
      <c r="AC183" s="48"/>
    </row>
    <row r="184" spans="1:68" ht="16.5" hidden="1" customHeight="1" x14ac:dyDescent="0.25">
      <c r="A184" s="808" t="s">
        <v>312</v>
      </c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8"/>
      <c r="P184" s="788"/>
      <c r="Q184" s="788"/>
      <c r="R184" s="788"/>
      <c r="S184" s="788"/>
      <c r="T184" s="788"/>
      <c r="U184" s="788"/>
      <c r="V184" s="788"/>
      <c r="W184" s="788"/>
      <c r="X184" s="788"/>
      <c r="Y184" s="788"/>
      <c r="Z184" s="788"/>
      <c r="AA184" s="774"/>
      <c r="AB184" s="774"/>
      <c r="AC184" s="774"/>
    </row>
    <row r="185" spans="1:68" ht="14.25" hidden="1" customHeight="1" x14ac:dyDescent="0.25">
      <c r="A185" s="806" t="s">
        <v>158</v>
      </c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8"/>
      <c r="P185" s="788"/>
      <c r="Q185" s="788"/>
      <c r="R185" s="788"/>
      <c r="S185" s="788"/>
      <c r="T185" s="788"/>
      <c r="U185" s="788"/>
      <c r="V185" s="788"/>
      <c r="W185" s="788"/>
      <c r="X185" s="788"/>
      <c r="Y185" s="788"/>
      <c r="Z185" s="788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3">
        <v>4680115886223</v>
      </c>
      <c r="E186" s="79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1"/>
      <c r="R186" s="791"/>
      <c r="S186" s="791"/>
      <c r="T186" s="792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87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9"/>
      <c r="P187" s="786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88"/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9"/>
      <c r="P188" s="786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6" t="s">
        <v>64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93">
        <v>4680115880993</v>
      </c>
      <c r="E190" s="79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1"/>
      <c r="R190" s="791"/>
      <c r="S190" s="791"/>
      <c r="T190" s="792"/>
      <c r="U190" s="34"/>
      <c r="V190" s="34"/>
      <c r="W190" s="35" t="s">
        <v>69</v>
      </c>
      <c r="X190" s="779">
        <v>70</v>
      </c>
      <c r="Y190" s="780">
        <f t="shared" ref="Y190:Y197" si="36">IFERROR(IF(X190="",0,CEILING((X190/$H190),1)*$H190),"")</f>
        <v>71.400000000000006</v>
      </c>
      <c r="Z190" s="36">
        <f>IFERROR(IF(Y190=0,"",ROUNDUP(Y190/H190,0)*0.00902),"")</f>
        <v>0.15334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74.499999999999986</v>
      </c>
      <c r="BN190" s="64">
        <f t="shared" ref="BN190:BN197" si="38">IFERROR(Y190*I190/H190,"0")</f>
        <v>75.989999999999995</v>
      </c>
      <c r="BO190" s="64">
        <f t="shared" ref="BO190:BO197" si="39">IFERROR(1/J190*(X190/H190),"0")</f>
        <v>0.12626262626262624</v>
      </c>
      <c r="BP190" s="64">
        <f t="shared" ref="BP190:BP197" si="40">IFERROR(1/J190*(Y190/H190),"0")</f>
        <v>0.12878787878787878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93">
        <v>4680115881761</v>
      </c>
      <c r="E191" s="79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8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1"/>
      <c r="R191" s="791"/>
      <c r="S191" s="791"/>
      <c r="T191" s="792"/>
      <c r="U191" s="34"/>
      <c r="V191" s="34"/>
      <c r="W191" s="35" t="s">
        <v>69</v>
      </c>
      <c r="X191" s="779">
        <v>30</v>
      </c>
      <c r="Y191" s="780">
        <f t="shared" si="36"/>
        <v>33.6</v>
      </c>
      <c r="Z191" s="36">
        <f>IFERROR(IF(Y191=0,"",ROUNDUP(Y191/H191,0)*0.00902),"")</f>
        <v>7.2160000000000002E-2</v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31.928571428571427</v>
      </c>
      <c r="BN191" s="64">
        <f t="shared" si="38"/>
        <v>35.76</v>
      </c>
      <c r="BO191" s="64">
        <f t="shared" si="39"/>
        <v>5.4112554112554112E-2</v>
      </c>
      <c r="BP191" s="64">
        <f t="shared" si="40"/>
        <v>6.0606060606060608E-2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3">
        <v>4680115881563</v>
      </c>
      <c r="E192" s="79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79">
        <v>50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52.5</v>
      </c>
      <c r="BN192" s="64">
        <f t="shared" si="38"/>
        <v>52.920000000000009</v>
      </c>
      <c r="BO192" s="64">
        <f t="shared" si="39"/>
        <v>9.0187590187590191E-2</v>
      </c>
      <c r="BP192" s="64">
        <f t="shared" si="40"/>
        <v>9.0909090909090912E-2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3">
        <v>4680115880986</v>
      </c>
      <c r="E193" s="79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1"/>
      <c r="R193" s="791"/>
      <c r="S193" s="791"/>
      <c r="T193" s="792"/>
      <c r="U193" s="34"/>
      <c r="V193" s="34"/>
      <c r="W193" s="35" t="s">
        <v>69</v>
      </c>
      <c r="X193" s="779">
        <v>77</v>
      </c>
      <c r="Y193" s="780">
        <f t="shared" si="36"/>
        <v>77.7</v>
      </c>
      <c r="Z193" s="36">
        <f>IFERROR(IF(Y193=0,"",ROUNDUP(Y193/H193,0)*0.00502),"")</f>
        <v>0.18574000000000002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81.766666666666666</v>
      </c>
      <c r="BN193" s="64">
        <f t="shared" si="38"/>
        <v>82.51</v>
      </c>
      <c r="BO193" s="64">
        <f t="shared" si="39"/>
        <v>0.15669515669515671</v>
      </c>
      <c r="BP193" s="64">
        <f t="shared" si="40"/>
        <v>0.15811965811965814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3">
        <v>4680115881785</v>
      </c>
      <c r="E194" s="79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1"/>
      <c r="R194" s="791"/>
      <c r="S194" s="791"/>
      <c r="T194" s="792"/>
      <c r="U194" s="34"/>
      <c r="V194" s="34"/>
      <c r="W194" s="35" t="s">
        <v>69</v>
      </c>
      <c r="X194" s="779">
        <v>105</v>
      </c>
      <c r="Y194" s="780">
        <f t="shared" si="36"/>
        <v>105</v>
      </c>
      <c r="Z194" s="36">
        <f>IFERROR(IF(Y194=0,"",ROUNDUP(Y194/H194,0)*0.00502),"")</f>
        <v>0.251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111.5</v>
      </c>
      <c r="BN194" s="64">
        <f t="shared" si="38"/>
        <v>111.5</v>
      </c>
      <c r="BO194" s="64">
        <f t="shared" si="39"/>
        <v>0.21367521367521369</v>
      </c>
      <c r="BP194" s="64">
        <f t="shared" si="40"/>
        <v>0.21367521367521369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3">
        <v>4680115881679</v>
      </c>
      <c r="E195" s="79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10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79">
        <v>122.5</v>
      </c>
      <c r="Y195" s="780">
        <f t="shared" si="36"/>
        <v>123.9</v>
      </c>
      <c r="Z195" s="36">
        <f>IFERROR(IF(Y195=0,"",ROUNDUP(Y195/H195,0)*0.00502),"")</f>
        <v>0.29618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128.33333333333331</v>
      </c>
      <c r="BN195" s="64">
        <f t="shared" si="38"/>
        <v>129.80000000000001</v>
      </c>
      <c r="BO195" s="64">
        <f t="shared" si="39"/>
        <v>0.2492877492877493</v>
      </c>
      <c r="BP195" s="64">
        <f t="shared" si="40"/>
        <v>0.25213675213675218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3">
        <v>4680115880191</v>
      </c>
      <c r="E196" s="79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3">
        <v>4680115883963</v>
      </c>
      <c r="E197" s="79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1"/>
      <c r="R197" s="791"/>
      <c r="S197" s="791"/>
      <c r="T197" s="792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87"/>
      <c r="B198" s="788"/>
      <c r="C198" s="788"/>
      <c r="D198" s="788"/>
      <c r="E198" s="788"/>
      <c r="F198" s="788"/>
      <c r="G198" s="788"/>
      <c r="H198" s="788"/>
      <c r="I198" s="788"/>
      <c r="J198" s="788"/>
      <c r="K198" s="788"/>
      <c r="L198" s="788"/>
      <c r="M198" s="788"/>
      <c r="N198" s="788"/>
      <c r="O198" s="789"/>
      <c r="P198" s="786" t="s">
        <v>71</v>
      </c>
      <c r="Q198" s="784"/>
      <c r="R198" s="784"/>
      <c r="S198" s="784"/>
      <c r="T198" s="784"/>
      <c r="U198" s="784"/>
      <c r="V198" s="785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180.71428571428572</v>
      </c>
      <c r="Y198" s="781">
        <f>IFERROR(Y190/H190,"0")+IFERROR(Y191/H191,"0")+IFERROR(Y192/H192,"0")+IFERROR(Y193/H193,"0")+IFERROR(Y194/H194,"0")+IFERROR(Y195/H195,"0")+IFERROR(Y196/H196,"0")+IFERROR(Y197/H197,"0")</f>
        <v>183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1.0666600000000002</v>
      </c>
      <c r="AA198" s="782"/>
      <c r="AB198" s="782"/>
      <c r="AC198" s="782"/>
    </row>
    <row r="199" spans="1:68" x14ac:dyDescent="0.2">
      <c r="A199" s="788"/>
      <c r="B199" s="788"/>
      <c r="C199" s="788"/>
      <c r="D199" s="788"/>
      <c r="E199" s="788"/>
      <c r="F199" s="788"/>
      <c r="G199" s="788"/>
      <c r="H199" s="788"/>
      <c r="I199" s="788"/>
      <c r="J199" s="788"/>
      <c r="K199" s="788"/>
      <c r="L199" s="788"/>
      <c r="M199" s="788"/>
      <c r="N199" s="788"/>
      <c r="O199" s="789"/>
      <c r="P199" s="786" t="s">
        <v>71</v>
      </c>
      <c r="Q199" s="784"/>
      <c r="R199" s="784"/>
      <c r="S199" s="784"/>
      <c r="T199" s="784"/>
      <c r="U199" s="784"/>
      <c r="V199" s="785"/>
      <c r="W199" s="37" t="s">
        <v>69</v>
      </c>
      <c r="X199" s="781">
        <f>IFERROR(SUM(X190:X197),"0")</f>
        <v>454.5</v>
      </c>
      <c r="Y199" s="781">
        <f>IFERROR(SUM(Y190:Y197),"0")</f>
        <v>462</v>
      </c>
      <c r="Z199" s="37"/>
      <c r="AA199" s="782"/>
      <c r="AB199" s="782"/>
      <c r="AC199" s="782"/>
    </row>
    <row r="200" spans="1:68" ht="16.5" hidden="1" customHeight="1" x14ac:dyDescent="0.25">
      <c r="A200" s="808" t="s">
        <v>336</v>
      </c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8"/>
      <c r="P200" s="788"/>
      <c r="Q200" s="788"/>
      <c r="R200" s="788"/>
      <c r="S200" s="788"/>
      <c r="T200" s="788"/>
      <c r="U200" s="788"/>
      <c r="V200" s="788"/>
      <c r="W200" s="788"/>
      <c r="X200" s="788"/>
      <c r="Y200" s="788"/>
      <c r="Z200" s="788"/>
      <c r="AA200" s="774"/>
      <c r="AB200" s="774"/>
      <c r="AC200" s="774"/>
    </row>
    <row r="201" spans="1:68" ht="14.25" hidden="1" customHeight="1" x14ac:dyDescent="0.25">
      <c r="A201" s="806" t="s">
        <v>110</v>
      </c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8"/>
      <c r="P201" s="788"/>
      <c r="Q201" s="788"/>
      <c r="R201" s="788"/>
      <c r="S201" s="788"/>
      <c r="T201" s="788"/>
      <c r="U201" s="788"/>
      <c r="V201" s="788"/>
      <c r="W201" s="788"/>
      <c r="X201" s="788"/>
      <c r="Y201" s="788"/>
      <c r="Z201" s="788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3">
        <v>4680115881402</v>
      </c>
      <c r="E202" s="79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8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1"/>
      <c r="R202" s="791"/>
      <c r="S202" s="791"/>
      <c r="T202" s="792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3">
        <v>4680115881396</v>
      </c>
      <c r="E203" s="79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10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1"/>
      <c r="R203" s="791"/>
      <c r="S203" s="791"/>
      <c r="T203" s="792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87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9"/>
      <c r="P204" s="786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88"/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9"/>
      <c r="P205" s="786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6" t="s">
        <v>158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3">
        <v>4680115882935</v>
      </c>
      <c r="E207" s="79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1"/>
      <c r="R207" s="791"/>
      <c r="S207" s="791"/>
      <c r="T207" s="792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3">
        <v>4680115880764</v>
      </c>
      <c r="E208" s="79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1"/>
      <c r="R208" s="791"/>
      <c r="S208" s="791"/>
      <c r="T208" s="792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87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9"/>
      <c r="P209" s="786" t="s">
        <v>71</v>
      </c>
      <c r="Q209" s="784"/>
      <c r="R209" s="784"/>
      <c r="S209" s="784"/>
      <c r="T209" s="784"/>
      <c r="U209" s="784"/>
      <c r="V209" s="785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9"/>
      <c r="P210" s="786" t="s">
        <v>71</v>
      </c>
      <c r="Q210" s="784"/>
      <c r="R210" s="784"/>
      <c r="S210" s="784"/>
      <c r="T210" s="784"/>
      <c r="U210" s="784"/>
      <c r="V210" s="785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6" t="s">
        <v>64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3">
        <v>4680115882683</v>
      </c>
      <c r="E212" s="79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1"/>
      <c r="R212" s="791"/>
      <c r="S212" s="791"/>
      <c r="T212" s="792"/>
      <c r="U212" s="34"/>
      <c r="V212" s="34"/>
      <c r="W212" s="35" t="s">
        <v>69</v>
      </c>
      <c r="X212" s="779">
        <v>110</v>
      </c>
      <c r="Y212" s="780">
        <f t="shared" ref="Y212:Y219" si="41">IFERROR(IF(X212="",0,CEILING((X212/$H212),1)*$H212),"")</f>
        <v>113.4</v>
      </c>
      <c r="Z212" s="36">
        <f>IFERROR(IF(Y212=0,"",ROUNDUP(Y212/H212,0)*0.00902),"")</f>
        <v>0.18942000000000001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114.27777777777777</v>
      </c>
      <c r="BN212" s="64">
        <f t="shared" ref="BN212:BN219" si="43">IFERROR(Y212*I212/H212,"0")</f>
        <v>117.81</v>
      </c>
      <c r="BO212" s="64">
        <f t="shared" ref="BO212:BO219" si="44">IFERROR(1/J212*(X212/H212),"0")</f>
        <v>0.15432098765432098</v>
      </c>
      <c r="BP212" s="64">
        <f t="shared" ref="BP212:BP219" si="45">IFERROR(1/J212*(Y212/H212),"0")</f>
        <v>0.15909090909090909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3">
        <v>4680115882690</v>
      </c>
      <c r="E213" s="79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3">
        <v>4680115882669</v>
      </c>
      <c r="E214" s="79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9">
        <v>150</v>
      </c>
      <c r="Y214" s="780">
        <f t="shared" si="41"/>
        <v>151.20000000000002</v>
      </c>
      <c r="Z214" s="36">
        <f>IFERROR(IF(Y214=0,"",ROUNDUP(Y214/H214,0)*0.00902),"")</f>
        <v>0.25256000000000001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155.83333333333331</v>
      </c>
      <c r="BN214" s="64">
        <f t="shared" si="43"/>
        <v>157.08000000000001</v>
      </c>
      <c r="BO214" s="64">
        <f t="shared" si="44"/>
        <v>0.21043771043771042</v>
      </c>
      <c r="BP214" s="64">
        <f t="shared" si="45"/>
        <v>0.21212121212121213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3">
        <v>4680115882676</v>
      </c>
      <c r="E215" s="79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11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79">
        <v>90</v>
      </c>
      <c r="Y215" s="780">
        <f t="shared" si="41"/>
        <v>91.800000000000011</v>
      </c>
      <c r="Z215" s="36">
        <f>IFERROR(IF(Y215=0,"",ROUNDUP(Y215/H215,0)*0.00902),"")</f>
        <v>0.15334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93.5</v>
      </c>
      <c r="BN215" s="64">
        <f t="shared" si="43"/>
        <v>95.37</v>
      </c>
      <c r="BO215" s="64">
        <f t="shared" si="44"/>
        <v>0.12626262626262624</v>
      </c>
      <c r="BP215" s="64">
        <f t="shared" si="45"/>
        <v>0.12878787878787878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3">
        <v>4680115884014</v>
      </c>
      <c r="E216" s="79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79">
        <v>45</v>
      </c>
      <c r="Y216" s="780">
        <f t="shared" si="41"/>
        <v>45</v>
      </c>
      <c r="Z216" s="36">
        <f>IFERROR(IF(Y216=0,"",ROUNDUP(Y216/H216,0)*0.00502),"")</f>
        <v>0.1255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48.249999999999993</v>
      </c>
      <c r="BN216" s="64">
        <f t="shared" si="43"/>
        <v>48.249999999999993</v>
      </c>
      <c r="BO216" s="64">
        <f t="shared" si="44"/>
        <v>0.10683760683760685</v>
      </c>
      <c r="BP216" s="64">
        <f t="shared" si="45"/>
        <v>0.10683760683760685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3">
        <v>4680115884007</v>
      </c>
      <c r="E217" s="79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79">
        <v>30</v>
      </c>
      <c r="Y217" s="780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31.666666666666664</v>
      </c>
      <c r="BN217" s="64">
        <f t="shared" si="43"/>
        <v>32.299999999999997</v>
      </c>
      <c r="BO217" s="64">
        <f t="shared" si="44"/>
        <v>7.122507122507124E-2</v>
      </c>
      <c r="BP217" s="64">
        <f t="shared" si="45"/>
        <v>7.2649572649572655E-2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3">
        <v>4680115884038</v>
      </c>
      <c r="E218" s="79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8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79">
        <v>33</v>
      </c>
      <c r="Y218" s="780">
        <f t="shared" si="41"/>
        <v>34.200000000000003</v>
      </c>
      <c r="Z218" s="36">
        <f>IFERROR(IF(Y218=0,"",ROUNDUP(Y218/H218,0)*0.00502),"")</f>
        <v>9.5380000000000006E-2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34.833333333333329</v>
      </c>
      <c r="BN218" s="64">
        <f t="shared" si="43"/>
        <v>36.1</v>
      </c>
      <c r="BO218" s="64">
        <f t="shared" si="44"/>
        <v>7.8347578347578356E-2</v>
      </c>
      <c r="BP218" s="64">
        <f t="shared" si="45"/>
        <v>8.11965811965812E-2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3">
        <v>4680115884021</v>
      </c>
      <c r="E219" s="79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9">
        <v>21</v>
      </c>
      <c r="Y219" s="780">
        <f t="shared" si="41"/>
        <v>21.6</v>
      </c>
      <c r="Z219" s="36">
        <f>IFERROR(IF(Y219=0,"",ROUNDUP(Y219/H219,0)*0.00502),"")</f>
        <v>6.0240000000000002E-2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22.166666666666664</v>
      </c>
      <c r="BN219" s="64">
        <f t="shared" si="43"/>
        <v>22.8</v>
      </c>
      <c r="BO219" s="64">
        <f t="shared" si="44"/>
        <v>4.9857549857549859E-2</v>
      </c>
      <c r="BP219" s="64">
        <f t="shared" si="45"/>
        <v>5.1282051282051287E-2</v>
      </c>
    </row>
    <row r="220" spans="1:68" x14ac:dyDescent="0.2">
      <c r="A220" s="787"/>
      <c r="B220" s="788"/>
      <c r="C220" s="788"/>
      <c r="D220" s="788"/>
      <c r="E220" s="788"/>
      <c r="F220" s="788"/>
      <c r="G220" s="788"/>
      <c r="H220" s="788"/>
      <c r="I220" s="788"/>
      <c r="J220" s="788"/>
      <c r="K220" s="788"/>
      <c r="L220" s="788"/>
      <c r="M220" s="788"/>
      <c r="N220" s="788"/>
      <c r="O220" s="789"/>
      <c r="P220" s="786" t="s">
        <v>71</v>
      </c>
      <c r="Q220" s="784"/>
      <c r="R220" s="784"/>
      <c r="S220" s="784"/>
      <c r="T220" s="784"/>
      <c r="U220" s="784"/>
      <c r="V220" s="785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149.44444444444443</v>
      </c>
      <c r="Y220" s="781">
        <f>IFERROR(Y212/H212,"0")+IFERROR(Y213/H213,"0")+IFERROR(Y214/H214,"0")+IFERROR(Y215/H215,"0")+IFERROR(Y216/H216,"0")+IFERROR(Y217/H217,"0")+IFERROR(Y218/H218,"0")+IFERROR(Y219/H219,"0")</f>
        <v>152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1.07904</v>
      </c>
      <c r="AA220" s="782"/>
      <c r="AB220" s="782"/>
      <c r="AC220" s="782"/>
    </row>
    <row r="221" spans="1:68" x14ac:dyDescent="0.2">
      <c r="A221" s="788"/>
      <c r="B221" s="788"/>
      <c r="C221" s="788"/>
      <c r="D221" s="788"/>
      <c r="E221" s="788"/>
      <c r="F221" s="788"/>
      <c r="G221" s="788"/>
      <c r="H221" s="788"/>
      <c r="I221" s="788"/>
      <c r="J221" s="788"/>
      <c r="K221" s="788"/>
      <c r="L221" s="788"/>
      <c r="M221" s="788"/>
      <c r="N221" s="788"/>
      <c r="O221" s="789"/>
      <c r="P221" s="786" t="s">
        <v>71</v>
      </c>
      <c r="Q221" s="784"/>
      <c r="R221" s="784"/>
      <c r="S221" s="784"/>
      <c r="T221" s="784"/>
      <c r="U221" s="784"/>
      <c r="V221" s="785"/>
      <c r="W221" s="37" t="s">
        <v>69</v>
      </c>
      <c r="X221" s="781">
        <f>IFERROR(SUM(X212:X219),"0")</f>
        <v>549</v>
      </c>
      <c r="Y221" s="781">
        <f>IFERROR(SUM(Y212:Y219),"0")</f>
        <v>558.00000000000011</v>
      </c>
      <c r="Z221" s="37"/>
      <c r="AA221" s="782"/>
      <c r="AB221" s="782"/>
      <c r="AC221" s="782"/>
    </row>
    <row r="222" spans="1:68" ht="14.25" hidden="1" customHeight="1" x14ac:dyDescent="0.25">
      <c r="A222" s="806" t="s">
        <v>73</v>
      </c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8"/>
      <c r="P222" s="788"/>
      <c r="Q222" s="788"/>
      <c r="R222" s="788"/>
      <c r="S222" s="788"/>
      <c r="T222" s="788"/>
      <c r="U222" s="788"/>
      <c r="V222" s="788"/>
      <c r="W222" s="788"/>
      <c r="X222" s="788"/>
      <c r="Y222" s="788"/>
      <c r="Z222" s="788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3">
        <v>4680115881594</v>
      </c>
      <c r="E223" s="79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3">
        <v>4680115880962</v>
      </c>
      <c r="E224" s="79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1"/>
      <c r="R224" s="791"/>
      <c r="S224" s="791"/>
      <c r="T224" s="792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3">
        <v>4680115881617</v>
      </c>
      <c r="E225" s="79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9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1"/>
      <c r="R225" s="791"/>
      <c r="S225" s="791"/>
      <c r="T225" s="792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3">
        <v>4680115880573</v>
      </c>
      <c r="E226" s="79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9">
        <v>110</v>
      </c>
      <c r="Y226" s="780">
        <f t="shared" si="46"/>
        <v>113.1</v>
      </c>
      <c r="Z226" s="36">
        <f>IFERROR(IF(Y226=0,"",ROUNDUP(Y226/H226,0)*0.01898),"")</f>
        <v>0.24674000000000001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116.56206896551724</v>
      </c>
      <c r="BN226" s="64">
        <f t="shared" si="48"/>
        <v>119.84699999999999</v>
      </c>
      <c r="BO226" s="64">
        <f t="shared" si="49"/>
        <v>0.19755747126436785</v>
      </c>
      <c r="BP226" s="64">
        <f t="shared" si="50"/>
        <v>0.203125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3">
        <v>4680115882195</v>
      </c>
      <c r="E227" s="79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9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79">
        <v>200</v>
      </c>
      <c r="Y227" s="780">
        <f t="shared" si="46"/>
        <v>201.6</v>
      </c>
      <c r="Z227" s="36">
        <f t="shared" ref="Z227:Z233" si="51">IFERROR(IF(Y227=0,"",ROUNDUP(Y227/H227,0)*0.00651),"")</f>
        <v>0.54683999999999999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222.5</v>
      </c>
      <c r="BN227" s="64">
        <f t="shared" si="48"/>
        <v>224.27999999999997</v>
      </c>
      <c r="BO227" s="64">
        <f t="shared" si="49"/>
        <v>0.45787545787545797</v>
      </c>
      <c r="BP227" s="64">
        <f t="shared" si="50"/>
        <v>0.46153846153846156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3">
        <v>4680115882607</v>
      </c>
      <c r="E228" s="79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3">
        <v>4680115880092</v>
      </c>
      <c r="E229" s="79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79">
        <v>240</v>
      </c>
      <c r="Y229" s="780">
        <f t="shared" si="46"/>
        <v>240</v>
      </c>
      <c r="Z229" s="36">
        <f t="shared" si="51"/>
        <v>0.65100000000000002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265.20000000000005</v>
      </c>
      <c r="BN229" s="64">
        <f t="shared" si="48"/>
        <v>265.20000000000005</v>
      </c>
      <c r="BO229" s="64">
        <f t="shared" si="49"/>
        <v>0.5494505494505495</v>
      </c>
      <c r="BP229" s="64">
        <f t="shared" si="50"/>
        <v>0.5494505494505495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3">
        <v>4680115880221</v>
      </c>
      <c r="E230" s="79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11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3">
        <v>4680115882942</v>
      </c>
      <c r="E231" s="79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12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3">
        <v>4680115880504</v>
      </c>
      <c r="E232" s="79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1"/>
      <c r="R232" s="791"/>
      <c r="S232" s="791"/>
      <c r="T232" s="792"/>
      <c r="U232" s="34"/>
      <c r="V232" s="34"/>
      <c r="W232" s="35" t="s">
        <v>69</v>
      </c>
      <c r="X232" s="779">
        <v>88</v>
      </c>
      <c r="Y232" s="780">
        <f t="shared" si="46"/>
        <v>88.8</v>
      </c>
      <c r="Z232" s="36">
        <f t="shared" si="51"/>
        <v>0.24087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97.240000000000009</v>
      </c>
      <c r="BN232" s="64">
        <f t="shared" si="48"/>
        <v>98.124000000000009</v>
      </c>
      <c r="BO232" s="64">
        <f t="shared" si="49"/>
        <v>0.2014652014652015</v>
      </c>
      <c r="BP232" s="64">
        <f t="shared" si="50"/>
        <v>0.20329670329670332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3">
        <v>4680115882164</v>
      </c>
      <c r="E233" s="79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9">
        <v>200</v>
      </c>
      <c r="Y233" s="780">
        <f t="shared" si="46"/>
        <v>201.6</v>
      </c>
      <c r="Z233" s="36">
        <f t="shared" si="51"/>
        <v>0.54683999999999999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221.50000000000003</v>
      </c>
      <c r="BN233" s="64">
        <f t="shared" si="48"/>
        <v>223.27200000000002</v>
      </c>
      <c r="BO233" s="64">
        <f t="shared" si="49"/>
        <v>0.45787545787545797</v>
      </c>
      <c r="BP233" s="64">
        <f t="shared" si="50"/>
        <v>0.46153846153846156</v>
      </c>
    </row>
    <row r="234" spans="1:68" x14ac:dyDescent="0.2">
      <c r="A234" s="787"/>
      <c r="B234" s="788"/>
      <c r="C234" s="788"/>
      <c r="D234" s="788"/>
      <c r="E234" s="788"/>
      <c r="F234" s="788"/>
      <c r="G234" s="788"/>
      <c r="H234" s="788"/>
      <c r="I234" s="788"/>
      <c r="J234" s="788"/>
      <c r="K234" s="788"/>
      <c r="L234" s="788"/>
      <c r="M234" s="788"/>
      <c r="N234" s="788"/>
      <c r="O234" s="789"/>
      <c r="P234" s="786" t="s">
        <v>71</v>
      </c>
      <c r="Q234" s="784"/>
      <c r="R234" s="784"/>
      <c r="S234" s="784"/>
      <c r="T234" s="784"/>
      <c r="U234" s="784"/>
      <c r="V234" s="785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315.97701149425291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318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2.2322899999999999</v>
      </c>
      <c r="AA234" s="782"/>
      <c r="AB234" s="782"/>
      <c r="AC234" s="782"/>
    </row>
    <row r="235" spans="1:68" x14ac:dyDescent="0.2">
      <c r="A235" s="788"/>
      <c r="B235" s="788"/>
      <c r="C235" s="788"/>
      <c r="D235" s="788"/>
      <c r="E235" s="788"/>
      <c r="F235" s="788"/>
      <c r="G235" s="788"/>
      <c r="H235" s="788"/>
      <c r="I235" s="788"/>
      <c r="J235" s="788"/>
      <c r="K235" s="788"/>
      <c r="L235" s="788"/>
      <c r="M235" s="788"/>
      <c r="N235" s="788"/>
      <c r="O235" s="789"/>
      <c r="P235" s="786" t="s">
        <v>71</v>
      </c>
      <c r="Q235" s="784"/>
      <c r="R235" s="784"/>
      <c r="S235" s="784"/>
      <c r="T235" s="784"/>
      <c r="U235" s="784"/>
      <c r="V235" s="785"/>
      <c r="W235" s="37" t="s">
        <v>69</v>
      </c>
      <c r="X235" s="781">
        <f>IFERROR(SUM(X223:X233),"0")</f>
        <v>838</v>
      </c>
      <c r="Y235" s="781">
        <f>IFERROR(SUM(Y223:Y233),"0")</f>
        <v>845.1</v>
      </c>
      <c r="Z235" s="37"/>
      <c r="AA235" s="782"/>
      <c r="AB235" s="782"/>
      <c r="AC235" s="782"/>
    </row>
    <row r="236" spans="1:68" ht="14.25" hidden="1" customHeight="1" x14ac:dyDescent="0.25">
      <c r="A236" s="806" t="s">
        <v>199</v>
      </c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8"/>
      <c r="P236" s="788"/>
      <c r="Q236" s="788"/>
      <c r="R236" s="788"/>
      <c r="S236" s="788"/>
      <c r="T236" s="788"/>
      <c r="U236" s="788"/>
      <c r="V236" s="788"/>
      <c r="W236" s="788"/>
      <c r="X236" s="788"/>
      <c r="Y236" s="788"/>
      <c r="Z236" s="788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3">
        <v>4680115882874</v>
      </c>
      <c r="E237" s="79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11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3">
        <v>4680115882874</v>
      </c>
      <c r="E238" s="79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9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3">
        <v>4680115882874</v>
      </c>
      <c r="E239" s="79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1073" t="s">
        <v>402</v>
      </c>
      <c r="Q239" s="791"/>
      <c r="R239" s="791"/>
      <c r="S239" s="791"/>
      <c r="T239" s="792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3">
        <v>4680115884434</v>
      </c>
      <c r="E240" s="79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11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93">
        <v>4680115880818</v>
      </c>
      <c r="E241" s="79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79">
        <v>28</v>
      </c>
      <c r="Y241" s="780">
        <f t="shared" si="52"/>
        <v>28.799999999999997</v>
      </c>
      <c r="Z241" s="36">
        <f>IFERROR(IF(Y241=0,"",ROUNDUP(Y241/H241,0)*0.00651),"")</f>
        <v>7.8119999999999995E-2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30.94</v>
      </c>
      <c r="BN241" s="64">
        <f t="shared" si="54"/>
        <v>31.824000000000002</v>
      </c>
      <c r="BO241" s="64">
        <f t="shared" si="55"/>
        <v>6.4102564102564111E-2</v>
      </c>
      <c r="BP241" s="64">
        <f t="shared" si="56"/>
        <v>6.5934065934065936E-2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93">
        <v>4680115880801</v>
      </c>
      <c r="E242" s="79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11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79">
        <v>40</v>
      </c>
      <c r="Y242" s="780">
        <f t="shared" si="52"/>
        <v>40.799999999999997</v>
      </c>
      <c r="Z242" s="36">
        <f>IFERROR(IF(Y242=0,"",ROUNDUP(Y242/H242,0)*0.00651),"")</f>
        <v>0.11067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44.20000000000001</v>
      </c>
      <c r="BN242" s="64">
        <f t="shared" si="54"/>
        <v>45.084000000000003</v>
      </c>
      <c r="BO242" s="64">
        <f t="shared" si="55"/>
        <v>9.1575091575091583E-2</v>
      </c>
      <c r="BP242" s="64">
        <f t="shared" si="56"/>
        <v>9.3406593406593408E-2</v>
      </c>
    </row>
    <row r="243" spans="1:68" x14ac:dyDescent="0.2">
      <c r="A243" s="787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6" t="s">
        <v>71</v>
      </c>
      <c r="Q243" s="784"/>
      <c r="R243" s="784"/>
      <c r="S243" s="784"/>
      <c r="T243" s="784"/>
      <c r="U243" s="784"/>
      <c r="V243" s="785"/>
      <c r="W243" s="37" t="s">
        <v>72</v>
      </c>
      <c r="X243" s="781">
        <f>IFERROR(X237/H237,"0")+IFERROR(X238/H238,"0")+IFERROR(X239/H239,"0")+IFERROR(X240/H240,"0")+IFERROR(X241/H241,"0")+IFERROR(X242/H242,"0")</f>
        <v>28.333333333333336</v>
      </c>
      <c r="Y243" s="781">
        <f>IFERROR(Y237/H237,"0")+IFERROR(Y238/H238,"0")+IFERROR(Y239/H239,"0")+IFERROR(Y240/H240,"0")+IFERROR(Y241/H241,"0")+IFERROR(Y242/H242,"0")</f>
        <v>29</v>
      </c>
      <c r="Z243" s="781">
        <f>IFERROR(IF(Z237="",0,Z237),"0")+IFERROR(IF(Z238="",0,Z238),"0")+IFERROR(IF(Z239="",0,Z239),"0")+IFERROR(IF(Z240="",0,Z240),"0")+IFERROR(IF(Z241="",0,Z241),"0")+IFERROR(IF(Z242="",0,Z242),"0")</f>
        <v>0.18879000000000001</v>
      </c>
      <c r="AA243" s="782"/>
      <c r="AB243" s="782"/>
      <c r="AC243" s="782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6" t="s">
        <v>71</v>
      </c>
      <c r="Q244" s="784"/>
      <c r="R244" s="784"/>
      <c r="S244" s="784"/>
      <c r="T244" s="784"/>
      <c r="U244" s="784"/>
      <c r="V244" s="785"/>
      <c r="W244" s="37" t="s">
        <v>69</v>
      </c>
      <c r="X244" s="781">
        <f>IFERROR(SUM(X237:X242),"0")</f>
        <v>68</v>
      </c>
      <c r="Y244" s="781">
        <f>IFERROR(SUM(Y237:Y242),"0")</f>
        <v>69.599999999999994</v>
      </c>
      <c r="Z244" s="37"/>
      <c r="AA244" s="782"/>
      <c r="AB244" s="782"/>
      <c r="AC244" s="782"/>
    </row>
    <row r="245" spans="1:68" ht="16.5" hidden="1" customHeight="1" x14ac:dyDescent="0.25">
      <c r="A245" s="808" t="s">
        <v>413</v>
      </c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8"/>
      <c r="P245" s="788"/>
      <c r="Q245" s="788"/>
      <c r="R245" s="788"/>
      <c r="S245" s="788"/>
      <c r="T245" s="788"/>
      <c r="U245" s="788"/>
      <c r="V245" s="788"/>
      <c r="W245" s="788"/>
      <c r="X245" s="788"/>
      <c r="Y245" s="788"/>
      <c r="Z245" s="788"/>
      <c r="AA245" s="774"/>
      <c r="AB245" s="774"/>
      <c r="AC245" s="774"/>
    </row>
    <row r="246" spans="1:68" ht="14.25" hidden="1" customHeight="1" x14ac:dyDescent="0.25">
      <c r="A246" s="806" t="s">
        <v>110</v>
      </c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8"/>
      <c r="P246" s="788"/>
      <c r="Q246" s="788"/>
      <c r="R246" s="788"/>
      <c r="S246" s="788"/>
      <c r="T246" s="788"/>
      <c r="U246" s="788"/>
      <c r="V246" s="788"/>
      <c r="W246" s="788"/>
      <c r="X246" s="788"/>
      <c r="Y246" s="788"/>
      <c r="Z246" s="788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3">
        <v>4680115884274</v>
      </c>
      <c r="E247" s="794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9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3">
        <v>4680115884274</v>
      </c>
      <c r="E248" s="794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3">
        <v>4680115884298</v>
      </c>
      <c r="E249" s="79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12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3">
        <v>4680115884250</v>
      </c>
      <c r="E250" s="79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10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3">
        <v>4680115884250</v>
      </c>
      <c r="E251" s="79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3">
        <v>4680115884281</v>
      </c>
      <c r="E252" s="79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3">
        <v>4680115884199</v>
      </c>
      <c r="E253" s="79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3">
        <v>4680115884267</v>
      </c>
      <c r="E254" s="79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87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6" t="s">
        <v>71</v>
      </c>
      <c r="Q255" s="784"/>
      <c r="R255" s="784"/>
      <c r="S255" s="784"/>
      <c r="T255" s="784"/>
      <c r="U255" s="784"/>
      <c r="V255" s="785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6" t="s">
        <v>71</v>
      </c>
      <c r="Q256" s="784"/>
      <c r="R256" s="784"/>
      <c r="S256" s="784"/>
      <c r="T256" s="784"/>
      <c r="U256" s="784"/>
      <c r="V256" s="785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08" t="s">
        <v>433</v>
      </c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8"/>
      <c r="P257" s="788"/>
      <c r="Q257" s="788"/>
      <c r="R257" s="788"/>
      <c r="S257" s="788"/>
      <c r="T257" s="788"/>
      <c r="U257" s="788"/>
      <c r="V257" s="788"/>
      <c r="W257" s="788"/>
      <c r="X257" s="788"/>
      <c r="Y257" s="788"/>
      <c r="Z257" s="788"/>
      <c r="AA257" s="774"/>
      <c r="AB257" s="774"/>
      <c r="AC257" s="774"/>
    </row>
    <row r="258" spans="1:68" ht="14.25" hidden="1" customHeight="1" x14ac:dyDescent="0.25">
      <c r="A258" s="806" t="s">
        <v>110</v>
      </c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8"/>
      <c r="P258" s="788"/>
      <c r="Q258" s="788"/>
      <c r="R258" s="788"/>
      <c r="S258" s="788"/>
      <c r="T258" s="788"/>
      <c r="U258" s="788"/>
      <c r="V258" s="788"/>
      <c r="W258" s="788"/>
      <c r="X258" s="788"/>
      <c r="Y258" s="788"/>
      <c r="Z258" s="788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3">
        <v>4680115884137</v>
      </c>
      <c r="E259" s="794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11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3">
        <v>4680115884137</v>
      </c>
      <c r="E260" s="794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9">
        <v>10</v>
      </c>
      <c r="Y260" s="780">
        <f t="shared" si="62"/>
        <v>11.6</v>
      </c>
      <c r="Z260" s="36">
        <f>IFERROR(IF(Y260=0,"",ROUNDUP(Y260/H260,0)*0.01898),"")</f>
        <v>1.898E-2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10.375</v>
      </c>
      <c r="BN260" s="64">
        <f t="shared" si="64"/>
        <v>12.035</v>
      </c>
      <c r="BO260" s="64">
        <f t="shared" si="65"/>
        <v>1.3469827586206897E-2</v>
      </c>
      <c r="BP260" s="64">
        <f t="shared" si="66"/>
        <v>1.5625E-2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93">
        <v>4680115884236</v>
      </c>
      <c r="E261" s="79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3">
        <v>4680115884175</v>
      </c>
      <c r="E262" s="79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84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93">
        <v>4680115884175</v>
      </c>
      <c r="E263" s="79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79">
        <v>10</v>
      </c>
      <c r="Y263" s="780">
        <f t="shared" si="62"/>
        <v>11.6</v>
      </c>
      <c r="Z263" s="36">
        <f>IFERROR(IF(Y263=0,"",ROUNDUP(Y263/H263,0)*0.01898),"")</f>
        <v>1.898E-2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10.375</v>
      </c>
      <c r="BN263" s="64">
        <f t="shared" si="64"/>
        <v>12.035</v>
      </c>
      <c r="BO263" s="64">
        <f t="shared" si="65"/>
        <v>1.3469827586206897E-2</v>
      </c>
      <c r="BP263" s="64">
        <f t="shared" si="66"/>
        <v>1.5625E-2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93">
        <v>4680115884144</v>
      </c>
      <c r="E264" s="79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10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79">
        <v>40</v>
      </c>
      <c r="Y264" s="780">
        <f t="shared" si="62"/>
        <v>40</v>
      </c>
      <c r="Z264" s="36">
        <f>IFERROR(IF(Y264=0,"",ROUNDUP(Y264/H264,0)*0.00902),"")</f>
        <v>9.0200000000000002E-2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42.1</v>
      </c>
      <c r="BN264" s="64">
        <f t="shared" si="64"/>
        <v>42.1</v>
      </c>
      <c r="BO264" s="64">
        <f t="shared" si="65"/>
        <v>7.575757575757576E-2</v>
      </c>
      <c r="BP264" s="64">
        <f t="shared" si="66"/>
        <v>7.575757575757576E-2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3">
        <v>4680115885288</v>
      </c>
      <c r="E265" s="79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11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3">
        <v>4680115884182</v>
      </c>
      <c r="E266" s="79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93">
        <v>4680115884205</v>
      </c>
      <c r="E267" s="79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9">
        <v>60</v>
      </c>
      <c r="Y267" s="780">
        <f t="shared" si="62"/>
        <v>60</v>
      </c>
      <c r="Z267" s="36">
        <f>IFERROR(IF(Y267=0,"",ROUNDUP(Y267/H267,0)*0.00902),"")</f>
        <v>0.1353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63.15</v>
      </c>
      <c r="BN267" s="64">
        <f t="shared" si="64"/>
        <v>63.15</v>
      </c>
      <c r="BO267" s="64">
        <f t="shared" si="65"/>
        <v>0.11363636363636365</v>
      </c>
      <c r="BP267" s="64">
        <f t="shared" si="66"/>
        <v>0.11363636363636365</v>
      </c>
    </row>
    <row r="268" spans="1:68" x14ac:dyDescent="0.2">
      <c r="A268" s="787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6" t="s">
        <v>71</v>
      </c>
      <c r="Q268" s="784"/>
      <c r="R268" s="784"/>
      <c r="S268" s="784"/>
      <c r="T268" s="784"/>
      <c r="U268" s="784"/>
      <c r="V268" s="785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26.724137931034484</v>
      </c>
      <c r="Y268" s="781">
        <f>IFERROR(Y259/H259,"0")+IFERROR(Y260/H260,"0")+IFERROR(Y261/H261,"0")+IFERROR(Y262/H262,"0")+IFERROR(Y263/H263,"0")+IFERROR(Y264/H264,"0")+IFERROR(Y265/H265,"0")+IFERROR(Y266/H266,"0")+IFERROR(Y267/H267,"0")</f>
        <v>27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0.26346000000000003</v>
      </c>
      <c r="AA268" s="782"/>
      <c r="AB268" s="782"/>
      <c r="AC268" s="782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6" t="s">
        <v>71</v>
      </c>
      <c r="Q269" s="784"/>
      <c r="R269" s="784"/>
      <c r="S269" s="784"/>
      <c r="T269" s="784"/>
      <c r="U269" s="784"/>
      <c r="V269" s="785"/>
      <c r="W269" s="37" t="s">
        <v>69</v>
      </c>
      <c r="X269" s="781">
        <f>IFERROR(SUM(X259:X267),"0")</f>
        <v>120</v>
      </c>
      <c r="Y269" s="781">
        <f>IFERROR(SUM(Y259:Y267),"0")</f>
        <v>123.2</v>
      </c>
      <c r="Z269" s="37"/>
      <c r="AA269" s="782"/>
      <c r="AB269" s="782"/>
      <c r="AC269" s="782"/>
    </row>
    <row r="270" spans="1:68" ht="14.25" hidden="1" customHeight="1" x14ac:dyDescent="0.25">
      <c r="A270" s="806" t="s">
        <v>158</v>
      </c>
      <c r="B270" s="788"/>
      <c r="C270" s="788"/>
      <c r="D270" s="788"/>
      <c r="E270" s="788"/>
      <c r="F270" s="788"/>
      <c r="G270" s="788"/>
      <c r="H270" s="788"/>
      <c r="I270" s="788"/>
      <c r="J270" s="788"/>
      <c r="K270" s="788"/>
      <c r="L270" s="788"/>
      <c r="M270" s="788"/>
      <c r="N270" s="788"/>
      <c r="O270" s="788"/>
      <c r="P270" s="788"/>
      <c r="Q270" s="788"/>
      <c r="R270" s="788"/>
      <c r="S270" s="788"/>
      <c r="T270" s="788"/>
      <c r="U270" s="788"/>
      <c r="V270" s="788"/>
      <c r="W270" s="788"/>
      <c r="X270" s="788"/>
      <c r="Y270" s="788"/>
      <c r="Z270" s="788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3">
        <v>4680115885721</v>
      </c>
      <c r="E271" s="79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11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87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6" t="s">
        <v>71</v>
      </c>
      <c r="Q272" s="784"/>
      <c r="R272" s="784"/>
      <c r="S272" s="784"/>
      <c r="T272" s="784"/>
      <c r="U272" s="784"/>
      <c r="V272" s="785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9"/>
      <c r="P273" s="786" t="s">
        <v>71</v>
      </c>
      <c r="Q273" s="784"/>
      <c r="R273" s="784"/>
      <c r="S273" s="784"/>
      <c r="T273" s="784"/>
      <c r="U273" s="784"/>
      <c r="V273" s="785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08" t="s">
        <v>458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74"/>
      <c r="AB274" s="774"/>
      <c r="AC274" s="774"/>
    </row>
    <row r="275" spans="1:68" ht="14.25" hidden="1" customHeight="1" x14ac:dyDescent="0.25">
      <c r="A275" s="806" t="s">
        <v>110</v>
      </c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8"/>
      <c r="P275" s="788"/>
      <c r="Q275" s="788"/>
      <c r="R275" s="788"/>
      <c r="S275" s="788"/>
      <c r="T275" s="788"/>
      <c r="U275" s="788"/>
      <c r="V275" s="788"/>
      <c r="W275" s="788"/>
      <c r="X275" s="788"/>
      <c r="Y275" s="788"/>
      <c r="Z275" s="788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3">
        <v>4680115885837</v>
      </c>
      <c r="E276" s="79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1"/>
      <c r="R276" s="791"/>
      <c r="S276" s="791"/>
      <c r="T276" s="792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3">
        <v>4680115885806</v>
      </c>
      <c r="E277" s="794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10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3">
        <v>4680115885806</v>
      </c>
      <c r="E278" s="794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8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3">
        <v>4680115885851</v>
      </c>
      <c r="E279" s="79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3">
        <v>4607091385984</v>
      </c>
      <c r="E280" s="79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110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3">
        <v>4680115885844</v>
      </c>
      <c r="E281" s="794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11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3">
        <v>4607091387469</v>
      </c>
      <c r="E282" s="794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9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3">
        <v>4680115885820</v>
      </c>
      <c r="E283" s="794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10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3">
        <v>4607091387438</v>
      </c>
      <c r="E284" s="79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87"/>
      <c r="B285" s="788"/>
      <c r="C285" s="788"/>
      <c r="D285" s="788"/>
      <c r="E285" s="788"/>
      <c r="F285" s="788"/>
      <c r="G285" s="788"/>
      <c r="H285" s="788"/>
      <c r="I285" s="788"/>
      <c r="J285" s="788"/>
      <c r="K285" s="788"/>
      <c r="L285" s="788"/>
      <c r="M285" s="788"/>
      <c r="N285" s="788"/>
      <c r="O285" s="789"/>
      <c r="P285" s="786" t="s">
        <v>71</v>
      </c>
      <c r="Q285" s="784"/>
      <c r="R285" s="784"/>
      <c r="S285" s="784"/>
      <c r="T285" s="784"/>
      <c r="U285" s="784"/>
      <c r="V285" s="785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6" t="s">
        <v>71</v>
      </c>
      <c r="Q286" s="784"/>
      <c r="R286" s="784"/>
      <c r="S286" s="784"/>
      <c r="T286" s="784"/>
      <c r="U286" s="784"/>
      <c r="V286" s="785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08" t="s">
        <v>485</v>
      </c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8"/>
      <c r="P287" s="788"/>
      <c r="Q287" s="788"/>
      <c r="R287" s="788"/>
      <c r="S287" s="788"/>
      <c r="T287" s="788"/>
      <c r="U287" s="788"/>
      <c r="V287" s="788"/>
      <c r="W287" s="788"/>
      <c r="X287" s="788"/>
      <c r="Y287" s="788"/>
      <c r="Z287" s="788"/>
      <c r="AA287" s="774"/>
      <c r="AB287" s="774"/>
      <c r="AC287" s="774"/>
    </row>
    <row r="288" spans="1:68" ht="14.25" hidden="1" customHeight="1" x14ac:dyDescent="0.25">
      <c r="A288" s="806" t="s">
        <v>110</v>
      </c>
      <c r="B288" s="788"/>
      <c r="C288" s="788"/>
      <c r="D288" s="788"/>
      <c r="E288" s="788"/>
      <c r="F288" s="788"/>
      <c r="G288" s="788"/>
      <c r="H288" s="788"/>
      <c r="I288" s="788"/>
      <c r="J288" s="788"/>
      <c r="K288" s="788"/>
      <c r="L288" s="788"/>
      <c r="M288" s="788"/>
      <c r="N288" s="788"/>
      <c r="O288" s="788"/>
      <c r="P288" s="788"/>
      <c r="Q288" s="788"/>
      <c r="R288" s="788"/>
      <c r="S288" s="788"/>
      <c r="T288" s="788"/>
      <c r="U288" s="788"/>
      <c r="V288" s="788"/>
      <c r="W288" s="788"/>
      <c r="X288" s="788"/>
      <c r="Y288" s="788"/>
      <c r="Z288" s="788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3">
        <v>4680115885707</v>
      </c>
      <c r="E289" s="79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10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87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6" t="s">
        <v>71</v>
      </c>
      <c r="Q290" s="784"/>
      <c r="R290" s="784"/>
      <c r="S290" s="784"/>
      <c r="T290" s="784"/>
      <c r="U290" s="784"/>
      <c r="V290" s="785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6" t="s">
        <v>71</v>
      </c>
      <c r="Q291" s="784"/>
      <c r="R291" s="784"/>
      <c r="S291" s="784"/>
      <c r="T291" s="784"/>
      <c r="U291" s="784"/>
      <c r="V291" s="785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08" t="s">
        <v>488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4"/>
      <c r="AB292" s="774"/>
      <c r="AC292" s="774"/>
    </row>
    <row r="293" spans="1:68" ht="14.25" hidden="1" customHeight="1" x14ac:dyDescent="0.25">
      <c r="A293" s="806" t="s">
        <v>110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3">
        <v>4607091383423</v>
      </c>
      <c r="E294" s="79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8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1"/>
      <c r="R294" s="791"/>
      <c r="S294" s="791"/>
      <c r="T294" s="792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3">
        <v>4680115885691</v>
      </c>
      <c r="E295" s="79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1"/>
      <c r="R295" s="791"/>
      <c r="S295" s="791"/>
      <c r="T295" s="792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3">
        <v>4680115885660</v>
      </c>
      <c r="E296" s="79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87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9"/>
      <c r="P297" s="786" t="s">
        <v>71</v>
      </c>
      <c r="Q297" s="784"/>
      <c r="R297" s="784"/>
      <c r="S297" s="784"/>
      <c r="T297" s="784"/>
      <c r="U297" s="784"/>
      <c r="V297" s="785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88"/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9"/>
      <c r="P298" s="786" t="s">
        <v>71</v>
      </c>
      <c r="Q298" s="784"/>
      <c r="R298" s="784"/>
      <c r="S298" s="784"/>
      <c r="T298" s="784"/>
      <c r="U298" s="784"/>
      <c r="V298" s="785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08" t="s">
        <v>497</v>
      </c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8"/>
      <c r="P299" s="788"/>
      <c r="Q299" s="788"/>
      <c r="R299" s="788"/>
      <c r="S299" s="788"/>
      <c r="T299" s="788"/>
      <c r="U299" s="788"/>
      <c r="V299" s="788"/>
      <c r="W299" s="788"/>
      <c r="X299" s="788"/>
      <c r="Y299" s="788"/>
      <c r="Z299" s="788"/>
      <c r="AA299" s="774"/>
      <c r="AB299" s="774"/>
      <c r="AC299" s="774"/>
    </row>
    <row r="300" spans="1:68" ht="14.25" hidden="1" customHeight="1" x14ac:dyDescent="0.25">
      <c r="A300" s="806" t="s">
        <v>73</v>
      </c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8"/>
      <c r="P300" s="788"/>
      <c r="Q300" s="788"/>
      <c r="R300" s="788"/>
      <c r="S300" s="788"/>
      <c r="T300" s="788"/>
      <c r="U300" s="788"/>
      <c r="V300" s="788"/>
      <c r="W300" s="788"/>
      <c r="X300" s="788"/>
      <c r="Y300" s="788"/>
      <c r="Z300" s="788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3">
        <v>4680115881556</v>
      </c>
      <c r="E301" s="79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9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1"/>
      <c r="R301" s="791"/>
      <c r="S301" s="791"/>
      <c r="T301" s="792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3">
        <v>4680115881037</v>
      </c>
      <c r="E302" s="79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12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3">
        <v>4680115886186</v>
      </c>
      <c r="E303" s="79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107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3">
        <v>4680115881228</v>
      </c>
      <c r="E304" s="79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9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79">
        <v>120</v>
      </c>
      <c r="Y304" s="780">
        <f t="shared" si="72"/>
        <v>120</v>
      </c>
      <c r="Z304" s="36">
        <f>IFERROR(IF(Y304=0,"",ROUNDUP(Y304/H304,0)*0.00651),"")</f>
        <v>0.32550000000000001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132.60000000000002</v>
      </c>
      <c r="BN304" s="64">
        <f t="shared" si="74"/>
        <v>132.60000000000002</v>
      </c>
      <c r="BO304" s="64">
        <f t="shared" si="75"/>
        <v>0.27472527472527475</v>
      </c>
      <c r="BP304" s="64">
        <f t="shared" si="76"/>
        <v>0.27472527472527475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93">
        <v>4680115881211</v>
      </c>
      <c r="E305" s="79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1"/>
      <c r="R305" s="791"/>
      <c r="S305" s="791"/>
      <c r="T305" s="792"/>
      <c r="U305" s="34"/>
      <c r="V305" s="34"/>
      <c r="W305" s="35" t="s">
        <v>69</v>
      </c>
      <c r="X305" s="779">
        <v>280</v>
      </c>
      <c r="Y305" s="780">
        <f t="shared" si="72"/>
        <v>280.8</v>
      </c>
      <c r="Z305" s="36">
        <f>IFERROR(IF(Y305=0,"",ROUNDUP(Y305/H305,0)*0.00651),"")</f>
        <v>0.76167000000000007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301</v>
      </c>
      <c r="BN305" s="64">
        <f t="shared" si="74"/>
        <v>301.86</v>
      </c>
      <c r="BO305" s="64">
        <f t="shared" si="75"/>
        <v>0.64102564102564108</v>
      </c>
      <c r="BP305" s="64">
        <f t="shared" si="76"/>
        <v>0.64285714285714302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3">
        <v>4680115881020</v>
      </c>
      <c r="E306" s="79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87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6" t="s">
        <v>71</v>
      </c>
      <c r="Q307" s="784"/>
      <c r="R307" s="784"/>
      <c r="S307" s="784"/>
      <c r="T307" s="784"/>
      <c r="U307" s="784"/>
      <c r="V307" s="785"/>
      <c r="W307" s="37" t="s">
        <v>72</v>
      </c>
      <c r="X307" s="781">
        <f>IFERROR(X301/H301,"0")+IFERROR(X302/H302,"0")+IFERROR(X303/H303,"0")+IFERROR(X304/H304,"0")+IFERROR(X305/H305,"0")+IFERROR(X306/H306,"0")</f>
        <v>166.66666666666669</v>
      </c>
      <c r="Y307" s="781">
        <f>IFERROR(Y301/H301,"0")+IFERROR(Y302/H302,"0")+IFERROR(Y303/H303,"0")+IFERROR(Y304/H304,"0")+IFERROR(Y305/H305,"0")+IFERROR(Y306/H306,"0")</f>
        <v>167</v>
      </c>
      <c r="Z307" s="781">
        <f>IFERROR(IF(Z301="",0,Z301),"0")+IFERROR(IF(Z302="",0,Z302),"0")+IFERROR(IF(Z303="",0,Z303),"0")+IFERROR(IF(Z304="",0,Z304),"0")+IFERROR(IF(Z305="",0,Z305),"0")+IFERROR(IF(Z306="",0,Z306),"0")</f>
        <v>1.08717</v>
      </c>
      <c r="AA307" s="782"/>
      <c r="AB307" s="782"/>
      <c r="AC307" s="782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6" t="s">
        <v>71</v>
      </c>
      <c r="Q308" s="784"/>
      <c r="R308" s="784"/>
      <c r="S308" s="784"/>
      <c r="T308" s="784"/>
      <c r="U308" s="784"/>
      <c r="V308" s="785"/>
      <c r="W308" s="37" t="s">
        <v>69</v>
      </c>
      <c r="X308" s="781">
        <f>IFERROR(SUM(X301:X306),"0")</f>
        <v>400</v>
      </c>
      <c r="Y308" s="781">
        <f>IFERROR(SUM(Y301:Y306),"0")</f>
        <v>400.8</v>
      </c>
      <c r="Z308" s="37"/>
      <c r="AA308" s="782"/>
      <c r="AB308" s="782"/>
      <c r="AC308" s="782"/>
    </row>
    <row r="309" spans="1:68" ht="16.5" hidden="1" customHeight="1" x14ac:dyDescent="0.25">
      <c r="A309" s="808" t="s">
        <v>513</v>
      </c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8"/>
      <c r="P309" s="788"/>
      <c r="Q309" s="788"/>
      <c r="R309" s="788"/>
      <c r="S309" s="788"/>
      <c r="T309" s="788"/>
      <c r="U309" s="788"/>
      <c r="V309" s="788"/>
      <c r="W309" s="788"/>
      <c r="X309" s="788"/>
      <c r="Y309" s="788"/>
      <c r="Z309" s="788"/>
      <c r="AA309" s="774"/>
      <c r="AB309" s="774"/>
      <c r="AC309" s="774"/>
    </row>
    <row r="310" spans="1:68" ht="14.25" hidden="1" customHeight="1" x14ac:dyDescent="0.25">
      <c r="A310" s="806" t="s">
        <v>110</v>
      </c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8"/>
      <c r="P310" s="788"/>
      <c r="Q310" s="788"/>
      <c r="R310" s="788"/>
      <c r="S310" s="788"/>
      <c r="T310" s="788"/>
      <c r="U310" s="788"/>
      <c r="V310" s="788"/>
      <c r="W310" s="788"/>
      <c r="X310" s="788"/>
      <c r="Y310" s="788"/>
      <c r="Z310" s="788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3">
        <v>4607091389296</v>
      </c>
      <c r="E311" s="79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1"/>
      <c r="R311" s="791"/>
      <c r="S311" s="791"/>
      <c r="T311" s="792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7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6" t="s">
        <v>71</v>
      </c>
      <c r="Q312" s="784"/>
      <c r="R312" s="784"/>
      <c r="S312" s="784"/>
      <c r="T312" s="784"/>
      <c r="U312" s="784"/>
      <c r="V312" s="785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6" t="s">
        <v>71</v>
      </c>
      <c r="Q313" s="784"/>
      <c r="R313" s="784"/>
      <c r="S313" s="784"/>
      <c r="T313" s="784"/>
      <c r="U313" s="784"/>
      <c r="V313" s="785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6" t="s">
        <v>64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3">
        <v>4680115880344</v>
      </c>
      <c r="E315" s="79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12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1"/>
      <c r="R315" s="791"/>
      <c r="S315" s="791"/>
      <c r="T315" s="792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86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6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6" t="s">
        <v>73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3">
        <v>4680115883062</v>
      </c>
      <c r="E319" s="79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8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1"/>
      <c r="R319" s="791"/>
      <c r="S319" s="791"/>
      <c r="T319" s="792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3">
        <v>4680115884618</v>
      </c>
      <c r="E320" s="79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9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1"/>
      <c r="R320" s="791"/>
      <c r="S320" s="791"/>
      <c r="T320" s="792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87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86" t="s">
        <v>71</v>
      </c>
      <c r="Q321" s="784"/>
      <c r="R321" s="784"/>
      <c r="S321" s="784"/>
      <c r="T321" s="784"/>
      <c r="U321" s="784"/>
      <c r="V321" s="785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9"/>
      <c r="P322" s="786" t="s">
        <v>71</v>
      </c>
      <c r="Q322" s="784"/>
      <c r="R322" s="784"/>
      <c r="S322" s="784"/>
      <c r="T322" s="784"/>
      <c r="U322" s="784"/>
      <c r="V322" s="785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08" t="s">
        <v>526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74"/>
      <c r="AB323" s="774"/>
      <c r="AC323" s="774"/>
    </row>
    <row r="324" spans="1:68" ht="14.25" hidden="1" customHeight="1" x14ac:dyDescent="0.25">
      <c r="A324" s="806" t="s">
        <v>110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3">
        <v>4607091389807</v>
      </c>
      <c r="E325" s="79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2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1"/>
      <c r="R325" s="791"/>
      <c r="S325" s="791"/>
      <c r="T325" s="792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7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6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6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6" t="s">
        <v>64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3">
        <v>4680115880481</v>
      </c>
      <c r="E329" s="79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11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1"/>
      <c r="R329" s="791"/>
      <c r="S329" s="791"/>
      <c r="T329" s="792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87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6" t="s">
        <v>71</v>
      </c>
      <c r="Q330" s="784"/>
      <c r="R330" s="784"/>
      <c r="S330" s="784"/>
      <c r="T330" s="784"/>
      <c r="U330" s="784"/>
      <c r="V330" s="785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9"/>
      <c r="P331" s="786" t="s">
        <v>71</v>
      </c>
      <c r="Q331" s="784"/>
      <c r="R331" s="784"/>
      <c r="S331" s="784"/>
      <c r="T331" s="784"/>
      <c r="U331" s="784"/>
      <c r="V331" s="785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6" t="s">
        <v>73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3">
        <v>4680115880412</v>
      </c>
      <c r="E333" s="79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9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1"/>
      <c r="R333" s="791"/>
      <c r="S333" s="791"/>
      <c r="T333" s="792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3">
        <v>4680115880511</v>
      </c>
      <c r="E334" s="79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11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1"/>
      <c r="R334" s="791"/>
      <c r="S334" s="791"/>
      <c r="T334" s="792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7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9"/>
      <c r="P335" s="786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6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08" t="s">
        <v>539</v>
      </c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8"/>
      <c r="P337" s="788"/>
      <c r="Q337" s="788"/>
      <c r="R337" s="788"/>
      <c r="S337" s="788"/>
      <c r="T337" s="788"/>
      <c r="U337" s="788"/>
      <c r="V337" s="788"/>
      <c r="W337" s="788"/>
      <c r="X337" s="788"/>
      <c r="Y337" s="788"/>
      <c r="Z337" s="788"/>
      <c r="AA337" s="774"/>
      <c r="AB337" s="774"/>
      <c r="AC337" s="774"/>
    </row>
    <row r="338" spans="1:68" ht="14.25" hidden="1" customHeight="1" x14ac:dyDescent="0.25">
      <c r="A338" s="806" t="s">
        <v>110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3">
        <v>4680115882973</v>
      </c>
      <c r="E339" s="79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121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3">
        <v>4680115883413</v>
      </c>
      <c r="E340" s="79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109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87"/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9"/>
      <c r="P341" s="786" t="s">
        <v>71</v>
      </c>
      <c r="Q341" s="784"/>
      <c r="R341" s="784"/>
      <c r="S341" s="784"/>
      <c r="T341" s="784"/>
      <c r="U341" s="784"/>
      <c r="V341" s="785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6" t="s">
        <v>71</v>
      </c>
      <c r="Q342" s="784"/>
      <c r="R342" s="784"/>
      <c r="S342" s="784"/>
      <c r="T342" s="784"/>
      <c r="U342" s="784"/>
      <c r="V342" s="785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6" t="s">
        <v>64</v>
      </c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8"/>
      <c r="P343" s="788"/>
      <c r="Q343" s="788"/>
      <c r="R343" s="788"/>
      <c r="S343" s="788"/>
      <c r="T343" s="788"/>
      <c r="U343" s="788"/>
      <c r="V343" s="788"/>
      <c r="W343" s="788"/>
      <c r="X343" s="788"/>
      <c r="Y343" s="788"/>
      <c r="Z343" s="788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93">
        <v>4607091389845</v>
      </c>
      <c r="E344" s="79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8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1"/>
      <c r="R344" s="791"/>
      <c r="S344" s="791"/>
      <c r="T344" s="792"/>
      <c r="U344" s="34"/>
      <c r="V344" s="34"/>
      <c r="W344" s="35" t="s">
        <v>69</v>
      </c>
      <c r="X344" s="779">
        <v>245</v>
      </c>
      <c r="Y344" s="780">
        <f>IFERROR(IF(X344="",0,CEILING((X344/$H344),1)*$H344),"")</f>
        <v>245.70000000000002</v>
      </c>
      <c r="Z344" s="36">
        <f>IFERROR(IF(Y344=0,"",ROUNDUP(Y344/H344,0)*0.00502),"")</f>
        <v>0.58733999999999997</v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256.66666666666663</v>
      </c>
      <c r="BN344" s="64">
        <f>IFERROR(Y344*I344/H344,"0")</f>
        <v>257.40000000000003</v>
      </c>
      <c r="BO344" s="64">
        <f>IFERROR(1/J344*(X344/H344),"0")</f>
        <v>0.4985754985754986</v>
      </c>
      <c r="BP344" s="64">
        <f>IFERROR(1/J344*(Y344/H344),"0")</f>
        <v>0.5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3">
        <v>4680115882881</v>
      </c>
      <c r="E345" s="79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87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6" t="s">
        <v>71</v>
      </c>
      <c r="Q346" s="784"/>
      <c r="R346" s="784"/>
      <c r="S346" s="784"/>
      <c r="T346" s="784"/>
      <c r="U346" s="784"/>
      <c r="V346" s="785"/>
      <c r="W346" s="37" t="s">
        <v>72</v>
      </c>
      <c r="X346" s="781">
        <f>IFERROR(X344/H344,"0")+IFERROR(X345/H345,"0")</f>
        <v>116.66666666666666</v>
      </c>
      <c r="Y346" s="781">
        <f>IFERROR(Y344/H344,"0")+IFERROR(Y345/H345,"0")</f>
        <v>117</v>
      </c>
      <c r="Z346" s="781">
        <f>IFERROR(IF(Z344="",0,Z344),"0")+IFERROR(IF(Z345="",0,Z345),"0")</f>
        <v>0.58733999999999997</v>
      </c>
      <c r="AA346" s="782"/>
      <c r="AB346" s="782"/>
      <c r="AC346" s="782"/>
    </row>
    <row r="347" spans="1:68" x14ac:dyDescent="0.2">
      <c r="A347" s="788"/>
      <c r="B347" s="788"/>
      <c r="C347" s="788"/>
      <c r="D347" s="788"/>
      <c r="E347" s="788"/>
      <c r="F347" s="788"/>
      <c r="G347" s="788"/>
      <c r="H347" s="788"/>
      <c r="I347" s="788"/>
      <c r="J347" s="788"/>
      <c r="K347" s="788"/>
      <c r="L347" s="788"/>
      <c r="M347" s="788"/>
      <c r="N347" s="788"/>
      <c r="O347" s="789"/>
      <c r="P347" s="786" t="s">
        <v>71</v>
      </c>
      <c r="Q347" s="784"/>
      <c r="R347" s="784"/>
      <c r="S347" s="784"/>
      <c r="T347" s="784"/>
      <c r="U347" s="784"/>
      <c r="V347" s="785"/>
      <c r="W347" s="37" t="s">
        <v>69</v>
      </c>
      <c r="X347" s="781">
        <f>IFERROR(SUM(X344:X345),"0")</f>
        <v>245</v>
      </c>
      <c r="Y347" s="781">
        <f>IFERROR(SUM(Y344:Y345),"0")</f>
        <v>245.70000000000002</v>
      </c>
      <c r="Z347" s="37"/>
      <c r="AA347" s="782"/>
      <c r="AB347" s="782"/>
      <c r="AC347" s="782"/>
    </row>
    <row r="348" spans="1:68" ht="14.25" hidden="1" customHeight="1" x14ac:dyDescent="0.25">
      <c r="A348" s="806" t="s">
        <v>73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3">
        <v>4680115883390</v>
      </c>
      <c r="E349" s="79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8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1"/>
      <c r="R349" s="791"/>
      <c r="S349" s="791"/>
      <c r="T349" s="792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87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9"/>
      <c r="P350" s="786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6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08" t="s">
        <v>552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74"/>
      <c r="AB352" s="774"/>
      <c r="AC352" s="774"/>
    </row>
    <row r="353" spans="1:68" ht="14.25" hidden="1" customHeight="1" x14ac:dyDescent="0.25">
      <c r="A353" s="806" t="s">
        <v>110</v>
      </c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8"/>
      <c r="P353" s="788"/>
      <c r="Q353" s="788"/>
      <c r="R353" s="788"/>
      <c r="S353" s="788"/>
      <c r="T353" s="788"/>
      <c r="U353" s="788"/>
      <c r="V353" s="788"/>
      <c r="W353" s="788"/>
      <c r="X353" s="788"/>
      <c r="Y353" s="788"/>
      <c r="Z353" s="788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3">
        <v>4680115885141</v>
      </c>
      <c r="E354" s="79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88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87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6" t="s">
        <v>71</v>
      </c>
      <c r="Q355" s="784"/>
      <c r="R355" s="784"/>
      <c r="S355" s="784"/>
      <c r="T355" s="784"/>
      <c r="U355" s="784"/>
      <c r="V355" s="785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6" t="s">
        <v>71</v>
      </c>
      <c r="Q356" s="784"/>
      <c r="R356" s="784"/>
      <c r="S356" s="784"/>
      <c r="T356" s="784"/>
      <c r="U356" s="784"/>
      <c r="V356" s="785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08" t="s">
        <v>556</v>
      </c>
      <c r="B357" s="788"/>
      <c r="C357" s="788"/>
      <c r="D357" s="788"/>
      <c r="E357" s="788"/>
      <c r="F357" s="788"/>
      <c r="G357" s="788"/>
      <c r="H357" s="788"/>
      <c r="I357" s="788"/>
      <c r="J357" s="788"/>
      <c r="K357" s="788"/>
      <c r="L357" s="788"/>
      <c r="M357" s="788"/>
      <c r="N357" s="788"/>
      <c r="O357" s="788"/>
      <c r="P357" s="788"/>
      <c r="Q357" s="788"/>
      <c r="R357" s="788"/>
      <c r="S357" s="788"/>
      <c r="T357" s="788"/>
      <c r="U357" s="788"/>
      <c r="V357" s="788"/>
      <c r="W357" s="788"/>
      <c r="X357" s="788"/>
      <c r="Y357" s="788"/>
      <c r="Z357" s="788"/>
      <c r="AA357" s="774"/>
      <c r="AB357" s="774"/>
      <c r="AC357" s="774"/>
    </row>
    <row r="358" spans="1:68" ht="14.25" hidden="1" customHeight="1" x14ac:dyDescent="0.25">
      <c r="A358" s="806" t="s">
        <v>110</v>
      </c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8"/>
      <c r="P358" s="788"/>
      <c r="Q358" s="788"/>
      <c r="R358" s="788"/>
      <c r="S358" s="788"/>
      <c r="T358" s="788"/>
      <c r="U358" s="788"/>
      <c r="V358" s="788"/>
      <c r="W358" s="788"/>
      <c r="X358" s="788"/>
      <c r="Y358" s="788"/>
      <c r="Z358" s="788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3">
        <v>4680115885615</v>
      </c>
      <c r="E359" s="79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91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3">
        <v>4680115885554</v>
      </c>
      <c r="E360" s="794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7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3">
        <v>4680115885554</v>
      </c>
      <c r="E361" s="79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3">
        <v>4680115885646</v>
      </c>
      <c r="E362" s="79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3">
        <v>4680115885622</v>
      </c>
      <c r="E363" s="79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8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3">
        <v>4680115881938</v>
      </c>
      <c r="E364" s="79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8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3">
        <v>4680115885608</v>
      </c>
      <c r="E365" s="79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89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3">
        <v>4607091386011</v>
      </c>
      <c r="E366" s="794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11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87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6" t="s">
        <v>71</v>
      </c>
      <c r="Q367" s="784"/>
      <c r="R367" s="784"/>
      <c r="S367" s="784"/>
      <c r="T367" s="784"/>
      <c r="U367" s="784"/>
      <c r="V367" s="785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88"/>
      <c r="B368" s="788"/>
      <c r="C368" s="788"/>
      <c r="D368" s="788"/>
      <c r="E368" s="788"/>
      <c r="F368" s="788"/>
      <c r="G368" s="788"/>
      <c r="H368" s="788"/>
      <c r="I368" s="788"/>
      <c r="J368" s="788"/>
      <c r="K368" s="788"/>
      <c r="L368" s="788"/>
      <c r="M368" s="788"/>
      <c r="N368" s="788"/>
      <c r="O368" s="789"/>
      <c r="P368" s="786" t="s">
        <v>71</v>
      </c>
      <c r="Q368" s="784"/>
      <c r="R368" s="784"/>
      <c r="S368" s="784"/>
      <c r="T368" s="784"/>
      <c r="U368" s="784"/>
      <c r="V368" s="785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6" t="s">
        <v>64</v>
      </c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8"/>
      <c r="P369" s="788"/>
      <c r="Q369" s="788"/>
      <c r="R369" s="788"/>
      <c r="S369" s="788"/>
      <c r="T369" s="788"/>
      <c r="U369" s="788"/>
      <c r="V369" s="788"/>
      <c r="W369" s="788"/>
      <c r="X369" s="788"/>
      <c r="Y369" s="788"/>
      <c r="Z369" s="788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3">
        <v>4607091387193</v>
      </c>
      <c r="E370" s="79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1"/>
      <c r="R370" s="791"/>
      <c r="S370" s="791"/>
      <c r="T370" s="792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3">
        <v>4607091387230</v>
      </c>
      <c r="E371" s="79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10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3">
        <v>4607091387292</v>
      </c>
      <c r="E372" s="79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3">
        <v>4607091387285</v>
      </c>
      <c r="E373" s="79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87"/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9"/>
      <c r="P374" s="786" t="s">
        <v>71</v>
      </c>
      <c r="Q374" s="784"/>
      <c r="R374" s="784"/>
      <c r="S374" s="784"/>
      <c r="T374" s="784"/>
      <c r="U374" s="784"/>
      <c r="V374" s="785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6" t="s">
        <v>71</v>
      </c>
      <c r="Q375" s="784"/>
      <c r="R375" s="784"/>
      <c r="S375" s="784"/>
      <c r="T375" s="784"/>
      <c r="U375" s="784"/>
      <c r="V375" s="785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6" t="s">
        <v>73</v>
      </c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8"/>
      <c r="P376" s="788"/>
      <c r="Q376" s="788"/>
      <c r="R376" s="788"/>
      <c r="S376" s="788"/>
      <c r="T376" s="788"/>
      <c r="U376" s="788"/>
      <c r="V376" s="788"/>
      <c r="W376" s="788"/>
      <c r="X376" s="788"/>
      <c r="Y376" s="788"/>
      <c r="Z376" s="788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3">
        <v>4607091387766</v>
      </c>
      <c r="E377" s="79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9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1"/>
      <c r="R377" s="791"/>
      <c r="S377" s="791"/>
      <c r="T377" s="792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3">
        <v>4607091387957</v>
      </c>
      <c r="E378" s="79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1"/>
      <c r="R378" s="791"/>
      <c r="S378" s="791"/>
      <c r="T378" s="792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3">
        <v>4607091387964</v>
      </c>
      <c r="E379" s="79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3">
        <v>4680115884588</v>
      </c>
      <c r="E380" s="79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1"/>
      <c r="R380" s="791"/>
      <c r="S380" s="791"/>
      <c r="T380" s="792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3">
        <v>4607091387537</v>
      </c>
      <c r="E381" s="79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1"/>
      <c r="R381" s="791"/>
      <c r="S381" s="791"/>
      <c r="T381" s="792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3">
        <v>4607091387513</v>
      </c>
      <c r="E382" s="79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87"/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9"/>
      <c r="P383" s="786" t="s">
        <v>71</v>
      </c>
      <c r="Q383" s="784"/>
      <c r="R383" s="784"/>
      <c r="S383" s="784"/>
      <c r="T383" s="784"/>
      <c r="U383" s="784"/>
      <c r="V383" s="785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88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89"/>
      <c r="P384" s="786" t="s">
        <v>71</v>
      </c>
      <c r="Q384" s="784"/>
      <c r="R384" s="784"/>
      <c r="S384" s="784"/>
      <c r="T384" s="784"/>
      <c r="U384" s="784"/>
      <c r="V384" s="785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6" t="s">
        <v>199</v>
      </c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88"/>
      <c r="P385" s="788"/>
      <c r="Q385" s="788"/>
      <c r="R385" s="788"/>
      <c r="S385" s="788"/>
      <c r="T385" s="788"/>
      <c r="U385" s="788"/>
      <c r="V385" s="788"/>
      <c r="W385" s="788"/>
      <c r="X385" s="788"/>
      <c r="Y385" s="788"/>
      <c r="Z385" s="788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3">
        <v>4607091380880</v>
      </c>
      <c r="E386" s="79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11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1"/>
      <c r="R386" s="791"/>
      <c r="S386" s="791"/>
      <c r="T386" s="792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3">
        <v>4607091384482</v>
      </c>
      <c r="E387" s="79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9">
        <v>200</v>
      </c>
      <c r="Y387" s="780">
        <f>IFERROR(IF(X387="",0,CEILING((X387/$H387),1)*$H387),"")</f>
        <v>202.79999999999998</v>
      </c>
      <c r="Z387" s="36">
        <f>IFERROR(IF(Y387=0,"",ROUNDUP(Y387/H387,0)*0.01898),"")</f>
        <v>0.49348000000000003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213.30769230769235</v>
      </c>
      <c r="BN387" s="64">
        <f>IFERROR(Y387*I387/H387,"0")</f>
        <v>216.29400000000001</v>
      </c>
      <c r="BO387" s="64">
        <f>IFERROR(1/J387*(X387/H387),"0")</f>
        <v>0.40064102564102566</v>
      </c>
      <c r="BP387" s="64">
        <f>IFERROR(1/J387*(Y387/H387),"0")</f>
        <v>0.40625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3">
        <v>4607091380897</v>
      </c>
      <c r="E388" s="79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9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1"/>
      <c r="R388" s="791"/>
      <c r="S388" s="791"/>
      <c r="T388" s="792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3">
        <v>4607091380897</v>
      </c>
      <c r="E389" s="79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1189" t="s">
        <v>620</v>
      </c>
      <c r="Q389" s="791"/>
      <c r="R389" s="791"/>
      <c r="S389" s="791"/>
      <c r="T389" s="792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87"/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9"/>
      <c r="P390" s="786" t="s">
        <v>71</v>
      </c>
      <c r="Q390" s="784"/>
      <c r="R390" s="784"/>
      <c r="S390" s="784"/>
      <c r="T390" s="784"/>
      <c r="U390" s="784"/>
      <c r="V390" s="785"/>
      <c r="W390" s="37" t="s">
        <v>72</v>
      </c>
      <c r="X390" s="781">
        <f>IFERROR(X386/H386,"0")+IFERROR(X387/H387,"0")+IFERROR(X388/H388,"0")+IFERROR(X389/H389,"0")</f>
        <v>30.402930402930401</v>
      </c>
      <c r="Y390" s="781">
        <f>IFERROR(Y386/H386,"0")+IFERROR(Y387/H387,"0")+IFERROR(Y388/H388,"0")+IFERROR(Y389/H389,"0")</f>
        <v>32</v>
      </c>
      <c r="Z390" s="781">
        <f>IFERROR(IF(Z386="",0,Z386),"0")+IFERROR(IF(Z387="",0,Z387),"0")+IFERROR(IF(Z388="",0,Z388),"0")+IFERROR(IF(Z389="",0,Z389),"0")</f>
        <v>0.60736000000000001</v>
      </c>
      <c r="AA390" s="782"/>
      <c r="AB390" s="782"/>
      <c r="AC390" s="782"/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6" t="s">
        <v>71</v>
      </c>
      <c r="Q391" s="784"/>
      <c r="R391" s="784"/>
      <c r="S391" s="784"/>
      <c r="T391" s="784"/>
      <c r="U391" s="784"/>
      <c r="V391" s="785"/>
      <c r="W391" s="37" t="s">
        <v>69</v>
      </c>
      <c r="X391" s="781">
        <f>IFERROR(SUM(X386:X389),"0")</f>
        <v>240</v>
      </c>
      <c r="Y391" s="781">
        <f>IFERROR(SUM(Y386:Y389),"0")</f>
        <v>253.2</v>
      </c>
      <c r="Z391" s="37"/>
      <c r="AA391" s="782"/>
      <c r="AB391" s="782"/>
      <c r="AC391" s="782"/>
    </row>
    <row r="392" spans="1:68" ht="14.25" hidden="1" customHeight="1" x14ac:dyDescent="0.25">
      <c r="A392" s="806" t="s">
        <v>99</v>
      </c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8"/>
      <c r="P392" s="788"/>
      <c r="Q392" s="788"/>
      <c r="R392" s="788"/>
      <c r="S392" s="788"/>
      <c r="T392" s="788"/>
      <c r="U392" s="788"/>
      <c r="V392" s="788"/>
      <c r="W392" s="788"/>
      <c r="X392" s="788"/>
      <c r="Y392" s="788"/>
      <c r="Z392" s="788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3">
        <v>4607091388374</v>
      </c>
      <c r="E393" s="79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10" t="s">
        <v>624</v>
      </c>
      <c r="Q393" s="791"/>
      <c r="R393" s="791"/>
      <c r="S393" s="791"/>
      <c r="T393" s="792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3">
        <v>4607091388381</v>
      </c>
      <c r="E394" s="79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1178" t="s">
        <v>628</v>
      </c>
      <c r="Q394" s="791"/>
      <c r="R394" s="791"/>
      <c r="S394" s="791"/>
      <c r="T394" s="792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93">
        <v>4607091383102</v>
      </c>
      <c r="E395" s="79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9">
        <v>93.5</v>
      </c>
      <c r="Y395" s="780">
        <f>IFERROR(IF(X395="",0,CEILING((X395/$H395),1)*$H395),"")</f>
        <v>94.35</v>
      </c>
      <c r="Z395" s="36">
        <f>IFERROR(IF(Y395=0,"",ROUNDUP(Y395/H395,0)*0.00651),"")</f>
        <v>0.24087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108.35000000000001</v>
      </c>
      <c r="BN395" s="64">
        <f>IFERROR(Y395*I395/H395,"0")</f>
        <v>109.33499999999999</v>
      </c>
      <c r="BO395" s="64">
        <f>IFERROR(1/J395*(X395/H395),"0")</f>
        <v>0.2014652014652015</v>
      </c>
      <c r="BP395" s="64">
        <f>IFERROR(1/J395*(Y395/H395),"0")</f>
        <v>0.20329670329670332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3">
        <v>4607091388404</v>
      </c>
      <c r="E396" s="79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9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9">
        <v>170</v>
      </c>
      <c r="Y396" s="780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787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6" t="s">
        <v>71</v>
      </c>
      <c r="Q397" s="784"/>
      <c r="R397" s="784"/>
      <c r="S397" s="784"/>
      <c r="T397" s="784"/>
      <c r="U397" s="784"/>
      <c r="V397" s="785"/>
      <c r="W397" s="37" t="s">
        <v>72</v>
      </c>
      <c r="X397" s="781">
        <f>IFERROR(X393/H393,"0")+IFERROR(X394/H394,"0")+IFERROR(X395/H395,"0")+IFERROR(X396/H396,"0")</f>
        <v>103.33333333333334</v>
      </c>
      <c r="Y397" s="781">
        <f>IFERROR(Y393/H393,"0")+IFERROR(Y394/H394,"0")+IFERROR(Y395/H395,"0")+IFERROR(Y396/H396,"0")</f>
        <v>104</v>
      </c>
      <c r="Z397" s="781">
        <f>IFERROR(IF(Z393="",0,Z393),"0")+IFERROR(IF(Z394="",0,Z394),"0")+IFERROR(IF(Z395="",0,Z395),"0")+IFERROR(IF(Z396="",0,Z396),"0")</f>
        <v>0.67703999999999998</v>
      </c>
      <c r="AA397" s="782"/>
      <c r="AB397" s="782"/>
      <c r="AC397" s="782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89"/>
      <c r="P398" s="786" t="s">
        <v>71</v>
      </c>
      <c r="Q398" s="784"/>
      <c r="R398" s="784"/>
      <c r="S398" s="784"/>
      <c r="T398" s="784"/>
      <c r="U398" s="784"/>
      <c r="V398" s="785"/>
      <c r="W398" s="37" t="s">
        <v>69</v>
      </c>
      <c r="X398" s="781">
        <f>IFERROR(SUM(X393:X396),"0")</f>
        <v>263.5</v>
      </c>
      <c r="Y398" s="781">
        <f>IFERROR(SUM(Y393:Y396),"0")</f>
        <v>265.2</v>
      </c>
      <c r="Z398" s="37"/>
      <c r="AA398" s="782"/>
      <c r="AB398" s="782"/>
      <c r="AC398" s="782"/>
    </row>
    <row r="399" spans="1:68" ht="14.25" hidden="1" customHeight="1" x14ac:dyDescent="0.25">
      <c r="A399" s="806" t="s">
        <v>634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93">
        <v>4680115881808</v>
      </c>
      <c r="E400" s="79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11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9">
        <v>60</v>
      </c>
      <c r="Y400" s="780">
        <f>IFERROR(IF(X400="",0,CEILING((X400/$H400),1)*$H400),"")</f>
        <v>60</v>
      </c>
      <c r="Z400" s="36">
        <f>IFERROR(IF(Y400=0,"",ROUNDUP(Y400/H400,0)*0.00474),"")</f>
        <v>0.14220000000000002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67.2</v>
      </c>
      <c r="BN400" s="64">
        <f>IFERROR(Y400*I400/H400,"0")</f>
        <v>67.2</v>
      </c>
      <c r="BO400" s="64">
        <f>IFERROR(1/J400*(X400/H400),"0")</f>
        <v>0.12605042016806722</v>
      </c>
      <c r="BP400" s="64">
        <f>IFERROR(1/J400*(Y400/H400),"0")</f>
        <v>0.12605042016806722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3">
        <v>4680115881822</v>
      </c>
      <c r="E401" s="79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12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93">
        <v>4680115880016</v>
      </c>
      <c r="E402" s="79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9">
        <v>100</v>
      </c>
      <c r="Y402" s="780">
        <f>IFERROR(IF(X402="",0,CEILING((X402/$H402),1)*$H402),"")</f>
        <v>100</v>
      </c>
      <c r="Z402" s="36">
        <f>IFERROR(IF(Y402=0,"",ROUNDUP(Y402/H402,0)*0.00474),"")</f>
        <v>0.23700000000000002</v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112.00000000000001</v>
      </c>
      <c r="BN402" s="64">
        <f>IFERROR(Y402*I402/H402,"0")</f>
        <v>112.00000000000001</v>
      </c>
      <c r="BO402" s="64">
        <f>IFERROR(1/J402*(X402/H402),"0")</f>
        <v>0.21008403361344538</v>
      </c>
      <c r="BP402" s="64">
        <f>IFERROR(1/J402*(Y402/H402),"0")</f>
        <v>0.21008403361344538</v>
      </c>
    </row>
    <row r="403" spans="1:68" x14ac:dyDescent="0.2">
      <c r="A403" s="787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6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81">
        <f>IFERROR(X400/H400,"0")+IFERROR(X401/H401,"0")+IFERROR(X402/H402,"0")</f>
        <v>80</v>
      </c>
      <c r="Y403" s="781">
        <f>IFERROR(Y400/H400,"0")+IFERROR(Y401/H401,"0")+IFERROR(Y402/H402,"0")</f>
        <v>80</v>
      </c>
      <c r="Z403" s="781">
        <f>IFERROR(IF(Z400="",0,Z400),"0")+IFERROR(IF(Z401="",0,Z401),"0")+IFERROR(IF(Z402="",0,Z402),"0")</f>
        <v>0.37920000000000004</v>
      </c>
      <c r="AA403" s="782"/>
      <c r="AB403" s="782"/>
      <c r="AC403" s="782"/>
    </row>
    <row r="404" spans="1:68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6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81">
        <f>IFERROR(SUM(X400:X402),"0")</f>
        <v>160</v>
      </c>
      <c r="Y404" s="781">
        <f>IFERROR(SUM(Y400:Y402),"0")</f>
        <v>160</v>
      </c>
      <c r="Z404" s="37"/>
      <c r="AA404" s="782"/>
      <c r="AB404" s="782"/>
      <c r="AC404" s="782"/>
    </row>
    <row r="405" spans="1:68" ht="16.5" hidden="1" customHeight="1" x14ac:dyDescent="0.25">
      <c r="A405" s="808" t="s">
        <v>643</v>
      </c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8"/>
      <c r="P405" s="788"/>
      <c r="Q405" s="788"/>
      <c r="R405" s="788"/>
      <c r="S405" s="788"/>
      <c r="T405" s="788"/>
      <c r="U405" s="788"/>
      <c r="V405" s="788"/>
      <c r="W405" s="788"/>
      <c r="X405" s="788"/>
      <c r="Y405" s="788"/>
      <c r="Z405" s="788"/>
      <c r="AA405" s="774"/>
      <c r="AB405" s="774"/>
      <c r="AC405" s="774"/>
    </row>
    <row r="406" spans="1:68" ht="14.25" hidden="1" customHeight="1" x14ac:dyDescent="0.25">
      <c r="A406" s="806" t="s">
        <v>64</v>
      </c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8"/>
      <c r="P406" s="788"/>
      <c r="Q406" s="788"/>
      <c r="R406" s="788"/>
      <c r="S406" s="788"/>
      <c r="T406" s="788"/>
      <c r="U406" s="788"/>
      <c r="V406" s="788"/>
      <c r="W406" s="788"/>
      <c r="X406" s="788"/>
      <c r="Y406" s="788"/>
      <c r="Z406" s="788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93">
        <v>4607091383836</v>
      </c>
      <c r="E407" s="79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9">
        <v>12</v>
      </c>
      <c r="Y407" s="780">
        <f>IFERROR(IF(X407="",0,CEILING((X407/$H407),1)*$H407),"")</f>
        <v>12.6</v>
      </c>
      <c r="Z407" s="36">
        <f>IFERROR(IF(Y407=0,"",ROUNDUP(Y407/H407,0)*0.00651),"")</f>
        <v>4.5569999999999999E-2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13.52</v>
      </c>
      <c r="BN407" s="64">
        <f>IFERROR(Y407*I407/H407,"0")</f>
        <v>14.196</v>
      </c>
      <c r="BO407" s="64">
        <f>IFERROR(1/J407*(X407/H407),"0")</f>
        <v>3.6630036630036632E-2</v>
      </c>
      <c r="BP407" s="64">
        <f>IFERROR(1/J407*(Y407/H407),"0")</f>
        <v>3.8461538461538464E-2</v>
      </c>
    </row>
    <row r="408" spans="1:68" x14ac:dyDescent="0.2">
      <c r="A408" s="787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6" t="s">
        <v>71</v>
      </c>
      <c r="Q408" s="784"/>
      <c r="R408" s="784"/>
      <c r="S408" s="784"/>
      <c r="T408" s="784"/>
      <c r="U408" s="784"/>
      <c r="V408" s="785"/>
      <c r="W408" s="37" t="s">
        <v>72</v>
      </c>
      <c r="X408" s="781">
        <f>IFERROR(X407/H407,"0")</f>
        <v>6.6666666666666661</v>
      </c>
      <c r="Y408" s="781">
        <f>IFERROR(Y407/H407,"0")</f>
        <v>7</v>
      </c>
      <c r="Z408" s="781">
        <f>IFERROR(IF(Z407="",0,Z407),"0")</f>
        <v>4.5569999999999999E-2</v>
      </c>
      <c r="AA408" s="782"/>
      <c r="AB408" s="782"/>
      <c r="AC408" s="782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89"/>
      <c r="P409" s="786" t="s">
        <v>71</v>
      </c>
      <c r="Q409" s="784"/>
      <c r="R409" s="784"/>
      <c r="S409" s="784"/>
      <c r="T409" s="784"/>
      <c r="U409" s="784"/>
      <c r="V409" s="785"/>
      <c r="W409" s="37" t="s">
        <v>69</v>
      </c>
      <c r="X409" s="781">
        <f>IFERROR(SUM(X407:X407),"0")</f>
        <v>12</v>
      </c>
      <c r="Y409" s="781">
        <f>IFERROR(SUM(Y407:Y407),"0")</f>
        <v>12.6</v>
      </c>
      <c r="Z409" s="37"/>
      <c r="AA409" s="782"/>
      <c r="AB409" s="782"/>
      <c r="AC409" s="782"/>
    </row>
    <row r="410" spans="1:68" ht="14.25" hidden="1" customHeight="1" x14ac:dyDescent="0.25">
      <c r="A410" s="806" t="s">
        <v>73</v>
      </c>
      <c r="B410" s="788"/>
      <c r="C410" s="788"/>
      <c r="D410" s="788"/>
      <c r="E410" s="788"/>
      <c r="F410" s="788"/>
      <c r="G410" s="788"/>
      <c r="H410" s="788"/>
      <c r="I410" s="788"/>
      <c r="J410" s="788"/>
      <c r="K410" s="788"/>
      <c r="L410" s="788"/>
      <c r="M410" s="788"/>
      <c r="N410" s="788"/>
      <c r="O410" s="788"/>
      <c r="P410" s="788"/>
      <c r="Q410" s="788"/>
      <c r="R410" s="788"/>
      <c r="S410" s="788"/>
      <c r="T410" s="788"/>
      <c r="U410" s="788"/>
      <c r="V410" s="788"/>
      <c r="W410" s="788"/>
      <c r="X410" s="788"/>
      <c r="Y410" s="788"/>
      <c r="Z410" s="788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3">
        <v>4607091387919</v>
      </c>
      <c r="E411" s="79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11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3">
        <v>4680115883604</v>
      </c>
      <c r="E412" s="79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8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9">
        <v>770</v>
      </c>
      <c r="Y412" s="780">
        <f>IFERROR(IF(X412="",0,CEILING((X412/$H412),1)*$H412),"")</f>
        <v>770.7</v>
      </c>
      <c r="Z412" s="36">
        <f>IFERROR(IF(Y412=0,"",ROUNDUP(Y412/H412,0)*0.00651),"")</f>
        <v>2.38917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862.4</v>
      </c>
      <c r="BN412" s="64">
        <f>IFERROR(Y412*I412/H412,"0")</f>
        <v>863.18399999999997</v>
      </c>
      <c r="BO412" s="64">
        <f>IFERROR(1/J412*(X412/H412),"0")</f>
        <v>2.0146520146520146</v>
      </c>
      <c r="BP412" s="64">
        <f>IFERROR(1/J412*(Y412/H412),"0")</f>
        <v>2.0164835164835164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3">
        <v>4680115883567</v>
      </c>
      <c r="E413" s="79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11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9">
        <v>245</v>
      </c>
      <c r="Y413" s="780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787"/>
      <c r="B414" s="788"/>
      <c r="C414" s="788"/>
      <c r="D414" s="788"/>
      <c r="E414" s="788"/>
      <c r="F414" s="788"/>
      <c r="G414" s="788"/>
      <c r="H414" s="788"/>
      <c r="I414" s="788"/>
      <c r="J414" s="788"/>
      <c r="K414" s="788"/>
      <c r="L414" s="788"/>
      <c r="M414" s="788"/>
      <c r="N414" s="788"/>
      <c r="O414" s="789"/>
      <c r="P414" s="786" t="s">
        <v>71</v>
      </c>
      <c r="Q414" s="784"/>
      <c r="R414" s="784"/>
      <c r="S414" s="784"/>
      <c r="T414" s="784"/>
      <c r="U414" s="784"/>
      <c r="V414" s="785"/>
      <c r="W414" s="37" t="s">
        <v>72</v>
      </c>
      <c r="X414" s="781">
        <f>IFERROR(X411/H411,"0")+IFERROR(X412/H412,"0")+IFERROR(X413/H413,"0")</f>
        <v>483.33333333333326</v>
      </c>
      <c r="Y414" s="781">
        <f>IFERROR(Y411/H411,"0")+IFERROR(Y412/H412,"0")+IFERROR(Y413/H413,"0")</f>
        <v>484</v>
      </c>
      <c r="Z414" s="781">
        <f>IFERROR(IF(Z411="",0,Z411),"0")+IFERROR(IF(Z412="",0,Z412),"0")+IFERROR(IF(Z413="",0,Z413),"0")</f>
        <v>3.1508400000000001</v>
      </c>
      <c r="AA414" s="782"/>
      <c r="AB414" s="782"/>
      <c r="AC414" s="782"/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6" t="s">
        <v>71</v>
      </c>
      <c r="Q415" s="784"/>
      <c r="R415" s="784"/>
      <c r="S415" s="784"/>
      <c r="T415" s="784"/>
      <c r="U415" s="784"/>
      <c r="V415" s="785"/>
      <c r="W415" s="37" t="s">
        <v>69</v>
      </c>
      <c r="X415" s="781">
        <f>IFERROR(SUM(X411:X413),"0")</f>
        <v>1015</v>
      </c>
      <c r="Y415" s="781">
        <f>IFERROR(SUM(Y411:Y413),"0")</f>
        <v>1016.4000000000001</v>
      </c>
      <c r="Z415" s="37"/>
      <c r="AA415" s="782"/>
      <c r="AB415" s="782"/>
      <c r="AC415" s="782"/>
    </row>
    <row r="416" spans="1:68" ht="27.75" hidden="1" customHeight="1" x14ac:dyDescent="0.2">
      <c r="A416" s="886" t="s">
        <v>656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hidden="1" customHeight="1" x14ac:dyDescent="0.25">
      <c r="A417" s="808" t="s">
        <v>657</v>
      </c>
      <c r="B417" s="788"/>
      <c r="C417" s="788"/>
      <c r="D417" s="788"/>
      <c r="E417" s="788"/>
      <c r="F417" s="788"/>
      <c r="G417" s="788"/>
      <c r="H417" s="788"/>
      <c r="I417" s="788"/>
      <c r="J417" s="788"/>
      <c r="K417" s="788"/>
      <c r="L417" s="788"/>
      <c r="M417" s="788"/>
      <c r="N417" s="788"/>
      <c r="O417" s="788"/>
      <c r="P417" s="788"/>
      <c r="Q417" s="788"/>
      <c r="R417" s="788"/>
      <c r="S417" s="788"/>
      <c r="T417" s="788"/>
      <c r="U417" s="788"/>
      <c r="V417" s="788"/>
      <c r="W417" s="788"/>
      <c r="X417" s="788"/>
      <c r="Y417" s="788"/>
      <c r="Z417" s="788"/>
      <c r="AA417" s="774"/>
      <c r="AB417" s="774"/>
      <c r="AC417" s="774"/>
    </row>
    <row r="418" spans="1:68" ht="14.25" hidden="1" customHeight="1" x14ac:dyDescent="0.25">
      <c r="A418" s="806" t="s">
        <v>110</v>
      </c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8"/>
      <c r="P418" s="788"/>
      <c r="Q418" s="788"/>
      <c r="R418" s="788"/>
      <c r="S418" s="788"/>
      <c r="T418" s="788"/>
      <c r="U418" s="788"/>
      <c r="V418" s="788"/>
      <c r="W418" s="788"/>
      <c r="X418" s="788"/>
      <c r="Y418" s="788"/>
      <c r="Z418" s="788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3">
        <v>4680115884847</v>
      </c>
      <c r="E419" s="79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3">
        <v>4680115884847</v>
      </c>
      <c r="E420" s="79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9">
        <v>1500</v>
      </c>
      <c r="Y420" s="780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3">
        <v>4680115884854</v>
      </c>
      <c r="E421" s="79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9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3">
        <v>4680115884854</v>
      </c>
      <c r="E422" s="79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9">
        <v>1500</v>
      </c>
      <c r="Y422" s="780">
        <f t="shared" si="87"/>
        <v>1500</v>
      </c>
      <c r="Z422" s="36">
        <f>IFERROR(IF(Y422=0,"",ROUNDUP(Y422/H422,0)*0.02175),"")</f>
        <v>2.1749999999999998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1548</v>
      </c>
      <c r="BN422" s="64">
        <f t="shared" si="89"/>
        <v>1548</v>
      </c>
      <c r="BO422" s="64">
        <f t="shared" si="90"/>
        <v>2.083333333333333</v>
      </c>
      <c r="BP422" s="64">
        <f t="shared" si="91"/>
        <v>2.083333333333333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3">
        <v>4680115884830</v>
      </c>
      <c r="E423" s="79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11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3">
        <v>4680115884830</v>
      </c>
      <c r="E424" s="79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10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9">
        <v>2300</v>
      </c>
      <c r="Y424" s="780">
        <f t="shared" si="87"/>
        <v>2310</v>
      </c>
      <c r="Z424" s="36">
        <f>IFERROR(IF(Y424=0,"",ROUNDUP(Y424/H424,0)*0.02175),"")</f>
        <v>3.3494999999999999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2373.6</v>
      </c>
      <c r="BN424" s="64">
        <f t="shared" si="89"/>
        <v>2383.92</v>
      </c>
      <c r="BO424" s="64">
        <f t="shared" si="90"/>
        <v>3.1944444444444446</v>
      </c>
      <c r="BP424" s="64">
        <f t="shared" si="91"/>
        <v>3.208333333333333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3">
        <v>4607091383997</v>
      </c>
      <c r="E425" s="79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1"/>
      <c r="R425" s="791"/>
      <c r="S425" s="791"/>
      <c r="T425" s="792"/>
      <c r="U425" s="34"/>
      <c r="V425" s="34"/>
      <c r="W425" s="35" t="s">
        <v>69</v>
      </c>
      <c r="X425" s="779">
        <v>300</v>
      </c>
      <c r="Y425" s="780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3">
        <v>4680115882638</v>
      </c>
      <c r="E426" s="79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11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3">
        <v>4680115884922</v>
      </c>
      <c r="E427" s="79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10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3">
        <v>4680115884861</v>
      </c>
      <c r="E428" s="79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11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87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6" t="s">
        <v>71</v>
      </c>
      <c r="Q429" s="784"/>
      <c r="R429" s="784"/>
      <c r="S429" s="784"/>
      <c r="T429" s="784"/>
      <c r="U429" s="784"/>
      <c r="V429" s="785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373.33333333333337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374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8.1344999999999992</v>
      </c>
      <c r="AA429" s="782"/>
      <c r="AB429" s="782"/>
      <c r="AC429" s="782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9"/>
      <c r="P430" s="786" t="s">
        <v>71</v>
      </c>
      <c r="Q430" s="784"/>
      <c r="R430" s="784"/>
      <c r="S430" s="784"/>
      <c r="T430" s="784"/>
      <c r="U430" s="784"/>
      <c r="V430" s="785"/>
      <c r="W430" s="37" t="s">
        <v>69</v>
      </c>
      <c r="X430" s="781">
        <f>IFERROR(SUM(X419:X428),"0")</f>
        <v>5600</v>
      </c>
      <c r="Y430" s="781">
        <f>IFERROR(SUM(Y419:Y428),"0")</f>
        <v>5610</v>
      </c>
      <c r="Z430" s="37"/>
      <c r="AA430" s="782"/>
      <c r="AB430" s="782"/>
      <c r="AC430" s="782"/>
    </row>
    <row r="431" spans="1:68" ht="14.25" hidden="1" customHeight="1" x14ac:dyDescent="0.25">
      <c r="A431" s="806" t="s">
        <v>158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3">
        <v>4607091383980</v>
      </c>
      <c r="E432" s="79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1"/>
      <c r="R432" s="791"/>
      <c r="S432" s="791"/>
      <c r="T432" s="792"/>
      <c r="U432" s="34"/>
      <c r="V432" s="34"/>
      <c r="W432" s="35" t="s">
        <v>69</v>
      </c>
      <c r="X432" s="779">
        <v>1600</v>
      </c>
      <c r="Y432" s="780">
        <f>IFERROR(IF(X432="",0,CEILING((X432/$H432),1)*$H432),"")</f>
        <v>1605</v>
      </c>
      <c r="Z432" s="36">
        <f>IFERROR(IF(Y432=0,"",ROUNDUP(Y432/H432,0)*0.02175),"")</f>
        <v>2.3272499999999998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1651.2</v>
      </c>
      <c r="BN432" s="64">
        <f>IFERROR(Y432*I432/H432,"0")</f>
        <v>1656.3600000000001</v>
      </c>
      <c r="BO432" s="64">
        <f>IFERROR(1/J432*(X432/H432),"0")</f>
        <v>2.2222222222222223</v>
      </c>
      <c r="BP432" s="64">
        <f>IFERROR(1/J432*(Y432/H432),"0")</f>
        <v>2.2291666666666665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93">
        <v>4607091384178</v>
      </c>
      <c r="E433" s="79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1"/>
      <c r="R433" s="791"/>
      <c r="S433" s="791"/>
      <c r="T433" s="792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787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86" t="s">
        <v>71</v>
      </c>
      <c r="Q434" s="784"/>
      <c r="R434" s="784"/>
      <c r="S434" s="784"/>
      <c r="T434" s="784"/>
      <c r="U434" s="784"/>
      <c r="V434" s="785"/>
      <c r="W434" s="37" t="s">
        <v>72</v>
      </c>
      <c r="X434" s="781">
        <f>IFERROR(X432/H432,"0")+IFERROR(X433/H433,"0")</f>
        <v>107.66666666666667</v>
      </c>
      <c r="Y434" s="781">
        <f>IFERROR(Y432/H432,"0")+IFERROR(Y433/H433,"0")</f>
        <v>108</v>
      </c>
      <c r="Z434" s="781">
        <f>IFERROR(IF(Z432="",0,Z432),"0")+IFERROR(IF(Z433="",0,Z433),"0")</f>
        <v>2.3362699999999998</v>
      </c>
      <c r="AA434" s="782"/>
      <c r="AB434" s="782"/>
      <c r="AC434" s="782"/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6" t="s">
        <v>71</v>
      </c>
      <c r="Q435" s="784"/>
      <c r="R435" s="784"/>
      <c r="S435" s="784"/>
      <c r="T435" s="784"/>
      <c r="U435" s="784"/>
      <c r="V435" s="785"/>
      <c r="W435" s="37" t="s">
        <v>69</v>
      </c>
      <c r="X435" s="781">
        <f>IFERROR(SUM(X432:X433),"0")</f>
        <v>1604</v>
      </c>
      <c r="Y435" s="781">
        <f>IFERROR(SUM(Y432:Y433),"0")</f>
        <v>1609</v>
      </c>
      <c r="Z435" s="37"/>
      <c r="AA435" s="782"/>
      <c r="AB435" s="782"/>
      <c r="AC435" s="782"/>
    </row>
    <row r="436" spans="1:68" ht="14.25" hidden="1" customHeight="1" x14ac:dyDescent="0.25">
      <c r="A436" s="806" t="s">
        <v>73</v>
      </c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8"/>
      <c r="P436" s="788"/>
      <c r="Q436" s="788"/>
      <c r="R436" s="788"/>
      <c r="S436" s="788"/>
      <c r="T436" s="788"/>
      <c r="U436" s="788"/>
      <c r="V436" s="788"/>
      <c r="W436" s="788"/>
      <c r="X436" s="788"/>
      <c r="Y436" s="788"/>
      <c r="Z436" s="788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3">
        <v>4607091383928</v>
      </c>
      <c r="E437" s="79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1206" t="s">
        <v>688</v>
      </c>
      <c r="Q437" s="791"/>
      <c r="R437" s="791"/>
      <c r="S437" s="791"/>
      <c r="T437" s="792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3">
        <v>4607091384260</v>
      </c>
      <c r="E438" s="79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46" t="s">
        <v>692</v>
      </c>
      <c r="Q438" s="791"/>
      <c r="R438" s="791"/>
      <c r="S438" s="791"/>
      <c r="T438" s="792"/>
      <c r="U438" s="34"/>
      <c r="V438" s="34"/>
      <c r="W438" s="35" t="s">
        <v>69</v>
      </c>
      <c r="X438" s="779">
        <v>50</v>
      </c>
      <c r="Y438" s="780">
        <f>IFERROR(IF(X438="",0,CEILING((X438/$H438),1)*$H438),"")</f>
        <v>54</v>
      </c>
      <c r="Z438" s="36">
        <f>IFERROR(IF(Y438=0,"",ROUNDUP(Y438/H438,0)*0.01898),"")</f>
        <v>0.11388000000000001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52.883333333333333</v>
      </c>
      <c r="BN438" s="64">
        <f>IFERROR(Y438*I438/H438,"0")</f>
        <v>57.113999999999997</v>
      </c>
      <c r="BO438" s="64">
        <f>IFERROR(1/J438*(X438/H438),"0")</f>
        <v>8.6805555555555552E-2</v>
      </c>
      <c r="BP438" s="64">
        <f>IFERROR(1/J438*(Y438/H438),"0")</f>
        <v>9.375E-2</v>
      </c>
    </row>
    <row r="439" spans="1:68" x14ac:dyDescent="0.2">
      <c r="A439" s="787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6" t="s">
        <v>71</v>
      </c>
      <c r="Q439" s="784"/>
      <c r="R439" s="784"/>
      <c r="S439" s="784"/>
      <c r="T439" s="784"/>
      <c r="U439" s="784"/>
      <c r="V439" s="785"/>
      <c r="W439" s="37" t="s">
        <v>72</v>
      </c>
      <c r="X439" s="781">
        <f>IFERROR(X437/H437,"0")+IFERROR(X438/H438,"0")</f>
        <v>5.5555555555555554</v>
      </c>
      <c r="Y439" s="781">
        <f>IFERROR(Y437/H437,"0")+IFERROR(Y438/H438,"0")</f>
        <v>6</v>
      </c>
      <c r="Z439" s="781">
        <f>IFERROR(IF(Z437="",0,Z437),"0")+IFERROR(IF(Z438="",0,Z438),"0")</f>
        <v>0.11388000000000001</v>
      </c>
      <c r="AA439" s="782"/>
      <c r="AB439" s="782"/>
      <c r="AC439" s="782"/>
    </row>
    <row r="440" spans="1:68" x14ac:dyDescent="0.2">
      <c r="A440" s="788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9"/>
      <c r="P440" s="786" t="s">
        <v>71</v>
      </c>
      <c r="Q440" s="784"/>
      <c r="R440" s="784"/>
      <c r="S440" s="784"/>
      <c r="T440" s="784"/>
      <c r="U440" s="784"/>
      <c r="V440" s="785"/>
      <c r="W440" s="37" t="s">
        <v>69</v>
      </c>
      <c r="X440" s="781">
        <f>IFERROR(SUM(X437:X438),"0")</f>
        <v>50</v>
      </c>
      <c r="Y440" s="781">
        <f>IFERROR(SUM(Y437:Y438),"0")</f>
        <v>54</v>
      </c>
      <c r="Z440" s="37"/>
      <c r="AA440" s="782"/>
      <c r="AB440" s="782"/>
      <c r="AC440" s="782"/>
    </row>
    <row r="441" spans="1:68" ht="14.25" hidden="1" customHeight="1" x14ac:dyDescent="0.25">
      <c r="A441" s="806" t="s">
        <v>199</v>
      </c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8"/>
      <c r="P441" s="788"/>
      <c r="Q441" s="788"/>
      <c r="R441" s="788"/>
      <c r="S441" s="788"/>
      <c r="T441" s="788"/>
      <c r="U441" s="788"/>
      <c r="V441" s="788"/>
      <c r="W441" s="788"/>
      <c r="X441" s="788"/>
      <c r="Y441" s="788"/>
      <c r="Z441" s="788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3">
        <v>4607091384673</v>
      </c>
      <c r="E442" s="79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1220" t="s">
        <v>696</v>
      </c>
      <c r="Q442" s="791"/>
      <c r="R442" s="791"/>
      <c r="S442" s="791"/>
      <c r="T442" s="792"/>
      <c r="U442" s="34"/>
      <c r="V442" s="34"/>
      <c r="W442" s="35" t="s">
        <v>69</v>
      </c>
      <c r="X442" s="779">
        <v>30</v>
      </c>
      <c r="Y442" s="780">
        <f>IFERROR(IF(X442="",0,CEILING((X442/$H442),1)*$H442),"")</f>
        <v>36</v>
      </c>
      <c r="Z442" s="36">
        <f>IFERROR(IF(Y442=0,"",ROUNDUP(Y442/H442,0)*0.01898),"")</f>
        <v>7.5920000000000001E-2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31.73</v>
      </c>
      <c r="BN442" s="64">
        <f>IFERROR(Y442*I442/H442,"0")</f>
        <v>38.076000000000001</v>
      </c>
      <c r="BO442" s="64">
        <f>IFERROR(1/J442*(X442/H442),"0")</f>
        <v>5.2083333333333336E-2</v>
      </c>
      <c r="BP442" s="64">
        <f>IFERROR(1/J442*(Y442/H442),"0")</f>
        <v>6.25E-2</v>
      </c>
    </row>
    <row r="443" spans="1:68" x14ac:dyDescent="0.2">
      <c r="A443" s="787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86" t="s">
        <v>71</v>
      </c>
      <c r="Q443" s="784"/>
      <c r="R443" s="784"/>
      <c r="S443" s="784"/>
      <c r="T443" s="784"/>
      <c r="U443" s="784"/>
      <c r="V443" s="785"/>
      <c r="W443" s="37" t="s">
        <v>72</v>
      </c>
      <c r="X443" s="781">
        <f>IFERROR(X442/H442,"0")</f>
        <v>3.3333333333333335</v>
      </c>
      <c r="Y443" s="781">
        <f>IFERROR(Y442/H442,"0")</f>
        <v>4</v>
      </c>
      <c r="Z443" s="781">
        <f>IFERROR(IF(Z442="",0,Z442),"0")</f>
        <v>7.5920000000000001E-2</v>
      </c>
      <c r="AA443" s="782"/>
      <c r="AB443" s="782"/>
      <c r="AC443" s="782"/>
    </row>
    <row r="444" spans="1:68" x14ac:dyDescent="0.2">
      <c r="A444" s="788"/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9"/>
      <c r="P444" s="786" t="s">
        <v>71</v>
      </c>
      <c r="Q444" s="784"/>
      <c r="R444" s="784"/>
      <c r="S444" s="784"/>
      <c r="T444" s="784"/>
      <c r="U444" s="784"/>
      <c r="V444" s="785"/>
      <c r="W444" s="37" t="s">
        <v>69</v>
      </c>
      <c r="X444" s="781">
        <f>IFERROR(SUM(X442:X442),"0")</f>
        <v>30</v>
      </c>
      <c r="Y444" s="781">
        <f>IFERROR(SUM(Y442:Y442),"0")</f>
        <v>36</v>
      </c>
      <c r="Z444" s="37"/>
      <c r="AA444" s="782"/>
      <c r="AB444" s="782"/>
      <c r="AC444" s="782"/>
    </row>
    <row r="445" spans="1:68" ht="16.5" hidden="1" customHeight="1" x14ac:dyDescent="0.25">
      <c r="A445" s="808" t="s">
        <v>698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4"/>
      <c r="AB445" s="774"/>
      <c r="AC445" s="774"/>
    </row>
    <row r="446" spans="1:68" ht="14.25" hidden="1" customHeight="1" x14ac:dyDescent="0.25">
      <c r="A446" s="806" t="s">
        <v>110</v>
      </c>
      <c r="B446" s="788"/>
      <c r="C446" s="788"/>
      <c r="D446" s="788"/>
      <c r="E446" s="788"/>
      <c r="F446" s="788"/>
      <c r="G446" s="788"/>
      <c r="H446" s="788"/>
      <c r="I446" s="788"/>
      <c r="J446" s="788"/>
      <c r="K446" s="788"/>
      <c r="L446" s="788"/>
      <c r="M446" s="788"/>
      <c r="N446" s="788"/>
      <c r="O446" s="788"/>
      <c r="P446" s="788"/>
      <c r="Q446" s="788"/>
      <c r="R446" s="788"/>
      <c r="S446" s="788"/>
      <c r="T446" s="788"/>
      <c r="U446" s="788"/>
      <c r="V446" s="788"/>
      <c r="W446" s="788"/>
      <c r="X446" s="788"/>
      <c r="Y446" s="788"/>
      <c r="Z446" s="788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3">
        <v>4680115881907</v>
      </c>
      <c r="E447" s="79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8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1"/>
      <c r="R447" s="791"/>
      <c r="S447" s="791"/>
      <c r="T447" s="792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3">
        <v>4680115881907</v>
      </c>
      <c r="E448" s="79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9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3">
        <v>4680115883925</v>
      </c>
      <c r="E449" s="79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7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1"/>
      <c r="R449" s="791"/>
      <c r="S449" s="791"/>
      <c r="T449" s="792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3">
        <v>4680115883925</v>
      </c>
      <c r="E450" s="79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108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3">
        <v>4680115884892</v>
      </c>
      <c r="E451" s="79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1"/>
      <c r="R451" s="791"/>
      <c r="S451" s="791"/>
      <c r="T451" s="792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11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3">
        <v>4680115884885</v>
      </c>
      <c r="E453" s="79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11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1"/>
      <c r="R453" s="791"/>
      <c r="S453" s="791"/>
      <c r="T453" s="792"/>
      <c r="U453" s="34"/>
      <c r="V453" s="34"/>
      <c r="W453" s="35" t="s">
        <v>69</v>
      </c>
      <c r="X453" s="779">
        <v>30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31.087500000000002</v>
      </c>
      <c r="BN453" s="64">
        <f t="shared" si="94"/>
        <v>37.305</v>
      </c>
      <c r="BO453" s="64">
        <f t="shared" si="95"/>
        <v>3.90625E-2</v>
      </c>
      <c r="BP453" s="64">
        <f t="shared" si="96"/>
        <v>4.6875E-2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3">
        <v>4680115884908</v>
      </c>
      <c r="E454" s="79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11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87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86" t="s">
        <v>71</v>
      </c>
      <c r="Q455" s="784"/>
      <c r="R455" s="784"/>
      <c r="S455" s="784"/>
      <c r="T455" s="784"/>
      <c r="U455" s="784"/>
      <c r="V455" s="785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2.5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88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9"/>
      <c r="P456" s="786" t="s">
        <v>71</v>
      </c>
      <c r="Q456" s="784"/>
      <c r="R456" s="784"/>
      <c r="S456" s="784"/>
      <c r="T456" s="784"/>
      <c r="U456" s="784"/>
      <c r="V456" s="785"/>
      <c r="W456" s="37" t="s">
        <v>69</v>
      </c>
      <c r="X456" s="781">
        <f>IFERROR(SUM(X447:X454),"0")</f>
        <v>30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hidden="1" customHeight="1" x14ac:dyDescent="0.25">
      <c r="A457" s="806" t="s">
        <v>64</v>
      </c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88"/>
      <c r="P457" s="788"/>
      <c r="Q457" s="788"/>
      <c r="R457" s="788"/>
      <c r="S457" s="788"/>
      <c r="T457" s="788"/>
      <c r="U457" s="788"/>
      <c r="V457" s="788"/>
      <c r="W457" s="788"/>
      <c r="X457" s="788"/>
      <c r="Y457" s="788"/>
      <c r="Z457" s="788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3">
        <v>4607091384802</v>
      </c>
      <c r="E458" s="79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1"/>
      <c r="R458" s="791"/>
      <c r="S458" s="791"/>
      <c r="T458" s="792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3">
        <v>4607091384826</v>
      </c>
      <c r="E459" s="79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9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87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86" t="s">
        <v>71</v>
      </c>
      <c r="Q460" s="784"/>
      <c r="R460" s="784"/>
      <c r="S460" s="784"/>
      <c r="T460" s="784"/>
      <c r="U460" s="784"/>
      <c r="V460" s="785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6" t="s">
        <v>71</v>
      </c>
      <c r="Q461" s="784"/>
      <c r="R461" s="784"/>
      <c r="S461" s="784"/>
      <c r="T461" s="784"/>
      <c r="U461" s="784"/>
      <c r="V461" s="785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6" t="s">
        <v>73</v>
      </c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8"/>
      <c r="P462" s="788"/>
      <c r="Q462" s="788"/>
      <c r="R462" s="788"/>
      <c r="S462" s="788"/>
      <c r="T462" s="788"/>
      <c r="U462" s="788"/>
      <c r="V462" s="788"/>
      <c r="W462" s="788"/>
      <c r="X462" s="788"/>
      <c r="Y462" s="788"/>
      <c r="Z462" s="788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3">
        <v>4607091384246</v>
      </c>
      <c r="E463" s="79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062" t="s">
        <v>724</v>
      </c>
      <c r="Q463" s="791"/>
      <c r="R463" s="791"/>
      <c r="S463" s="791"/>
      <c r="T463" s="792"/>
      <c r="U463" s="34"/>
      <c r="V463" s="34"/>
      <c r="W463" s="35" t="s">
        <v>69</v>
      </c>
      <c r="X463" s="779">
        <v>40</v>
      </c>
      <c r="Y463" s="780">
        <f>IFERROR(IF(X463="",0,CEILING((X463/$H463),1)*$H463),"")</f>
        <v>45</v>
      </c>
      <c r="Z463" s="36">
        <f>IFERROR(IF(Y463=0,"",ROUNDUP(Y463/H463,0)*0.01898),"")</f>
        <v>9.4899999999999998E-2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42.306666666666665</v>
      </c>
      <c r="BN463" s="64">
        <f>IFERROR(Y463*I463/H463,"0")</f>
        <v>47.594999999999999</v>
      </c>
      <c r="BO463" s="64">
        <f>IFERROR(1/J463*(X463/H463),"0")</f>
        <v>6.9444444444444448E-2</v>
      </c>
      <c r="BP463" s="64">
        <f>IFERROR(1/J463*(Y463/H463),"0")</f>
        <v>7.8125E-2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3">
        <v>4680115881976</v>
      </c>
      <c r="E464" s="79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1147" t="s">
        <v>728</v>
      </c>
      <c r="Q464" s="791"/>
      <c r="R464" s="791"/>
      <c r="S464" s="791"/>
      <c r="T464" s="792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3">
        <v>4607091384253</v>
      </c>
      <c r="E465" s="79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1"/>
      <c r="R465" s="791"/>
      <c r="S465" s="791"/>
      <c r="T465" s="792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3">
        <v>4607091384253</v>
      </c>
      <c r="E466" s="79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2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3">
        <v>4680115881969</v>
      </c>
      <c r="E467" s="79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7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86" t="s">
        <v>71</v>
      </c>
      <c r="Q468" s="784"/>
      <c r="R468" s="784"/>
      <c r="S468" s="784"/>
      <c r="T468" s="784"/>
      <c r="U468" s="784"/>
      <c r="V468" s="785"/>
      <c r="W468" s="37" t="s">
        <v>72</v>
      </c>
      <c r="X468" s="781">
        <f>IFERROR(X463/H463,"0")+IFERROR(X464/H464,"0")+IFERROR(X465/H465,"0")+IFERROR(X466/H466,"0")+IFERROR(X467/H467,"0")</f>
        <v>4.4444444444444446</v>
      </c>
      <c r="Y468" s="781">
        <f>IFERROR(Y463/H463,"0")+IFERROR(Y464/H464,"0")+IFERROR(Y465/H465,"0")+IFERROR(Y466/H466,"0")+IFERROR(Y467/H467,"0")</f>
        <v>5</v>
      </c>
      <c r="Z468" s="781">
        <f>IFERROR(IF(Z463="",0,Z463),"0")+IFERROR(IF(Z464="",0,Z464),"0")+IFERROR(IF(Z465="",0,Z465),"0")+IFERROR(IF(Z466="",0,Z466),"0")+IFERROR(IF(Z467="",0,Z467),"0")</f>
        <v>9.4899999999999998E-2</v>
      </c>
      <c r="AA468" s="782"/>
      <c r="AB468" s="782"/>
      <c r="AC468" s="782"/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6" t="s">
        <v>71</v>
      </c>
      <c r="Q469" s="784"/>
      <c r="R469" s="784"/>
      <c r="S469" s="784"/>
      <c r="T469" s="784"/>
      <c r="U469" s="784"/>
      <c r="V469" s="785"/>
      <c r="W469" s="37" t="s">
        <v>69</v>
      </c>
      <c r="X469" s="781">
        <f>IFERROR(SUM(X463:X467),"0")</f>
        <v>40</v>
      </c>
      <c r="Y469" s="781">
        <f>IFERROR(SUM(Y463:Y467),"0")</f>
        <v>45</v>
      </c>
      <c r="Z469" s="37"/>
      <c r="AA469" s="782"/>
      <c r="AB469" s="782"/>
      <c r="AC469" s="782"/>
    </row>
    <row r="470" spans="1:68" ht="14.25" hidden="1" customHeight="1" x14ac:dyDescent="0.25">
      <c r="A470" s="806" t="s">
        <v>199</v>
      </c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8"/>
      <c r="P470" s="788"/>
      <c r="Q470" s="788"/>
      <c r="R470" s="788"/>
      <c r="S470" s="788"/>
      <c r="T470" s="788"/>
      <c r="U470" s="788"/>
      <c r="V470" s="788"/>
      <c r="W470" s="788"/>
      <c r="X470" s="788"/>
      <c r="Y470" s="788"/>
      <c r="Z470" s="788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3">
        <v>4607091389357</v>
      </c>
      <c r="E471" s="79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1133" t="s">
        <v>740</v>
      </c>
      <c r="Q471" s="791"/>
      <c r="R471" s="791"/>
      <c r="S471" s="791"/>
      <c r="T471" s="792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87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86" t="s">
        <v>71</v>
      </c>
      <c r="Q472" s="784"/>
      <c r="R472" s="784"/>
      <c r="S472" s="784"/>
      <c r="T472" s="784"/>
      <c r="U472" s="784"/>
      <c r="V472" s="785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6" t="s">
        <v>71</v>
      </c>
      <c r="Q473" s="784"/>
      <c r="R473" s="784"/>
      <c r="S473" s="784"/>
      <c r="T473" s="784"/>
      <c r="U473" s="784"/>
      <c r="V473" s="785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6" t="s">
        <v>742</v>
      </c>
      <c r="B474" s="887"/>
      <c r="C474" s="887"/>
      <c r="D474" s="887"/>
      <c r="E474" s="887"/>
      <c r="F474" s="887"/>
      <c r="G474" s="887"/>
      <c r="H474" s="887"/>
      <c r="I474" s="887"/>
      <c r="J474" s="887"/>
      <c r="K474" s="887"/>
      <c r="L474" s="887"/>
      <c r="M474" s="887"/>
      <c r="N474" s="887"/>
      <c r="O474" s="887"/>
      <c r="P474" s="887"/>
      <c r="Q474" s="887"/>
      <c r="R474" s="887"/>
      <c r="S474" s="887"/>
      <c r="T474" s="887"/>
      <c r="U474" s="887"/>
      <c r="V474" s="887"/>
      <c r="W474" s="887"/>
      <c r="X474" s="887"/>
      <c r="Y474" s="887"/>
      <c r="Z474" s="887"/>
      <c r="AA474" s="48"/>
      <c r="AB474" s="48"/>
      <c r="AC474" s="48"/>
    </row>
    <row r="475" spans="1:68" ht="16.5" hidden="1" customHeight="1" x14ac:dyDescent="0.25">
      <c r="A475" s="808" t="s">
        <v>743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4"/>
      <c r="AB475" s="774"/>
      <c r="AC475" s="774"/>
    </row>
    <row r="476" spans="1:68" ht="14.25" hidden="1" customHeight="1" x14ac:dyDescent="0.25">
      <c r="A476" s="806" t="s">
        <v>110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3">
        <v>4607091389708</v>
      </c>
      <c r="E477" s="79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9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1"/>
      <c r="R477" s="791"/>
      <c r="S477" s="791"/>
      <c r="T477" s="792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87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6" t="s">
        <v>71</v>
      </c>
      <c r="Q478" s="784"/>
      <c r="R478" s="784"/>
      <c r="S478" s="784"/>
      <c r="T478" s="784"/>
      <c r="U478" s="784"/>
      <c r="V478" s="785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6" t="s">
        <v>71</v>
      </c>
      <c r="Q479" s="784"/>
      <c r="R479" s="784"/>
      <c r="S479" s="784"/>
      <c r="T479" s="784"/>
      <c r="U479" s="784"/>
      <c r="V479" s="785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6" t="s">
        <v>64</v>
      </c>
      <c r="B480" s="788"/>
      <c r="C480" s="788"/>
      <c r="D480" s="788"/>
      <c r="E480" s="788"/>
      <c r="F480" s="788"/>
      <c r="G480" s="788"/>
      <c r="H480" s="788"/>
      <c r="I480" s="788"/>
      <c r="J480" s="788"/>
      <c r="K480" s="788"/>
      <c r="L480" s="788"/>
      <c r="M480" s="788"/>
      <c r="N480" s="788"/>
      <c r="O480" s="788"/>
      <c r="P480" s="788"/>
      <c r="Q480" s="788"/>
      <c r="R480" s="788"/>
      <c r="S480" s="788"/>
      <c r="T480" s="788"/>
      <c r="U480" s="788"/>
      <c r="V480" s="788"/>
      <c r="W480" s="788"/>
      <c r="X480" s="788"/>
      <c r="Y480" s="788"/>
      <c r="Z480" s="788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93">
        <v>4680115886100</v>
      </c>
      <c r="E481" s="79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1113" t="s">
        <v>749</v>
      </c>
      <c r="Q481" s="791"/>
      <c r="R481" s="791"/>
      <c r="S481" s="791"/>
      <c r="T481" s="792"/>
      <c r="U481" s="34"/>
      <c r="V481" s="34"/>
      <c r="W481" s="35" t="s">
        <v>69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3">
        <v>4680115886117</v>
      </c>
      <c r="E482" s="79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1160" t="s">
        <v>753</v>
      </c>
      <c r="Q482" s="791"/>
      <c r="R482" s="791"/>
      <c r="S482" s="791"/>
      <c r="T482" s="792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3">
        <v>4680115886117</v>
      </c>
      <c r="E483" s="79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914" t="s">
        <v>753</v>
      </c>
      <c r="Q483" s="791"/>
      <c r="R483" s="791"/>
      <c r="S483" s="791"/>
      <c r="T483" s="792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3">
        <v>4607091389746</v>
      </c>
      <c r="E484" s="79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1"/>
      <c r="R484" s="791"/>
      <c r="S484" s="791"/>
      <c r="T484" s="792"/>
      <c r="U484" s="34"/>
      <c r="V484" s="34"/>
      <c r="W484" s="35" t="s">
        <v>69</v>
      </c>
      <c r="X484" s="779">
        <v>10</v>
      </c>
      <c r="Y484" s="780">
        <f t="shared" si="97"/>
        <v>12.600000000000001</v>
      </c>
      <c r="Z484" s="36">
        <f>IFERROR(IF(Y484=0,"",ROUNDUP(Y484/H484,0)*0.00902),"")</f>
        <v>2.7060000000000001E-2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10.571428571428573</v>
      </c>
      <c r="BN484" s="64">
        <f t="shared" si="99"/>
        <v>13.320000000000002</v>
      </c>
      <c r="BO484" s="64">
        <f t="shared" si="100"/>
        <v>1.8037518037518036E-2</v>
      </c>
      <c r="BP484" s="64">
        <f t="shared" si="101"/>
        <v>2.2727272727272728E-2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3">
        <v>4607091389746</v>
      </c>
      <c r="E485" s="79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95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3">
        <v>4680115883147</v>
      </c>
      <c r="E486" s="79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1"/>
      <c r="R486" s="791"/>
      <c r="S486" s="791"/>
      <c r="T486" s="792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3">
        <v>4680115883147</v>
      </c>
      <c r="E487" s="79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63" t="s">
        <v>763</v>
      </c>
      <c r="Q487" s="791"/>
      <c r="R487" s="791"/>
      <c r="S487" s="791"/>
      <c r="T487" s="792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93">
        <v>4607091384338</v>
      </c>
      <c r="E488" s="79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1"/>
      <c r="R488" s="791"/>
      <c r="S488" s="791"/>
      <c r="T488" s="792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3">
        <v>4680115883154</v>
      </c>
      <c r="E489" s="79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3">
        <v>4680115883154</v>
      </c>
      <c r="E490" s="79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20" t="s">
        <v>770</v>
      </c>
      <c r="Q490" s="791"/>
      <c r="R490" s="791"/>
      <c r="S490" s="791"/>
      <c r="T490" s="792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3">
        <v>4607091389524</v>
      </c>
      <c r="E491" s="79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9">
        <v>28</v>
      </c>
      <c r="Y491" s="780">
        <f t="shared" si="97"/>
        <v>29.400000000000002</v>
      </c>
      <c r="Z491" s="36">
        <f t="shared" si="102"/>
        <v>7.0280000000000009E-2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3">
        <v>4607091389524</v>
      </c>
      <c r="E492" s="79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3">
        <v>4680115883161</v>
      </c>
      <c r="E493" s="79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1"/>
      <c r="R493" s="791"/>
      <c r="S493" s="791"/>
      <c r="T493" s="792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3">
        <v>4680115883161</v>
      </c>
      <c r="E494" s="79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11" t="s">
        <v>778</v>
      </c>
      <c r="Q494" s="791"/>
      <c r="R494" s="791"/>
      <c r="S494" s="791"/>
      <c r="T494" s="792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3">
        <v>4607091389531</v>
      </c>
      <c r="E495" s="79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1"/>
      <c r="R495" s="791"/>
      <c r="S495" s="791"/>
      <c r="T495" s="792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93">
        <v>4607091389531</v>
      </c>
      <c r="E496" s="79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9">
        <v>42</v>
      </c>
      <c r="Y496" s="780">
        <f t="shared" si="97"/>
        <v>42</v>
      </c>
      <c r="Z496" s="36">
        <f t="shared" si="102"/>
        <v>0.1004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44.599999999999994</v>
      </c>
      <c r="BN496" s="64">
        <f t="shared" si="99"/>
        <v>44.599999999999994</v>
      </c>
      <c r="BO496" s="64">
        <f t="shared" si="100"/>
        <v>8.5470085470085472E-2</v>
      </c>
      <c r="BP496" s="64">
        <f t="shared" si="101"/>
        <v>8.5470085470085472E-2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3">
        <v>4607091384345</v>
      </c>
      <c r="E497" s="79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3">
        <v>4680115883185</v>
      </c>
      <c r="E498" s="79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6" t="s">
        <v>787</v>
      </c>
      <c r="Q498" s="791"/>
      <c r="R498" s="791"/>
      <c r="S498" s="791"/>
      <c r="T498" s="792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3">
        <v>4680115883185</v>
      </c>
      <c r="E499" s="79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87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6" t="s">
        <v>71</v>
      </c>
      <c r="Q500" s="784"/>
      <c r="R500" s="784"/>
      <c r="S500" s="784"/>
      <c r="T500" s="784"/>
      <c r="U500" s="784"/>
      <c r="V500" s="785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54.232804232804227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56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0.30112</v>
      </c>
      <c r="AA500" s="782"/>
      <c r="AB500" s="782"/>
      <c r="AC500" s="782"/>
    </row>
    <row r="501" spans="1:68" x14ac:dyDescent="0.2">
      <c r="A501" s="788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89"/>
      <c r="P501" s="786" t="s">
        <v>71</v>
      </c>
      <c r="Q501" s="784"/>
      <c r="R501" s="784"/>
      <c r="S501" s="784"/>
      <c r="T501" s="784"/>
      <c r="U501" s="784"/>
      <c r="V501" s="785"/>
      <c r="W501" s="37" t="s">
        <v>69</v>
      </c>
      <c r="X501" s="781">
        <f>IFERROR(SUM(X481:X499),"0")</f>
        <v>125</v>
      </c>
      <c r="Y501" s="781">
        <f>IFERROR(SUM(Y481:Y499),"0")</f>
        <v>130.5</v>
      </c>
      <c r="Z501" s="37"/>
      <c r="AA501" s="782"/>
      <c r="AB501" s="782"/>
      <c r="AC501" s="782"/>
    </row>
    <row r="502" spans="1:68" ht="14.25" hidden="1" customHeight="1" x14ac:dyDescent="0.25">
      <c r="A502" s="806" t="s">
        <v>73</v>
      </c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8"/>
      <c r="P502" s="788"/>
      <c r="Q502" s="788"/>
      <c r="R502" s="788"/>
      <c r="S502" s="788"/>
      <c r="T502" s="788"/>
      <c r="U502" s="788"/>
      <c r="V502" s="788"/>
      <c r="W502" s="788"/>
      <c r="X502" s="788"/>
      <c r="Y502" s="788"/>
      <c r="Z502" s="788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3">
        <v>4607091384352</v>
      </c>
      <c r="E503" s="79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9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3">
        <v>4607091389654</v>
      </c>
      <c r="E504" s="79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9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86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86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6" t="s">
        <v>99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3">
        <v>4680115884335</v>
      </c>
      <c r="E508" s="79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11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1"/>
      <c r="R508" s="791"/>
      <c r="S508" s="791"/>
      <c r="T508" s="792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3">
        <v>4680115884113</v>
      </c>
      <c r="E509" s="79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1"/>
      <c r="R509" s="791"/>
      <c r="S509" s="791"/>
      <c r="T509" s="792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86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86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08" t="s">
        <v>804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4"/>
      <c r="AB512" s="774"/>
      <c r="AC512" s="774"/>
    </row>
    <row r="513" spans="1:68" ht="14.25" hidden="1" customHeight="1" x14ac:dyDescent="0.25">
      <c r="A513" s="806" t="s">
        <v>158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3">
        <v>4607091389364</v>
      </c>
      <c r="E514" s="79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1"/>
      <c r="R514" s="791"/>
      <c r="S514" s="791"/>
      <c r="T514" s="792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6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6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6" t="s">
        <v>64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93">
        <v>4680115886094</v>
      </c>
      <c r="E518" s="79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1223" t="s">
        <v>810</v>
      </c>
      <c r="Q518" s="791"/>
      <c r="R518" s="791"/>
      <c r="S518" s="791"/>
      <c r="T518" s="792"/>
      <c r="U518" s="34"/>
      <c r="V518" s="34"/>
      <c r="W518" s="35" t="s">
        <v>69</v>
      </c>
      <c r="X518" s="779">
        <v>10</v>
      </c>
      <c r="Y518" s="780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3">
        <v>4607091389425</v>
      </c>
      <c r="E519" s="79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1"/>
      <c r="R519" s="791"/>
      <c r="S519" s="791"/>
      <c r="T519" s="792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3">
        <v>4680115880771</v>
      </c>
      <c r="E520" s="79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187" t="s">
        <v>817</v>
      </c>
      <c r="Q520" s="791"/>
      <c r="R520" s="791"/>
      <c r="S520" s="791"/>
      <c r="T520" s="792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93">
        <v>4607091389500</v>
      </c>
      <c r="E521" s="79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3">
        <v>4607091389500</v>
      </c>
      <c r="E522" s="79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1"/>
      <c r="R522" s="791"/>
      <c r="S522" s="791"/>
      <c r="T522" s="792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7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89"/>
      <c r="P523" s="786" t="s">
        <v>71</v>
      </c>
      <c r="Q523" s="784"/>
      <c r="R523" s="784"/>
      <c r="S523" s="784"/>
      <c r="T523" s="784"/>
      <c r="U523" s="784"/>
      <c r="V523" s="785"/>
      <c r="W523" s="37" t="s">
        <v>72</v>
      </c>
      <c r="X523" s="781">
        <f>IFERROR(X518/H518,"0")+IFERROR(X519/H519,"0")+IFERROR(X520/H520,"0")+IFERROR(X521/H521,"0")+IFERROR(X522/H522,"0")</f>
        <v>6.8518518518518512</v>
      </c>
      <c r="Y523" s="781">
        <f>IFERROR(Y518/H518,"0")+IFERROR(Y519/H519,"0")+IFERROR(Y520/H520,"0")+IFERROR(Y521/H521,"0")+IFERROR(Y522/H522,"0")</f>
        <v>7</v>
      </c>
      <c r="Z523" s="781">
        <f>IFERROR(IF(Z518="",0,Z518),"0")+IFERROR(IF(Z519="",0,Z519),"0")+IFERROR(IF(Z520="",0,Z520),"0")+IFERROR(IF(Z521="",0,Z521),"0")+IFERROR(IF(Z522="",0,Z522),"0")</f>
        <v>4.3139999999999998E-2</v>
      </c>
      <c r="AA523" s="782"/>
      <c r="AB523" s="782"/>
      <c r="AC523" s="782"/>
    </row>
    <row r="524" spans="1:68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89"/>
      <c r="P524" s="786" t="s">
        <v>71</v>
      </c>
      <c r="Q524" s="784"/>
      <c r="R524" s="784"/>
      <c r="S524" s="784"/>
      <c r="T524" s="784"/>
      <c r="U524" s="784"/>
      <c r="V524" s="785"/>
      <c r="W524" s="37" t="s">
        <v>69</v>
      </c>
      <c r="X524" s="781">
        <f>IFERROR(SUM(X518:X522),"0")</f>
        <v>20.5</v>
      </c>
      <c r="Y524" s="781">
        <f>IFERROR(SUM(Y518:Y522),"0")</f>
        <v>21.3</v>
      </c>
      <c r="Z524" s="37"/>
      <c r="AA524" s="782"/>
      <c r="AB524" s="782"/>
      <c r="AC524" s="782"/>
    </row>
    <row r="525" spans="1:68" ht="14.25" hidden="1" customHeight="1" x14ac:dyDescent="0.25">
      <c r="A525" s="806" t="s">
        <v>99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3">
        <v>4680115884359</v>
      </c>
      <c r="E526" s="79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9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87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6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86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6" t="s">
        <v>824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3">
        <v>4680115884564</v>
      </c>
      <c r="E530" s="79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9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1"/>
      <c r="R530" s="791"/>
      <c r="S530" s="791"/>
      <c r="T530" s="792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7"/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9"/>
      <c r="P531" s="786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6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08" t="s">
        <v>828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774"/>
      <c r="AB533" s="774"/>
      <c r="AC533" s="774"/>
    </row>
    <row r="534" spans="1:68" ht="14.25" hidden="1" customHeight="1" x14ac:dyDescent="0.25">
      <c r="A534" s="806" t="s">
        <v>64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3">
        <v>4680115885189</v>
      </c>
      <c r="E535" s="79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1"/>
      <c r="R535" s="791"/>
      <c r="S535" s="791"/>
      <c r="T535" s="792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93">
        <v>4680115885172</v>
      </c>
      <c r="E536" s="79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1"/>
      <c r="R536" s="791"/>
      <c r="S536" s="791"/>
      <c r="T536" s="792"/>
      <c r="U536" s="34"/>
      <c r="V536" s="34"/>
      <c r="W536" s="35" t="s">
        <v>69</v>
      </c>
      <c r="X536" s="779">
        <v>4</v>
      </c>
      <c r="Y536" s="780">
        <f>IFERROR(IF(X536="",0,CEILING((X536/$H536),1)*$H536),"")</f>
        <v>4.8</v>
      </c>
      <c r="Z536" s="36">
        <f>IFERROR(IF(Y536=0,"",ROUNDUP(Y536/H536,0)*0.00502),"")</f>
        <v>2.0080000000000001E-2</v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4.3333333333333339</v>
      </c>
      <c r="BN536" s="64">
        <f>IFERROR(Y536*I536/H536,"0")</f>
        <v>5.2</v>
      </c>
      <c r="BO536" s="64">
        <f>IFERROR(1/J536*(X536/H536),"0")</f>
        <v>1.4245014245014247E-2</v>
      </c>
      <c r="BP536" s="64">
        <f>IFERROR(1/J536*(Y536/H536),"0")</f>
        <v>1.7094017094017096E-2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93">
        <v>4680115885110</v>
      </c>
      <c r="E537" s="79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51" t="s">
        <v>836</v>
      </c>
      <c r="Q537" s="791"/>
      <c r="R537" s="791"/>
      <c r="S537" s="791"/>
      <c r="T537" s="792"/>
      <c r="U537" s="34"/>
      <c r="V537" s="34"/>
      <c r="W537" s="35" t="s">
        <v>69</v>
      </c>
      <c r="X537" s="779">
        <v>6</v>
      </c>
      <c r="Y537" s="780">
        <f>IFERROR(IF(X537="",0,CEILING((X537/$H537),1)*$H537),"")</f>
        <v>6</v>
      </c>
      <c r="Z537" s="36">
        <f>IFERROR(IF(Y537=0,"",ROUNDUP(Y537/H537,0)*0.00651),"")</f>
        <v>3.2550000000000003E-2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10.500000000000002</v>
      </c>
      <c r="BN537" s="64">
        <f>IFERROR(Y537*I537/H537,"0")</f>
        <v>10.500000000000002</v>
      </c>
      <c r="BO537" s="64">
        <f>IFERROR(1/J537*(X537/H537),"0")</f>
        <v>2.7472527472527476E-2</v>
      </c>
      <c r="BP537" s="64">
        <f>IFERROR(1/J537*(Y537/H537),"0")</f>
        <v>2.7472527472527476E-2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93">
        <v>4680115885219</v>
      </c>
      <c r="E538" s="79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982" t="s">
        <v>840</v>
      </c>
      <c r="Q538" s="791"/>
      <c r="R538" s="791"/>
      <c r="S538" s="791"/>
      <c r="T538" s="792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787"/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9"/>
      <c r="P539" s="786" t="s">
        <v>71</v>
      </c>
      <c r="Q539" s="784"/>
      <c r="R539" s="784"/>
      <c r="S539" s="784"/>
      <c r="T539" s="784"/>
      <c r="U539" s="784"/>
      <c r="V539" s="785"/>
      <c r="W539" s="37" t="s">
        <v>72</v>
      </c>
      <c r="X539" s="781">
        <f>IFERROR(X535/H535,"0")+IFERROR(X536/H536,"0")+IFERROR(X537/H537,"0")+IFERROR(X538/H538,"0")</f>
        <v>41.666666666666671</v>
      </c>
      <c r="Y539" s="781">
        <f>IFERROR(Y535/H535,"0")+IFERROR(Y536/H536,"0")+IFERROR(Y537/H537,"0")+IFERROR(Y538/H538,"0")</f>
        <v>43</v>
      </c>
      <c r="Z539" s="781">
        <f>IFERROR(IF(Z535="",0,Z535),"0")+IFERROR(IF(Z536="",0,Z536),"0")+IFERROR(IF(Z537="",0,Z537),"0")+IFERROR(IF(Z538="",0,Z538),"0")</f>
        <v>0.22331000000000001</v>
      </c>
      <c r="AA539" s="782"/>
      <c r="AB539" s="782"/>
      <c r="AC539" s="782"/>
    </row>
    <row r="540" spans="1:68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6" t="s">
        <v>71</v>
      </c>
      <c r="Q540" s="784"/>
      <c r="R540" s="784"/>
      <c r="S540" s="784"/>
      <c r="T540" s="784"/>
      <c r="U540" s="784"/>
      <c r="V540" s="785"/>
      <c r="W540" s="37" t="s">
        <v>69</v>
      </c>
      <c r="X540" s="781">
        <f>IFERROR(SUM(X535:X538),"0")</f>
        <v>66</v>
      </c>
      <c r="Y540" s="781">
        <f>IFERROR(SUM(Y535:Y538),"0")</f>
        <v>67.92</v>
      </c>
      <c r="Z540" s="37"/>
      <c r="AA540" s="782"/>
      <c r="AB540" s="782"/>
      <c r="AC540" s="782"/>
    </row>
    <row r="541" spans="1:68" ht="16.5" hidden="1" customHeight="1" x14ac:dyDescent="0.25">
      <c r="A541" s="808" t="s">
        <v>842</v>
      </c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8"/>
      <c r="P541" s="788"/>
      <c r="Q541" s="788"/>
      <c r="R541" s="788"/>
      <c r="S541" s="788"/>
      <c r="T541" s="788"/>
      <c r="U541" s="788"/>
      <c r="V541" s="788"/>
      <c r="W541" s="788"/>
      <c r="X541" s="788"/>
      <c r="Y541" s="788"/>
      <c r="Z541" s="788"/>
      <c r="AA541" s="774"/>
      <c r="AB541" s="774"/>
      <c r="AC541" s="774"/>
    </row>
    <row r="542" spans="1:68" ht="14.25" hidden="1" customHeight="1" x14ac:dyDescent="0.25">
      <c r="A542" s="806" t="s">
        <v>64</v>
      </c>
      <c r="B542" s="788"/>
      <c r="C542" s="788"/>
      <c r="D542" s="788"/>
      <c r="E542" s="788"/>
      <c r="F542" s="788"/>
      <c r="G542" s="788"/>
      <c r="H542" s="788"/>
      <c r="I542" s="788"/>
      <c r="J542" s="788"/>
      <c r="K542" s="788"/>
      <c r="L542" s="788"/>
      <c r="M542" s="788"/>
      <c r="N542" s="788"/>
      <c r="O542" s="788"/>
      <c r="P542" s="788"/>
      <c r="Q542" s="788"/>
      <c r="R542" s="788"/>
      <c r="S542" s="788"/>
      <c r="T542" s="788"/>
      <c r="U542" s="788"/>
      <c r="V542" s="788"/>
      <c r="W542" s="788"/>
      <c r="X542" s="788"/>
      <c r="Y542" s="788"/>
      <c r="Z542" s="788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3">
        <v>4680115885103</v>
      </c>
      <c r="E543" s="79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1"/>
      <c r="R543" s="791"/>
      <c r="S543" s="791"/>
      <c r="T543" s="792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86" t="s">
        <v>71</v>
      </c>
      <c r="Q544" s="784"/>
      <c r="R544" s="784"/>
      <c r="S544" s="784"/>
      <c r="T544" s="784"/>
      <c r="U544" s="784"/>
      <c r="V544" s="785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86" t="s">
        <v>71</v>
      </c>
      <c r="Q545" s="784"/>
      <c r="R545" s="784"/>
      <c r="S545" s="784"/>
      <c r="T545" s="784"/>
      <c r="U545" s="784"/>
      <c r="V545" s="785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6" t="s">
        <v>199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3">
        <v>4680115885509</v>
      </c>
      <c r="E547" s="79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1"/>
      <c r="R547" s="791"/>
      <c r="S547" s="791"/>
      <c r="T547" s="792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7"/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9"/>
      <c r="P548" s="786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6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6" t="s">
        <v>849</v>
      </c>
      <c r="B550" s="887"/>
      <c r="C550" s="887"/>
      <c r="D550" s="887"/>
      <c r="E550" s="887"/>
      <c r="F550" s="887"/>
      <c r="G550" s="887"/>
      <c r="H550" s="887"/>
      <c r="I550" s="887"/>
      <c r="J550" s="887"/>
      <c r="K550" s="887"/>
      <c r="L550" s="887"/>
      <c r="M550" s="887"/>
      <c r="N550" s="887"/>
      <c r="O550" s="887"/>
      <c r="P550" s="887"/>
      <c r="Q550" s="887"/>
      <c r="R550" s="887"/>
      <c r="S550" s="887"/>
      <c r="T550" s="887"/>
      <c r="U550" s="887"/>
      <c r="V550" s="887"/>
      <c r="W550" s="887"/>
      <c r="X550" s="887"/>
      <c r="Y550" s="887"/>
      <c r="Z550" s="887"/>
      <c r="AA550" s="48"/>
      <c r="AB550" s="48"/>
      <c r="AC550" s="48"/>
    </row>
    <row r="551" spans="1:68" ht="16.5" hidden="1" customHeight="1" x14ac:dyDescent="0.25">
      <c r="A551" s="808" t="s">
        <v>849</v>
      </c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8"/>
      <c r="P551" s="788"/>
      <c r="Q551" s="788"/>
      <c r="R551" s="788"/>
      <c r="S551" s="788"/>
      <c r="T551" s="788"/>
      <c r="U551" s="788"/>
      <c r="V551" s="788"/>
      <c r="W551" s="788"/>
      <c r="X551" s="788"/>
      <c r="Y551" s="788"/>
      <c r="Z551" s="788"/>
      <c r="AA551" s="774"/>
      <c r="AB551" s="774"/>
      <c r="AC551" s="774"/>
    </row>
    <row r="552" spans="1:68" ht="14.25" hidden="1" customHeight="1" x14ac:dyDescent="0.25">
      <c r="A552" s="806" t="s">
        <v>110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3">
        <v>4607091389067</v>
      </c>
      <c r="E553" s="79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11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1"/>
      <c r="R553" s="791"/>
      <c r="S553" s="791"/>
      <c r="T553" s="792"/>
      <c r="U553" s="34"/>
      <c r="V553" s="34"/>
      <c r="W553" s="35" t="s">
        <v>69</v>
      </c>
      <c r="X553" s="779">
        <v>90</v>
      </c>
      <c r="Y553" s="780">
        <f t="shared" ref="Y553:Y567" si="103">IFERROR(IF(X553="",0,CEILING((X553/$H553),1)*$H553),"")</f>
        <v>95.04</v>
      </c>
      <c r="Z553" s="36">
        <f t="shared" ref="Z553:Z558" si="104">IFERROR(IF(Y553=0,"",ROUNDUP(Y553/H553,0)*0.01196),"")</f>
        <v>0.21528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96.136363636363626</v>
      </c>
      <c r="BN553" s="64">
        <f t="shared" ref="BN553:BN567" si="106">IFERROR(Y553*I553/H553,"0")</f>
        <v>101.52000000000001</v>
      </c>
      <c r="BO553" s="64">
        <f t="shared" ref="BO553:BO567" si="107">IFERROR(1/J553*(X553/H553),"0")</f>
        <v>0.16389860139860138</v>
      </c>
      <c r="BP553" s="64">
        <f t="shared" ref="BP553:BP567" si="108">IFERROR(1/J553*(Y553/H553),"0")</f>
        <v>0.17307692307692307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3">
        <v>4680115885271</v>
      </c>
      <c r="E554" s="79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9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1"/>
      <c r="R554" s="791"/>
      <c r="S554" s="791"/>
      <c r="T554" s="792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3">
        <v>4680115884502</v>
      </c>
      <c r="E555" s="79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1"/>
      <c r="R555" s="791"/>
      <c r="S555" s="791"/>
      <c r="T555" s="792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3">
        <v>4607091389104</v>
      </c>
      <c r="E556" s="79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79">
        <v>120</v>
      </c>
      <c r="Y556" s="780">
        <f t="shared" si="103"/>
        <v>121.44000000000001</v>
      </c>
      <c r="Z556" s="36">
        <f t="shared" si="104"/>
        <v>0.27507999999999999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128.18181818181816</v>
      </c>
      <c r="BN556" s="64">
        <f t="shared" si="106"/>
        <v>129.72</v>
      </c>
      <c r="BO556" s="64">
        <f t="shared" si="107"/>
        <v>0.21853146853146854</v>
      </c>
      <c r="BP556" s="64">
        <f t="shared" si="108"/>
        <v>0.22115384615384617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3">
        <v>4680115884519</v>
      </c>
      <c r="E557" s="79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3">
        <v>4680115885226</v>
      </c>
      <c r="E558" s="79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3">
        <v>4680115880603</v>
      </c>
      <c r="E559" s="79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9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9">
        <v>72</v>
      </c>
      <c r="Y559" s="780">
        <f t="shared" si="103"/>
        <v>72</v>
      </c>
      <c r="Z559" s="36">
        <f>IFERROR(IF(Y559=0,"",ROUNDUP(Y559/H559,0)*0.00902),"")</f>
        <v>0.1804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76.2</v>
      </c>
      <c r="BN559" s="64">
        <f t="shared" si="106"/>
        <v>76.2</v>
      </c>
      <c r="BO559" s="64">
        <f t="shared" si="107"/>
        <v>0.15151515151515152</v>
      </c>
      <c r="BP559" s="64">
        <f t="shared" si="108"/>
        <v>0.15151515151515152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3">
        <v>4680115880603</v>
      </c>
      <c r="E560" s="79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3">
        <v>4680115882782</v>
      </c>
      <c r="E561" s="79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3">
        <v>4680115885479</v>
      </c>
      <c r="E562" s="79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1222" t="s">
        <v>874</v>
      </c>
      <c r="Q562" s="791"/>
      <c r="R562" s="791"/>
      <c r="S562" s="791"/>
      <c r="T562" s="792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3">
        <v>4607091389982</v>
      </c>
      <c r="E563" s="79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9">
        <v>120</v>
      </c>
      <c r="Y563" s="780">
        <f t="shared" si="103"/>
        <v>122.4</v>
      </c>
      <c r="Z563" s="36">
        <f>IFERROR(IF(Y563=0,"",ROUNDUP(Y563/H563,0)*0.00902),"")</f>
        <v>0.30668000000000001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127</v>
      </c>
      <c r="BN563" s="64">
        <f t="shared" si="106"/>
        <v>129.54000000000002</v>
      </c>
      <c r="BO563" s="64">
        <f t="shared" si="107"/>
        <v>0.25252525252525254</v>
      </c>
      <c r="BP563" s="64">
        <f t="shared" si="108"/>
        <v>0.25757575757575757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3">
        <v>4607091389982</v>
      </c>
      <c r="E564" s="79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3">
        <v>4680115886483</v>
      </c>
      <c r="E565" s="79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1175" t="s">
        <v>881</v>
      </c>
      <c r="Q565" s="791"/>
      <c r="R565" s="791"/>
      <c r="S565" s="791"/>
      <c r="T565" s="792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3">
        <v>4680115886490</v>
      </c>
      <c r="E566" s="79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970" t="s">
        <v>884</v>
      </c>
      <c r="Q566" s="791"/>
      <c r="R566" s="791"/>
      <c r="S566" s="791"/>
      <c r="T566" s="792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3">
        <v>4680115886469</v>
      </c>
      <c r="E567" s="79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930" t="s">
        <v>887</v>
      </c>
      <c r="Q567" s="791"/>
      <c r="R567" s="791"/>
      <c r="S567" s="791"/>
      <c r="T567" s="792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87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86" t="s">
        <v>71</v>
      </c>
      <c r="Q568" s="784"/>
      <c r="R568" s="784"/>
      <c r="S568" s="784"/>
      <c r="T568" s="784"/>
      <c r="U568" s="784"/>
      <c r="V568" s="785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112.04545454545453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114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1.20468</v>
      </c>
      <c r="AA568" s="782"/>
      <c r="AB568" s="782"/>
      <c r="AC568" s="782"/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6" t="s">
        <v>71</v>
      </c>
      <c r="Q569" s="784"/>
      <c r="R569" s="784"/>
      <c r="S569" s="784"/>
      <c r="T569" s="784"/>
      <c r="U569" s="784"/>
      <c r="V569" s="785"/>
      <c r="W569" s="37" t="s">
        <v>69</v>
      </c>
      <c r="X569" s="781">
        <f>IFERROR(SUM(X553:X567),"0")</f>
        <v>502</v>
      </c>
      <c r="Y569" s="781">
        <f>IFERROR(SUM(Y553:Y567),"0")</f>
        <v>511.20000000000005</v>
      </c>
      <c r="Z569" s="37"/>
      <c r="AA569" s="782"/>
      <c r="AB569" s="782"/>
      <c r="AC569" s="782"/>
    </row>
    <row r="570" spans="1:68" ht="14.25" hidden="1" customHeight="1" x14ac:dyDescent="0.25">
      <c r="A570" s="806" t="s">
        <v>158</v>
      </c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8"/>
      <c r="P570" s="788"/>
      <c r="Q570" s="788"/>
      <c r="R570" s="788"/>
      <c r="S570" s="788"/>
      <c r="T570" s="788"/>
      <c r="U570" s="788"/>
      <c r="V570" s="788"/>
      <c r="W570" s="788"/>
      <c r="X570" s="788"/>
      <c r="Y570" s="788"/>
      <c r="Z570" s="788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3">
        <v>4607091388930</v>
      </c>
      <c r="E571" s="79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1141" t="s">
        <v>890</v>
      </c>
      <c r="Q571" s="791"/>
      <c r="R571" s="791"/>
      <c r="S571" s="791"/>
      <c r="T571" s="792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3">
        <v>4607091388930</v>
      </c>
      <c r="E572" s="79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12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1"/>
      <c r="R572" s="791"/>
      <c r="S572" s="791"/>
      <c r="T572" s="792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3">
        <v>4680115880054</v>
      </c>
      <c r="E573" s="79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1148" t="s">
        <v>896</v>
      </c>
      <c r="Q573" s="791"/>
      <c r="R573" s="791"/>
      <c r="S573" s="791"/>
      <c r="T573" s="792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87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6" t="s">
        <v>71</v>
      </c>
      <c r="Q574" s="784"/>
      <c r="R574" s="784"/>
      <c r="S574" s="784"/>
      <c r="T574" s="784"/>
      <c r="U574" s="784"/>
      <c r="V574" s="785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9"/>
      <c r="P575" s="786" t="s">
        <v>71</v>
      </c>
      <c r="Q575" s="784"/>
      <c r="R575" s="784"/>
      <c r="S575" s="784"/>
      <c r="T575" s="784"/>
      <c r="U575" s="784"/>
      <c r="V575" s="785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hidden="1" customHeight="1" x14ac:dyDescent="0.25">
      <c r="A576" s="806" t="s">
        <v>64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3">
        <v>4680115883116</v>
      </c>
      <c r="E577" s="79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851" t="s">
        <v>899</v>
      </c>
      <c r="Q577" s="791"/>
      <c r="R577" s="791"/>
      <c r="S577" s="791"/>
      <c r="T577" s="792"/>
      <c r="U577" s="34"/>
      <c r="V577" s="34"/>
      <c r="W577" s="35" t="s">
        <v>69</v>
      </c>
      <c r="X577" s="779">
        <v>60</v>
      </c>
      <c r="Y577" s="780">
        <f t="shared" ref="Y577:Y590" si="109">IFERROR(IF(X577="",0,CEILING((X577/$H577),1)*$H577),"")</f>
        <v>63.36</v>
      </c>
      <c r="Z577" s="36">
        <f>IFERROR(IF(Y577=0,"",ROUNDUP(Y577/H577,0)*0.01196),"")</f>
        <v>0.14352000000000001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64.090909090909079</v>
      </c>
      <c r="BN577" s="64">
        <f t="shared" ref="BN577:BN590" si="111">IFERROR(Y577*I577/H577,"0")</f>
        <v>67.679999999999993</v>
      </c>
      <c r="BO577" s="64">
        <f t="shared" ref="BO577:BO590" si="112">IFERROR(1/J577*(X577/H577),"0")</f>
        <v>0.10926573426573427</v>
      </c>
      <c r="BP577" s="64">
        <f t="shared" ref="BP577:BP590" si="113">IFERROR(1/J577*(Y577/H577),"0")</f>
        <v>0.11538461538461539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3">
        <v>4680115883093</v>
      </c>
      <c r="E578" s="79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869" t="s">
        <v>903</v>
      </c>
      <c r="Q578" s="791"/>
      <c r="R578" s="791"/>
      <c r="S578" s="791"/>
      <c r="T578" s="792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3">
        <v>4680115883093</v>
      </c>
      <c r="E579" s="79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8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9">
        <v>40</v>
      </c>
      <c r="Y579" s="780">
        <f t="shared" si="109"/>
        <v>42.24</v>
      </c>
      <c r="Z579" s="36">
        <f>IFERROR(IF(Y579=0,"",ROUNDUP(Y579/H579,0)*0.01196),"")</f>
        <v>9.5680000000000001E-2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42.727272727272727</v>
      </c>
      <c r="BN579" s="64">
        <f t="shared" si="111"/>
        <v>45.12</v>
      </c>
      <c r="BO579" s="64">
        <f t="shared" si="112"/>
        <v>7.2843822843822847E-2</v>
      </c>
      <c r="BP579" s="64">
        <f t="shared" si="113"/>
        <v>7.6923076923076927E-2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3">
        <v>4680115883109</v>
      </c>
      <c r="E580" s="79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54" t="s">
        <v>909</v>
      </c>
      <c r="Q580" s="791"/>
      <c r="R580" s="791"/>
      <c r="S580" s="791"/>
      <c r="T580" s="792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3">
        <v>4680115883109</v>
      </c>
      <c r="E581" s="79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10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9">
        <v>100</v>
      </c>
      <c r="Y581" s="780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3">
        <v>4680115882072</v>
      </c>
      <c r="E582" s="79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921" t="s">
        <v>915</v>
      </c>
      <c r="Q582" s="791"/>
      <c r="R582" s="791"/>
      <c r="S582" s="791"/>
      <c r="T582" s="792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3">
        <v>4680115882072</v>
      </c>
      <c r="E583" s="79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8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93">
        <v>4680115882072</v>
      </c>
      <c r="E584" s="79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1108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79">
        <v>36</v>
      </c>
      <c r="Y584" s="780">
        <f t="shared" si="109"/>
        <v>38.4</v>
      </c>
      <c r="Z584" s="36">
        <f>IFERROR(IF(Y584=0,"",ROUNDUP(Y584/H584,0)*0.00902),"")</f>
        <v>7.2160000000000002E-2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51.975000000000001</v>
      </c>
      <c r="BN584" s="64">
        <f t="shared" si="111"/>
        <v>55.44</v>
      </c>
      <c r="BO584" s="64">
        <f t="shared" si="112"/>
        <v>5.6818181818181823E-2</v>
      </c>
      <c r="BP584" s="64">
        <f t="shared" si="113"/>
        <v>6.0606060606060608E-2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3">
        <v>4680115882102</v>
      </c>
      <c r="E585" s="79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1"/>
      <c r="R585" s="791"/>
      <c r="S585" s="791"/>
      <c r="T585" s="792"/>
      <c r="U585" s="34"/>
      <c r="V585" s="34"/>
      <c r="W585" s="35" t="s">
        <v>69</v>
      </c>
      <c r="X585" s="779">
        <v>6</v>
      </c>
      <c r="Y585" s="780">
        <f t="shared" si="109"/>
        <v>7.2</v>
      </c>
      <c r="Z585" s="36">
        <f>IFERROR(IF(Y585=0,"",ROUNDUP(Y585/H585,0)*0.00902),"")</f>
        <v>1.804E-2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6.35</v>
      </c>
      <c r="BN585" s="64">
        <f t="shared" si="111"/>
        <v>7.62</v>
      </c>
      <c r="BO585" s="64">
        <f t="shared" si="112"/>
        <v>1.2626262626262626E-2</v>
      </c>
      <c r="BP585" s="64">
        <f t="shared" si="113"/>
        <v>1.5151515151515152E-2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3">
        <v>4680115882102</v>
      </c>
      <c r="E586" s="79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9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91"/>
      <c r="R586" s="791"/>
      <c r="S586" s="791"/>
      <c r="T586" s="792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3">
        <v>4680115882102</v>
      </c>
      <c r="E587" s="79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1082" t="s">
        <v>924</v>
      </c>
      <c r="Q587" s="791"/>
      <c r="R587" s="791"/>
      <c r="S587" s="791"/>
      <c r="T587" s="792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3">
        <v>4680115882096</v>
      </c>
      <c r="E588" s="79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8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9">
        <v>60</v>
      </c>
      <c r="Y588" s="780">
        <f t="shared" si="109"/>
        <v>61.2</v>
      </c>
      <c r="Z588" s="36">
        <f>IFERROR(IF(Y588=0,"",ROUNDUP(Y588/H588,0)*0.00902),"")</f>
        <v>0.15334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63.5</v>
      </c>
      <c r="BN588" s="64">
        <f t="shared" si="111"/>
        <v>64.77000000000001</v>
      </c>
      <c r="BO588" s="64">
        <f t="shared" si="112"/>
        <v>0.12626262626262627</v>
      </c>
      <c r="BP588" s="64">
        <f t="shared" si="113"/>
        <v>0.12878787878787878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3">
        <v>4680115882096</v>
      </c>
      <c r="E589" s="79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8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3">
        <v>4680115882096</v>
      </c>
      <c r="E590" s="79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49" t="s">
        <v>929</v>
      </c>
      <c r="Q590" s="791"/>
      <c r="R590" s="791"/>
      <c r="S590" s="791"/>
      <c r="T590" s="792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6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63.712121212121204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66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0.70998000000000006</v>
      </c>
      <c r="AA591" s="782"/>
      <c r="AB591" s="782"/>
      <c r="AC591" s="782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86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81">
        <f>IFERROR(SUM(X577:X590),"0")</f>
        <v>302</v>
      </c>
      <c r="Y592" s="781">
        <f>IFERROR(SUM(Y577:Y590),"0")</f>
        <v>312.72000000000003</v>
      </c>
      <c r="Z592" s="37"/>
      <c r="AA592" s="782"/>
      <c r="AB592" s="782"/>
      <c r="AC592" s="782"/>
    </row>
    <row r="593" spans="1:68" ht="14.25" hidden="1" customHeight="1" x14ac:dyDescent="0.25">
      <c r="A593" s="806" t="s">
        <v>73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3">
        <v>4607091383409</v>
      </c>
      <c r="E594" s="79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3">
        <v>4607091383416</v>
      </c>
      <c r="E595" s="79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10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1"/>
      <c r="R595" s="791"/>
      <c r="S595" s="791"/>
      <c r="T595" s="792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3">
        <v>4680115883536</v>
      </c>
      <c r="E596" s="79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87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6" t="s">
        <v>71</v>
      </c>
      <c r="Q597" s="784"/>
      <c r="R597" s="784"/>
      <c r="S597" s="784"/>
      <c r="T597" s="784"/>
      <c r="U597" s="784"/>
      <c r="V597" s="785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6" t="s">
        <v>71</v>
      </c>
      <c r="Q598" s="784"/>
      <c r="R598" s="784"/>
      <c r="S598" s="784"/>
      <c r="T598" s="784"/>
      <c r="U598" s="784"/>
      <c r="V598" s="785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6" t="s">
        <v>199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3">
        <v>4680115885035</v>
      </c>
      <c r="E600" s="79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1"/>
      <c r="R600" s="791"/>
      <c r="S600" s="791"/>
      <c r="T600" s="792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93">
        <v>4680115885936</v>
      </c>
      <c r="E601" s="79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863" t="s">
        <v>944</v>
      </c>
      <c r="Q601" s="791"/>
      <c r="R601" s="791"/>
      <c r="S601" s="791"/>
      <c r="T601" s="792"/>
      <c r="U601" s="34"/>
      <c r="V601" s="34"/>
      <c r="W601" s="35" t="s">
        <v>69</v>
      </c>
      <c r="X601" s="779">
        <v>10</v>
      </c>
      <c r="Y601" s="780">
        <f>IFERROR(IF(X601="",0,CEILING((X601/$H601),1)*$H601),"")</f>
        <v>15.6</v>
      </c>
      <c r="Z601" s="36">
        <f>IFERROR(IF(Y601=0,"",ROUNDUP(Y601/H601,0)*0.01898),"")</f>
        <v>3.7960000000000001E-2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10.557692307692307</v>
      </c>
      <c r="BN601" s="64">
        <f>IFERROR(Y601*I601/H601,"0")</f>
        <v>16.47</v>
      </c>
      <c r="BO601" s="64">
        <f>IFERROR(1/J601*(X601/H601),"0")</f>
        <v>2.0032051282051284E-2</v>
      </c>
      <c r="BP601" s="64">
        <f>IFERROR(1/J601*(Y601/H601),"0")</f>
        <v>3.125E-2</v>
      </c>
    </row>
    <row r="602" spans="1:68" x14ac:dyDescent="0.2">
      <c r="A602" s="787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6" t="s">
        <v>71</v>
      </c>
      <c r="Q602" s="784"/>
      <c r="R602" s="784"/>
      <c r="S602" s="784"/>
      <c r="T602" s="784"/>
      <c r="U602" s="784"/>
      <c r="V602" s="785"/>
      <c r="W602" s="37" t="s">
        <v>72</v>
      </c>
      <c r="X602" s="781">
        <f>IFERROR(X600/H600,"0")+IFERROR(X601/H601,"0")</f>
        <v>1.2820512820512822</v>
      </c>
      <c r="Y602" s="781">
        <f>IFERROR(Y600/H600,"0")+IFERROR(Y601/H601,"0")</f>
        <v>2</v>
      </c>
      <c r="Z602" s="781">
        <f>IFERROR(IF(Z600="",0,Z600),"0")+IFERROR(IF(Z601="",0,Z601),"0")</f>
        <v>3.7960000000000001E-2</v>
      </c>
      <c r="AA602" s="782"/>
      <c r="AB602" s="782"/>
      <c r="AC602" s="782"/>
    </row>
    <row r="603" spans="1:68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789"/>
      <c r="P603" s="786" t="s">
        <v>71</v>
      </c>
      <c r="Q603" s="784"/>
      <c r="R603" s="784"/>
      <c r="S603" s="784"/>
      <c r="T603" s="784"/>
      <c r="U603" s="784"/>
      <c r="V603" s="785"/>
      <c r="W603" s="37" t="s">
        <v>69</v>
      </c>
      <c r="X603" s="781">
        <f>IFERROR(SUM(X600:X601),"0")</f>
        <v>10</v>
      </c>
      <c r="Y603" s="781">
        <f>IFERROR(SUM(Y600:Y601),"0")</f>
        <v>15.6</v>
      </c>
      <c r="Z603" s="37"/>
      <c r="AA603" s="782"/>
      <c r="AB603" s="782"/>
      <c r="AC603" s="782"/>
    </row>
    <row r="604" spans="1:68" ht="27.75" hidden="1" customHeight="1" x14ac:dyDescent="0.2">
      <c r="A604" s="886" t="s">
        <v>945</v>
      </c>
      <c r="B604" s="887"/>
      <c r="C604" s="887"/>
      <c r="D604" s="887"/>
      <c r="E604" s="887"/>
      <c r="F604" s="887"/>
      <c r="G604" s="887"/>
      <c r="H604" s="887"/>
      <c r="I604" s="887"/>
      <c r="J604" s="887"/>
      <c r="K604" s="887"/>
      <c r="L604" s="887"/>
      <c r="M604" s="887"/>
      <c r="N604" s="887"/>
      <c r="O604" s="887"/>
      <c r="P604" s="887"/>
      <c r="Q604" s="887"/>
      <c r="R604" s="887"/>
      <c r="S604" s="887"/>
      <c r="T604" s="887"/>
      <c r="U604" s="887"/>
      <c r="V604" s="887"/>
      <c r="W604" s="887"/>
      <c r="X604" s="887"/>
      <c r="Y604" s="887"/>
      <c r="Z604" s="887"/>
      <c r="AA604" s="48"/>
      <c r="AB604" s="48"/>
      <c r="AC604" s="48"/>
    </row>
    <row r="605" spans="1:68" ht="16.5" hidden="1" customHeight="1" x14ac:dyDescent="0.25">
      <c r="A605" s="808" t="s">
        <v>945</v>
      </c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88"/>
      <c r="P605" s="788"/>
      <c r="Q605" s="788"/>
      <c r="R605" s="788"/>
      <c r="S605" s="788"/>
      <c r="T605" s="788"/>
      <c r="U605" s="788"/>
      <c r="V605" s="788"/>
      <c r="W605" s="788"/>
      <c r="X605" s="788"/>
      <c r="Y605" s="788"/>
      <c r="Z605" s="788"/>
      <c r="AA605" s="774"/>
      <c r="AB605" s="774"/>
      <c r="AC605" s="774"/>
    </row>
    <row r="606" spans="1:68" ht="14.25" hidden="1" customHeight="1" x14ac:dyDescent="0.25">
      <c r="A606" s="806" t="s">
        <v>110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3">
        <v>4680115885523</v>
      </c>
      <c r="E607" s="79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965" t="s">
        <v>948</v>
      </c>
      <c r="Q607" s="791"/>
      <c r="R607" s="791"/>
      <c r="S607" s="791"/>
      <c r="T607" s="792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86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86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6" t="s">
        <v>64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3">
        <v>4680115885530</v>
      </c>
      <c r="E611" s="79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98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1"/>
      <c r="R611" s="791"/>
      <c r="S611" s="791"/>
      <c r="T611" s="792"/>
      <c r="U611" s="34"/>
      <c r="V611" s="34"/>
      <c r="W611" s="35" t="s">
        <v>69</v>
      </c>
      <c r="X611" s="779">
        <v>10</v>
      </c>
      <c r="Y611" s="780">
        <f>IFERROR(IF(X611="",0,CEILING((X611/$H611),1)*$H611),"")</f>
        <v>12.600000000000001</v>
      </c>
      <c r="Z611" s="36">
        <f>IFERROR(IF(Y611=0,"",ROUNDUP(Y611/H611,0)*0.00937),"")</f>
        <v>2.811E-2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10.5</v>
      </c>
      <c r="BN611" s="64">
        <f>IFERROR(Y611*I611/H611,"0")</f>
        <v>13.230000000000002</v>
      </c>
      <c r="BO611" s="64">
        <f>IFERROR(1/J611*(X611/H611),"0")</f>
        <v>1.984126984126984E-2</v>
      </c>
      <c r="BP611" s="64">
        <f>IFERROR(1/J611*(Y611/H611),"0")</f>
        <v>2.5000000000000001E-2</v>
      </c>
    </row>
    <row r="612" spans="1:68" x14ac:dyDescent="0.2">
      <c r="A612" s="787"/>
      <c r="B612" s="788"/>
      <c r="C612" s="788"/>
      <c r="D612" s="788"/>
      <c r="E612" s="788"/>
      <c r="F612" s="788"/>
      <c r="G612" s="788"/>
      <c r="H612" s="788"/>
      <c r="I612" s="788"/>
      <c r="J612" s="788"/>
      <c r="K612" s="788"/>
      <c r="L612" s="788"/>
      <c r="M612" s="788"/>
      <c r="N612" s="788"/>
      <c r="O612" s="789"/>
      <c r="P612" s="786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81">
        <f>IFERROR(X611/H611,"0")</f>
        <v>2.3809523809523809</v>
      </c>
      <c r="Y612" s="781">
        <f>IFERROR(Y611/H611,"0")</f>
        <v>3</v>
      </c>
      <c r="Z612" s="781">
        <f>IFERROR(IF(Z611="",0,Z611),"0")</f>
        <v>2.811E-2</v>
      </c>
      <c r="AA612" s="782"/>
      <c r="AB612" s="782"/>
      <c r="AC612" s="782"/>
    </row>
    <row r="613" spans="1:68" x14ac:dyDescent="0.2">
      <c r="A613" s="788"/>
      <c r="B613" s="788"/>
      <c r="C613" s="788"/>
      <c r="D613" s="788"/>
      <c r="E613" s="788"/>
      <c r="F613" s="788"/>
      <c r="G613" s="788"/>
      <c r="H613" s="788"/>
      <c r="I613" s="788"/>
      <c r="J613" s="788"/>
      <c r="K613" s="788"/>
      <c r="L613" s="788"/>
      <c r="M613" s="788"/>
      <c r="N613" s="788"/>
      <c r="O613" s="789"/>
      <c r="P613" s="786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81">
        <f>IFERROR(SUM(X611:X611),"0")</f>
        <v>10</v>
      </c>
      <c r="Y613" s="781">
        <f>IFERROR(SUM(Y611:Y611),"0")</f>
        <v>12.600000000000001</v>
      </c>
      <c r="Z613" s="37"/>
      <c r="AA613" s="782"/>
      <c r="AB613" s="782"/>
      <c r="AC613" s="782"/>
    </row>
    <row r="614" spans="1:68" ht="27.75" hidden="1" customHeight="1" x14ac:dyDescent="0.2">
      <c r="A614" s="886" t="s">
        <v>952</v>
      </c>
      <c r="B614" s="887"/>
      <c r="C614" s="887"/>
      <c r="D614" s="887"/>
      <c r="E614" s="887"/>
      <c r="F614" s="887"/>
      <c r="G614" s="887"/>
      <c r="H614" s="887"/>
      <c r="I614" s="887"/>
      <c r="J614" s="887"/>
      <c r="K614" s="887"/>
      <c r="L614" s="887"/>
      <c r="M614" s="887"/>
      <c r="N614" s="887"/>
      <c r="O614" s="887"/>
      <c r="P614" s="887"/>
      <c r="Q614" s="887"/>
      <c r="R614" s="887"/>
      <c r="S614" s="887"/>
      <c r="T614" s="887"/>
      <c r="U614" s="887"/>
      <c r="V614" s="887"/>
      <c r="W614" s="887"/>
      <c r="X614" s="887"/>
      <c r="Y614" s="887"/>
      <c r="Z614" s="887"/>
      <c r="AA614" s="48"/>
      <c r="AB614" s="48"/>
      <c r="AC614" s="48"/>
    </row>
    <row r="615" spans="1:68" ht="16.5" hidden="1" customHeight="1" x14ac:dyDescent="0.25">
      <c r="A615" s="808" t="s">
        <v>952</v>
      </c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8"/>
      <c r="P615" s="788"/>
      <c r="Q615" s="788"/>
      <c r="R615" s="788"/>
      <c r="S615" s="788"/>
      <c r="T615" s="788"/>
      <c r="U615" s="788"/>
      <c r="V615" s="788"/>
      <c r="W615" s="788"/>
      <c r="X615" s="788"/>
      <c r="Y615" s="788"/>
      <c r="Z615" s="788"/>
      <c r="AA615" s="774"/>
      <c r="AB615" s="774"/>
      <c r="AC615" s="774"/>
    </row>
    <row r="616" spans="1:68" ht="14.25" hidden="1" customHeight="1" x14ac:dyDescent="0.25">
      <c r="A616" s="806" t="s">
        <v>110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3">
        <v>4640242181011</v>
      </c>
      <c r="E617" s="79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979" t="s">
        <v>955</v>
      </c>
      <c r="Q617" s="791"/>
      <c r="R617" s="791"/>
      <c r="S617" s="791"/>
      <c r="T617" s="792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3">
        <v>4640242180441</v>
      </c>
      <c r="E618" s="79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950" t="s">
        <v>959</v>
      </c>
      <c r="Q618" s="791"/>
      <c r="R618" s="791"/>
      <c r="S618" s="791"/>
      <c r="T618" s="792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3">
        <v>4640242180564</v>
      </c>
      <c r="E619" s="79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984" t="s">
        <v>963</v>
      </c>
      <c r="Q619" s="791"/>
      <c r="R619" s="791"/>
      <c r="S619" s="791"/>
      <c r="T619" s="792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3">
        <v>4640242180922</v>
      </c>
      <c r="E620" s="79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956" t="s">
        <v>967</v>
      </c>
      <c r="Q620" s="791"/>
      <c r="R620" s="791"/>
      <c r="S620" s="791"/>
      <c r="T620" s="792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3">
        <v>4640242181189</v>
      </c>
      <c r="E621" s="79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1186" t="s">
        <v>971</v>
      </c>
      <c r="Q621" s="791"/>
      <c r="R621" s="791"/>
      <c r="S621" s="791"/>
      <c r="T621" s="792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3">
        <v>4640242180038</v>
      </c>
      <c r="E622" s="79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05" t="s">
        <v>974</v>
      </c>
      <c r="Q622" s="791"/>
      <c r="R622" s="791"/>
      <c r="S622" s="791"/>
      <c r="T622" s="792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3">
        <v>4640242181172</v>
      </c>
      <c r="E623" s="79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29" t="s">
        <v>977</v>
      </c>
      <c r="Q623" s="791"/>
      <c r="R623" s="791"/>
      <c r="S623" s="791"/>
      <c r="T623" s="792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86" t="s">
        <v>71</v>
      </c>
      <c r="Q624" s="784"/>
      <c r="R624" s="784"/>
      <c r="S624" s="784"/>
      <c r="T624" s="784"/>
      <c r="U624" s="784"/>
      <c r="V624" s="785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86" t="s">
        <v>71</v>
      </c>
      <c r="Q625" s="784"/>
      <c r="R625" s="784"/>
      <c r="S625" s="784"/>
      <c r="T625" s="784"/>
      <c r="U625" s="784"/>
      <c r="V625" s="785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6" t="s">
        <v>158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3">
        <v>4640242180519</v>
      </c>
      <c r="E627" s="79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3" t="s">
        <v>980</v>
      </c>
      <c r="Q627" s="791"/>
      <c r="R627" s="791"/>
      <c r="S627" s="791"/>
      <c r="T627" s="792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3">
        <v>4640242180526</v>
      </c>
      <c r="E628" s="79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1194" t="s">
        <v>984</v>
      </c>
      <c r="Q628" s="791"/>
      <c r="R628" s="791"/>
      <c r="S628" s="791"/>
      <c r="T628" s="792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3">
        <v>4640242180090</v>
      </c>
      <c r="E629" s="79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968" t="s">
        <v>987</v>
      </c>
      <c r="Q629" s="791"/>
      <c r="R629" s="791"/>
      <c r="S629" s="791"/>
      <c r="T629" s="792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3">
        <v>4640242181363</v>
      </c>
      <c r="E630" s="79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977" t="s">
        <v>991</v>
      </c>
      <c r="Q630" s="791"/>
      <c r="R630" s="791"/>
      <c r="S630" s="791"/>
      <c r="T630" s="792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87"/>
      <c r="B631" s="788"/>
      <c r="C631" s="788"/>
      <c r="D631" s="788"/>
      <c r="E631" s="788"/>
      <c r="F631" s="788"/>
      <c r="G631" s="788"/>
      <c r="H631" s="788"/>
      <c r="I631" s="788"/>
      <c r="J631" s="788"/>
      <c r="K631" s="788"/>
      <c r="L631" s="788"/>
      <c r="M631" s="788"/>
      <c r="N631" s="788"/>
      <c r="O631" s="789"/>
      <c r="P631" s="786" t="s">
        <v>71</v>
      </c>
      <c r="Q631" s="784"/>
      <c r="R631" s="784"/>
      <c r="S631" s="784"/>
      <c r="T631" s="784"/>
      <c r="U631" s="784"/>
      <c r="V631" s="785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88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89"/>
      <c r="P632" s="786" t="s">
        <v>71</v>
      </c>
      <c r="Q632" s="784"/>
      <c r="R632" s="784"/>
      <c r="S632" s="784"/>
      <c r="T632" s="784"/>
      <c r="U632" s="784"/>
      <c r="V632" s="785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6" t="s">
        <v>64</v>
      </c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88"/>
      <c r="P633" s="788"/>
      <c r="Q633" s="788"/>
      <c r="R633" s="788"/>
      <c r="S633" s="788"/>
      <c r="T633" s="788"/>
      <c r="U633" s="788"/>
      <c r="V633" s="788"/>
      <c r="W633" s="788"/>
      <c r="X633" s="788"/>
      <c r="Y633" s="788"/>
      <c r="Z633" s="788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3">
        <v>4640242180816</v>
      </c>
      <c r="E634" s="79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1167" t="s">
        <v>994</v>
      </c>
      <c r="Q634" s="791"/>
      <c r="R634" s="791"/>
      <c r="S634" s="791"/>
      <c r="T634" s="792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3">
        <v>4640242180595</v>
      </c>
      <c r="E635" s="79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1146" t="s">
        <v>998</v>
      </c>
      <c r="Q635" s="791"/>
      <c r="R635" s="791"/>
      <c r="S635" s="791"/>
      <c r="T635" s="792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3">
        <v>4640242181615</v>
      </c>
      <c r="E636" s="79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897" t="s">
        <v>1002</v>
      </c>
      <c r="Q636" s="791"/>
      <c r="R636" s="791"/>
      <c r="S636" s="791"/>
      <c r="T636" s="792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3">
        <v>4640242181639</v>
      </c>
      <c r="E637" s="79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1217" t="s">
        <v>1006</v>
      </c>
      <c r="Q637" s="791"/>
      <c r="R637" s="791"/>
      <c r="S637" s="791"/>
      <c r="T637" s="792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3">
        <v>4640242181622</v>
      </c>
      <c r="E638" s="79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1105" t="s">
        <v>1010</v>
      </c>
      <c r="Q638" s="791"/>
      <c r="R638" s="791"/>
      <c r="S638" s="791"/>
      <c r="T638" s="792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3">
        <v>4640242180908</v>
      </c>
      <c r="E639" s="79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848" t="s">
        <v>1014</v>
      </c>
      <c r="Q639" s="791"/>
      <c r="R639" s="791"/>
      <c r="S639" s="791"/>
      <c r="T639" s="792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3">
        <v>4640242180489</v>
      </c>
      <c r="E640" s="79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1089" t="s">
        <v>1017</v>
      </c>
      <c r="Q640" s="791"/>
      <c r="R640" s="791"/>
      <c r="S640" s="791"/>
      <c r="T640" s="792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87"/>
      <c r="B641" s="788"/>
      <c r="C641" s="788"/>
      <c r="D641" s="788"/>
      <c r="E641" s="788"/>
      <c r="F641" s="788"/>
      <c r="G641" s="788"/>
      <c r="H641" s="788"/>
      <c r="I641" s="788"/>
      <c r="J641" s="788"/>
      <c r="K641" s="788"/>
      <c r="L641" s="788"/>
      <c r="M641" s="788"/>
      <c r="N641" s="788"/>
      <c r="O641" s="789"/>
      <c r="P641" s="786" t="s">
        <v>71</v>
      </c>
      <c r="Q641" s="784"/>
      <c r="R641" s="784"/>
      <c r="S641" s="784"/>
      <c r="T641" s="784"/>
      <c r="U641" s="784"/>
      <c r="V641" s="785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88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86" t="s">
        <v>71</v>
      </c>
      <c r="Q642" s="784"/>
      <c r="R642" s="784"/>
      <c r="S642" s="784"/>
      <c r="T642" s="784"/>
      <c r="U642" s="784"/>
      <c r="V642" s="785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6" t="s">
        <v>73</v>
      </c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8"/>
      <c r="P643" s="788"/>
      <c r="Q643" s="788"/>
      <c r="R643" s="788"/>
      <c r="S643" s="788"/>
      <c r="T643" s="788"/>
      <c r="U643" s="788"/>
      <c r="V643" s="788"/>
      <c r="W643" s="788"/>
      <c r="X643" s="788"/>
      <c r="Y643" s="788"/>
      <c r="Z643" s="788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3">
        <v>4640242180533</v>
      </c>
      <c r="E644" s="79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810" t="s">
        <v>1020</v>
      </c>
      <c r="Q644" s="791"/>
      <c r="R644" s="791"/>
      <c r="S644" s="791"/>
      <c r="T644" s="792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3">
        <v>4640242180533</v>
      </c>
      <c r="E645" s="79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1101" t="s">
        <v>1023</v>
      </c>
      <c r="Q645" s="791"/>
      <c r="R645" s="791"/>
      <c r="S645" s="791"/>
      <c r="T645" s="792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3">
        <v>4640242180540</v>
      </c>
      <c r="E646" s="79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907" t="s">
        <v>1026</v>
      </c>
      <c r="Q646" s="791"/>
      <c r="R646" s="791"/>
      <c r="S646" s="791"/>
      <c r="T646" s="792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3">
        <v>4640242180540</v>
      </c>
      <c r="E647" s="79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1156" t="s">
        <v>1029</v>
      </c>
      <c r="Q647" s="791"/>
      <c r="R647" s="791"/>
      <c r="S647" s="791"/>
      <c r="T647" s="792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3">
        <v>4640242181233</v>
      </c>
      <c r="E648" s="79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908" t="s">
        <v>1032</v>
      </c>
      <c r="Q648" s="791"/>
      <c r="R648" s="791"/>
      <c r="S648" s="791"/>
      <c r="T648" s="792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3">
        <v>4640242181233</v>
      </c>
      <c r="E649" s="79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06" t="s">
        <v>1034</v>
      </c>
      <c r="Q649" s="791"/>
      <c r="R649" s="791"/>
      <c r="S649" s="791"/>
      <c r="T649" s="792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3">
        <v>4640242181226</v>
      </c>
      <c r="E650" s="79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852" t="s">
        <v>1037</v>
      </c>
      <c r="Q650" s="791"/>
      <c r="R650" s="791"/>
      <c r="S650" s="791"/>
      <c r="T650" s="792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3">
        <v>4640242181226</v>
      </c>
      <c r="E651" s="79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915" t="s">
        <v>1039</v>
      </c>
      <c r="Q651" s="791"/>
      <c r="R651" s="791"/>
      <c r="S651" s="791"/>
      <c r="T651" s="792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86" t="s">
        <v>71</v>
      </c>
      <c r="Q652" s="784"/>
      <c r="R652" s="784"/>
      <c r="S652" s="784"/>
      <c r="T652" s="784"/>
      <c r="U652" s="784"/>
      <c r="V652" s="785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86" t="s">
        <v>71</v>
      </c>
      <c r="Q653" s="784"/>
      <c r="R653" s="784"/>
      <c r="S653" s="784"/>
      <c r="T653" s="784"/>
      <c r="U653" s="784"/>
      <c r="V653" s="785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hidden="1" customHeight="1" x14ac:dyDescent="0.25">
      <c r="A654" s="806" t="s">
        <v>199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3">
        <v>4640242180120</v>
      </c>
      <c r="E655" s="79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831" t="s">
        <v>1042</v>
      </c>
      <c r="Q655" s="791"/>
      <c r="R655" s="791"/>
      <c r="S655" s="791"/>
      <c r="T655" s="792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3">
        <v>4640242180120</v>
      </c>
      <c r="E656" s="79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36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3">
        <v>4640242180137</v>
      </c>
      <c r="E657" s="79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843" t="s">
        <v>1048</v>
      </c>
      <c r="Q657" s="791"/>
      <c r="R657" s="791"/>
      <c r="S657" s="791"/>
      <c r="T657" s="792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3">
        <v>4640242180137</v>
      </c>
      <c r="E658" s="79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1071" t="s">
        <v>1051</v>
      </c>
      <c r="Q658" s="791"/>
      <c r="R658" s="791"/>
      <c r="S658" s="791"/>
      <c r="T658" s="792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9"/>
      <c r="P659" s="786" t="s">
        <v>71</v>
      </c>
      <c r="Q659" s="784"/>
      <c r="R659" s="784"/>
      <c r="S659" s="784"/>
      <c r="T659" s="784"/>
      <c r="U659" s="784"/>
      <c r="V659" s="785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88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86" t="s">
        <v>71</v>
      </c>
      <c r="Q660" s="784"/>
      <c r="R660" s="784"/>
      <c r="S660" s="784"/>
      <c r="T660" s="784"/>
      <c r="U660" s="784"/>
      <c r="V660" s="785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08" t="s">
        <v>1052</v>
      </c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8"/>
      <c r="P661" s="788"/>
      <c r="Q661" s="788"/>
      <c r="R661" s="788"/>
      <c r="S661" s="788"/>
      <c r="T661" s="788"/>
      <c r="U661" s="788"/>
      <c r="V661" s="788"/>
      <c r="W661" s="788"/>
      <c r="X661" s="788"/>
      <c r="Y661" s="788"/>
      <c r="Z661" s="788"/>
      <c r="AA661" s="774"/>
      <c r="AB661" s="774"/>
      <c r="AC661" s="774"/>
    </row>
    <row r="662" spans="1:68" ht="14.25" hidden="1" customHeight="1" x14ac:dyDescent="0.25">
      <c r="A662" s="806" t="s">
        <v>110</v>
      </c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8"/>
      <c r="P662" s="788"/>
      <c r="Q662" s="788"/>
      <c r="R662" s="788"/>
      <c r="S662" s="788"/>
      <c r="T662" s="788"/>
      <c r="U662" s="788"/>
      <c r="V662" s="788"/>
      <c r="W662" s="788"/>
      <c r="X662" s="788"/>
      <c r="Y662" s="788"/>
      <c r="Z662" s="788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3">
        <v>4640242180045</v>
      </c>
      <c r="E663" s="79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1204" t="s">
        <v>1055</v>
      </c>
      <c r="Q663" s="791"/>
      <c r="R663" s="791"/>
      <c r="S663" s="791"/>
      <c r="T663" s="792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3">
        <v>4640242180601</v>
      </c>
      <c r="E664" s="79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1225" t="s">
        <v>1059</v>
      </c>
      <c r="Q664" s="791"/>
      <c r="R664" s="791"/>
      <c r="S664" s="791"/>
      <c r="T664" s="792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7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89"/>
      <c r="P665" s="786" t="s">
        <v>71</v>
      </c>
      <c r="Q665" s="784"/>
      <c r="R665" s="784"/>
      <c r="S665" s="784"/>
      <c r="T665" s="784"/>
      <c r="U665" s="784"/>
      <c r="V665" s="785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89"/>
      <c r="P666" s="786" t="s">
        <v>71</v>
      </c>
      <c r="Q666" s="784"/>
      <c r="R666" s="784"/>
      <c r="S666" s="784"/>
      <c r="T666" s="784"/>
      <c r="U666" s="784"/>
      <c r="V666" s="785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6" t="s">
        <v>158</v>
      </c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788"/>
      <c r="P667" s="788"/>
      <c r="Q667" s="788"/>
      <c r="R667" s="788"/>
      <c r="S667" s="788"/>
      <c r="T667" s="788"/>
      <c r="U667" s="788"/>
      <c r="V667" s="788"/>
      <c r="W667" s="788"/>
      <c r="X667" s="788"/>
      <c r="Y667" s="788"/>
      <c r="Z667" s="788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3">
        <v>4640242180090</v>
      </c>
      <c r="E668" s="79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813" t="s">
        <v>1063</v>
      </c>
      <c r="Q668" s="791"/>
      <c r="R668" s="791"/>
      <c r="S668" s="791"/>
      <c r="T668" s="792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87"/>
      <c r="B669" s="788"/>
      <c r="C669" s="788"/>
      <c r="D669" s="788"/>
      <c r="E669" s="788"/>
      <c r="F669" s="788"/>
      <c r="G669" s="788"/>
      <c r="H669" s="788"/>
      <c r="I669" s="788"/>
      <c r="J669" s="788"/>
      <c r="K669" s="788"/>
      <c r="L669" s="788"/>
      <c r="M669" s="788"/>
      <c r="N669" s="788"/>
      <c r="O669" s="789"/>
      <c r="P669" s="786" t="s">
        <v>71</v>
      </c>
      <c r="Q669" s="784"/>
      <c r="R669" s="784"/>
      <c r="S669" s="784"/>
      <c r="T669" s="784"/>
      <c r="U669" s="784"/>
      <c r="V669" s="785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88"/>
      <c r="B670" s="788"/>
      <c r="C670" s="788"/>
      <c r="D670" s="788"/>
      <c r="E670" s="788"/>
      <c r="F670" s="788"/>
      <c r="G670" s="788"/>
      <c r="H670" s="788"/>
      <c r="I670" s="788"/>
      <c r="J670" s="788"/>
      <c r="K670" s="788"/>
      <c r="L670" s="788"/>
      <c r="M670" s="788"/>
      <c r="N670" s="788"/>
      <c r="O670" s="789"/>
      <c r="P670" s="786" t="s">
        <v>71</v>
      </c>
      <c r="Q670" s="784"/>
      <c r="R670" s="784"/>
      <c r="S670" s="784"/>
      <c r="T670" s="784"/>
      <c r="U670" s="784"/>
      <c r="V670" s="785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6" t="s">
        <v>64</v>
      </c>
      <c r="B671" s="788"/>
      <c r="C671" s="788"/>
      <c r="D671" s="788"/>
      <c r="E671" s="788"/>
      <c r="F671" s="788"/>
      <c r="G671" s="788"/>
      <c r="H671" s="788"/>
      <c r="I671" s="788"/>
      <c r="J671" s="788"/>
      <c r="K671" s="788"/>
      <c r="L671" s="788"/>
      <c r="M671" s="788"/>
      <c r="N671" s="788"/>
      <c r="O671" s="788"/>
      <c r="P671" s="788"/>
      <c r="Q671" s="788"/>
      <c r="R671" s="788"/>
      <c r="S671" s="788"/>
      <c r="T671" s="788"/>
      <c r="U671" s="788"/>
      <c r="V671" s="788"/>
      <c r="W671" s="788"/>
      <c r="X671" s="788"/>
      <c r="Y671" s="788"/>
      <c r="Z671" s="788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3">
        <v>4640242180076</v>
      </c>
      <c r="E672" s="79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1040" t="s">
        <v>1067</v>
      </c>
      <c r="Q672" s="791"/>
      <c r="R672" s="791"/>
      <c r="S672" s="791"/>
      <c r="T672" s="792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87"/>
      <c r="B673" s="788"/>
      <c r="C673" s="788"/>
      <c r="D673" s="788"/>
      <c r="E673" s="788"/>
      <c r="F673" s="788"/>
      <c r="G673" s="788"/>
      <c r="H673" s="788"/>
      <c r="I673" s="788"/>
      <c r="J673" s="788"/>
      <c r="K673" s="788"/>
      <c r="L673" s="788"/>
      <c r="M673" s="788"/>
      <c r="N673" s="788"/>
      <c r="O673" s="789"/>
      <c r="P673" s="786" t="s">
        <v>71</v>
      </c>
      <c r="Q673" s="784"/>
      <c r="R673" s="784"/>
      <c r="S673" s="784"/>
      <c r="T673" s="784"/>
      <c r="U673" s="784"/>
      <c r="V673" s="785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88"/>
      <c r="B674" s="788"/>
      <c r="C674" s="788"/>
      <c r="D674" s="788"/>
      <c r="E674" s="788"/>
      <c r="F674" s="788"/>
      <c r="G674" s="788"/>
      <c r="H674" s="788"/>
      <c r="I674" s="788"/>
      <c r="J674" s="788"/>
      <c r="K674" s="788"/>
      <c r="L674" s="788"/>
      <c r="M674" s="788"/>
      <c r="N674" s="788"/>
      <c r="O674" s="789"/>
      <c r="P674" s="786" t="s">
        <v>71</v>
      </c>
      <c r="Q674" s="784"/>
      <c r="R674" s="784"/>
      <c r="S674" s="784"/>
      <c r="T674" s="784"/>
      <c r="U674" s="784"/>
      <c r="V674" s="785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6" t="s">
        <v>73</v>
      </c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8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3">
        <v>4640242180106</v>
      </c>
      <c r="E676" s="79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1224" t="s">
        <v>1071</v>
      </c>
      <c r="Q676" s="791"/>
      <c r="R676" s="791"/>
      <c r="S676" s="791"/>
      <c r="T676" s="792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87"/>
      <c r="B677" s="788"/>
      <c r="C677" s="788"/>
      <c r="D677" s="788"/>
      <c r="E677" s="788"/>
      <c r="F677" s="788"/>
      <c r="G677" s="788"/>
      <c r="H677" s="788"/>
      <c r="I677" s="788"/>
      <c r="J677" s="788"/>
      <c r="K677" s="788"/>
      <c r="L677" s="788"/>
      <c r="M677" s="788"/>
      <c r="N677" s="788"/>
      <c r="O677" s="789"/>
      <c r="P677" s="786" t="s">
        <v>71</v>
      </c>
      <c r="Q677" s="784"/>
      <c r="R677" s="784"/>
      <c r="S677" s="784"/>
      <c r="T677" s="784"/>
      <c r="U677" s="784"/>
      <c r="V677" s="785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88"/>
      <c r="B678" s="788"/>
      <c r="C678" s="788"/>
      <c r="D678" s="788"/>
      <c r="E678" s="788"/>
      <c r="F678" s="788"/>
      <c r="G678" s="788"/>
      <c r="H678" s="788"/>
      <c r="I678" s="788"/>
      <c r="J678" s="788"/>
      <c r="K678" s="788"/>
      <c r="L678" s="788"/>
      <c r="M678" s="788"/>
      <c r="N678" s="788"/>
      <c r="O678" s="789"/>
      <c r="P678" s="786" t="s">
        <v>71</v>
      </c>
      <c r="Q678" s="784"/>
      <c r="R678" s="784"/>
      <c r="S678" s="784"/>
      <c r="T678" s="784"/>
      <c r="U678" s="784"/>
      <c r="V678" s="785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0"/>
      <c r="B679" s="788"/>
      <c r="C679" s="788"/>
      <c r="D679" s="788"/>
      <c r="E679" s="788"/>
      <c r="F679" s="788"/>
      <c r="G679" s="788"/>
      <c r="H679" s="788"/>
      <c r="I679" s="788"/>
      <c r="J679" s="788"/>
      <c r="K679" s="788"/>
      <c r="L679" s="788"/>
      <c r="M679" s="788"/>
      <c r="N679" s="788"/>
      <c r="O679" s="1001"/>
      <c r="P679" s="844" t="s">
        <v>1073</v>
      </c>
      <c r="Q679" s="845"/>
      <c r="R679" s="845"/>
      <c r="S679" s="845"/>
      <c r="T679" s="845"/>
      <c r="U679" s="845"/>
      <c r="V679" s="824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17049.7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17223.34</v>
      </c>
      <c r="Z679" s="37"/>
      <c r="AA679" s="782"/>
      <c r="AB679" s="782"/>
      <c r="AC679" s="782"/>
    </row>
    <row r="680" spans="1:68" x14ac:dyDescent="0.2">
      <c r="A680" s="788"/>
      <c r="B680" s="788"/>
      <c r="C680" s="788"/>
      <c r="D680" s="788"/>
      <c r="E680" s="788"/>
      <c r="F680" s="788"/>
      <c r="G680" s="788"/>
      <c r="H680" s="788"/>
      <c r="I680" s="788"/>
      <c r="J680" s="788"/>
      <c r="K680" s="788"/>
      <c r="L680" s="788"/>
      <c r="M680" s="788"/>
      <c r="N680" s="788"/>
      <c r="O680" s="1001"/>
      <c r="P680" s="844" t="s">
        <v>1074</v>
      </c>
      <c r="Q680" s="845"/>
      <c r="R680" s="845"/>
      <c r="S680" s="845"/>
      <c r="T680" s="845"/>
      <c r="U680" s="845"/>
      <c r="V680" s="824"/>
      <c r="W680" s="37" t="s">
        <v>69</v>
      </c>
      <c r="X680" s="781">
        <f>IFERROR(SUM(BM22:BM676),"0")</f>
        <v>18058.700609129057</v>
      </c>
      <c r="Y680" s="781">
        <f>IFERROR(SUM(BN22:BN676),"0")</f>
        <v>18243.757999999998</v>
      </c>
      <c r="Z680" s="37"/>
      <c r="AA680" s="782"/>
      <c r="AB680" s="782"/>
      <c r="AC680" s="782"/>
    </row>
    <row r="681" spans="1:68" x14ac:dyDescent="0.2">
      <c r="A681" s="788"/>
      <c r="B681" s="788"/>
      <c r="C681" s="788"/>
      <c r="D681" s="788"/>
      <c r="E681" s="788"/>
      <c r="F681" s="788"/>
      <c r="G681" s="788"/>
      <c r="H681" s="788"/>
      <c r="I681" s="788"/>
      <c r="J681" s="788"/>
      <c r="K681" s="788"/>
      <c r="L681" s="788"/>
      <c r="M681" s="788"/>
      <c r="N681" s="788"/>
      <c r="O681" s="1001"/>
      <c r="P681" s="844" t="s">
        <v>1075</v>
      </c>
      <c r="Q681" s="845"/>
      <c r="R681" s="845"/>
      <c r="S681" s="845"/>
      <c r="T681" s="845"/>
      <c r="U681" s="845"/>
      <c r="V681" s="824"/>
      <c r="W681" s="37" t="s">
        <v>1076</v>
      </c>
      <c r="X681" s="38">
        <f>ROUNDUP(SUM(BO22:BO676),0)</f>
        <v>30</v>
      </c>
      <c r="Y681" s="38">
        <f>ROUNDUP(SUM(BP22:BP676),0)</f>
        <v>30</v>
      </c>
      <c r="Z681" s="37"/>
      <c r="AA681" s="782"/>
      <c r="AB681" s="782"/>
      <c r="AC681" s="782"/>
    </row>
    <row r="682" spans="1:68" x14ac:dyDescent="0.2">
      <c r="A682" s="788"/>
      <c r="B682" s="788"/>
      <c r="C682" s="788"/>
      <c r="D682" s="788"/>
      <c r="E682" s="788"/>
      <c r="F682" s="788"/>
      <c r="G682" s="788"/>
      <c r="H682" s="788"/>
      <c r="I682" s="788"/>
      <c r="J682" s="788"/>
      <c r="K682" s="788"/>
      <c r="L682" s="788"/>
      <c r="M682" s="788"/>
      <c r="N682" s="788"/>
      <c r="O682" s="1001"/>
      <c r="P682" s="844" t="s">
        <v>1077</v>
      </c>
      <c r="Q682" s="845"/>
      <c r="R682" s="845"/>
      <c r="S682" s="845"/>
      <c r="T682" s="845"/>
      <c r="U682" s="845"/>
      <c r="V682" s="824"/>
      <c r="W682" s="37" t="s">
        <v>69</v>
      </c>
      <c r="X682" s="781">
        <f>GrossWeightTotal+PalletQtyTotal*25</f>
        <v>18808.700609129057</v>
      </c>
      <c r="Y682" s="781">
        <f>GrossWeightTotalR+PalletQtyTotalR*25</f>
        <v>18993.757999999998</v>
      </c>
      <c r="Z682" s="37"/>
      <c r="AA682" s="782"/>
      <c r="AB682" s="782"/>
      <c r="AC682" s="782"/>
    </row>
    <row r="683" spans="1:68" x14ac:dyDescent="0.2">
      <c r="A683" s="788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8"/>
      <c r="O683" s="1001"/>
      <c r="P683" s="844" t="s">
        <v>1078</v>
      </c>
      <c r="Q683" s="845"/>
      <c r="R683" s="845"/>
      <c r="S683" s="845"/>
      <c r="T683" s="845"/>
      <c r="U683" s="845"/>
      <c r="V683" s="824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3335.9222616463985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3368</v>
      </c>
      <c r="Z683" s="37"/>
      <c r="AA683" s="782"/>
      <c r="AB683" s="782"/>
      <c r="AC683" s="782"/>
    </row>
    <row r="684" spans="1:68" ht="14.25" hidden="1" customHeight="1" x14ac:dyDescent="0.2">
      <c r="A684" s="788"/>
      <c r="B684" s="788"/>
      <c r="C684" s="788"/>
      <c r="D684" s="788"/>
      <c r="E684" s="788"/>
      <c r="F684" s="788"/>
      <c r="G684" s="788"/>
      <c r="H684" s="788"/>
      <c r="I684" s="788"/>
      <c r="J684" s="788"/>
      <c r="K684" s="788"/>
      <c r="L684" s="788"/>
      <c r="M684" s="788"/>
      <c r="N684" s="788"/>
      <c r="O684" s="1001"/>
      <c r="P684" s="844" t="s">
        <v>1079</v>
      </c>
      <c r="Q684" s="845"/>
      <c r="R684" s="845"/>
      <c r="S684" s="845"/>
      <c r="T684" s="845"/>
      <c r="U684" s="845"/>
      <c r="V684" s="824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34.316879999999998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11" t="s">
        <v>108</v>
      </c>
      <c r="D686" s="849"/>
      <c r="E686" s="849"/>
      <c r="F686" s="849"/>
      <c r="G686" s="849"/>
      <c r="H686" s="850"/>
      <c r="I686" s="811" t="s">
        <v>311</v>
      </c>
      <c r="J686" s="849"/>
      <c r="K686" s="849"/>
      <c r="L686" s="849"/>
      <c r="M686" s="849"/>
      <c r="N686" s="849"/>
      <c r="O686" s="849"/>
      <c r="P686" s="849"/>
      <c r="Q686" s="849"/>
      <c r="R686" s="849"/>
      <c r="S686" s="849"/>
      <c r="T686" s="849"/>
      <c r="U686" s="849"/>
      <c r="V686" s="849"/>
      <c r="W686" s="850"/>
      <c r="X686" s="811" t="s">
        <v>656</v>
      </c>
      <c r="Y686" s="850"/>
      <c r="Z686" s="811" t="s">
        <v>742</v>
      </c>
      <c r="AA686" s="849"/>
      <c r="AB686" s="849"/>
      <c r="AC686" s="850"/>
      <c r="AD686" s="776" t="s">
        <v>849</v>
      </c>
      <c r="AE686" s="776" t="s">
        <v>945</v>
      </c>
      <c r="AF686" s="811" t="s">
        <v>952</v>
      </c>
      <c r="AG686" s="850"/>
    </row>
    <row r="687" spans="1:68" ht="14.25" customHeight="1" thickTop="1" x14ac:dyDescent="0.2">
      <c r="A687" s="877" t="s">
        <v>1082</v>
      </c>
      <c r="B687" s="811" t="s">
        <v>63</v>
      </c>
      <c r="C687" s="811" t="s">
        <v>109</v>
      </c>
      <c r="D687" s="811" t="s">
        <v>137</v>
      </c>
      <c r="E687" s="811" t="s">
        <v>207</v>
      </c>
      <c r="F687" s="811" t="s">
        <v>229</v>
      </c>
      <c r="G687" s="811" t="s">
        <v>270</v>
      </c>
      <c r="H687" s="811" t="s">
        <v>108</v>
      </c>
      <c r="I687" s="811" t="s">
        <v>312</v>
      </c>
      <c r="J687" s="811" t="s">
        <v>336</v>
      </c>
      <c r="K687" s="811" t="s">
        <v>413</v>
      </c>
      <c r="L687" s="811" t="s">
        <v>433</v>
      </c>
      <c r="M687" s="811" t="s">
        <v>458</v>
      </c>
      <c r="N687" s="777"/>
      <c r="O687" s="811" t="s">
        <v>485</v>
      </c>
      <c r="P687" s="811" t="s">
        <v>488</v>
      </c>
      <c r="Q687" s="811" t="s">
        <v>497</v>
      </c>
      <c r="R687" s="811" t="s">
        <v>513</v>
      </c>
      <c r="S687" s="811" t="s">
        <v>526</v>
      </c>
      <c r="T687" s="811" t="s">
        <v>539</v>
      </c>
      <c r="U687" s="811" t="s">
        <v>552</v>
      </c>
      <c r="V687" s="811" t="s">
        <v>556</v>
      </c>
      <c r="W687" s="811" t="s">
        <v>643</v>
      </c>
      <c r="X687" s="811" t="s">
        <v>657</v>
      </c>
      <c r="Y687" s="811" t="s">
        <v>698</v>
      </c>
      <c r="Z687" s="811" t="s">
        <v>743</v>
      </c>
      <c r="AA687" s="811" t="s">
        <v>804</v>
      </c>
      <c r="AB687" s="811" t="s">
        <v>828</v>
      </c>
      <c r="AC687" s="811" t="s">
        <v>842</v>
      </c>
      <c r="AD687" s="811" t="s">
        <v>849</v>
      </c>
      <c r="AE687" s="811" t="s">
        <v>945</v>
      </c>
      <c r="AF687" s="811" t="s">
        <v>952</v>
      </c>
      <c r="AG687" s="811" t="s">
        <v>1052</v>
      </c>
    </row>
    <row r="688" spans="1:68" ht="13.5" customHeight="1" thickBot="1" x14ac:dyDescent="0.25">
      <c r="A688" s="878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777"/>
      <c r="O688" s="812"/>
      <c r="P688" s="812"/>
      <c r="Q688" s="812"/>
      <c r="R688" s="812"/>
      <c r="S688" s="812"/>
      <c r="T688" s="812"/>
      <c r="U688" s="812"/>
      <c r="V688" s="812"/>
      <c r="W688" s="812"/>
      <c r="X688" s="812"/>
      <c r="Y688" s="812"/>
      <c r="Z688" s="812"/>
      <c r="AA688" s="812"/>
      <c r="AB688" s="812"/>
      <c r="AC688" s="812"/>
      <c r="AD688" s="812"/>
      <c r="AE688" s="812"/>
      <c r="AF688" s="812"/>
      <c r="AG688" s="812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289.60000000000002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736.2</v>
      </c>
      <c r="E689" s="46">
        <f>IFERROR(Y103*1,"0")+IFERROR(Y104*1,"0")+IFERROR(Y105*1,"0")+IFERROR(Y109*1,"0")+IFERROR(Y110*1,"0")+IFERROR(Y111*1,"0")+IFERROR(Y112*1,"0")+IFERROR(Y113*1,"0")+IFERROR(Y114*1,"0")</f>
        <v>862.2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1257.3</v>
      </c>
      <c r="G689" s="46">
        <f>IFERROR(Y149*1,"0")+IFERROR(Y150*1,"0")+IFERROR(Y151*1,"0")+IFERROR(Y155*1,"0")+IFERROR(Y156*1,"0")+IFERROR(Y160*1,"0")+IFERROR(Y161*1,"0")+IFERROR(Y162*1,"0")</f>
        <v>178.16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462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1472.7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123.2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400.8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245.70000000000002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678.4</v>
      </c>
      <c r="W689" s="46">
        <f>IFERROR(Y407*1,"0")+IFERROR(Y411*1,"0")+IFERROR(Y412*1,"0")+IFERROR(Y413*1,"0")</f>
        <v>1029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7309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81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130.5</v>
      </c>
      <c r="AA689" s="46">
        <f>IFERROR(Y514*1,"0")+IFERROR(Y518*1,"0")+IFERROR(Y519*1,"0")+IFERROR(Y520*1,"0")+IFERROR(Y521*1,"0")+IFERROR(Y522*1,"0")+IFERROR(Y526*1,"0")+IFERROR(Y530*1,"0")</f>
        <v>21.3</v>
      </c>
      <c r="AB689" s="46">
        <f>IFERROR(Y535*1,"0")+IFERROR(Y536*1,"0")+IFERROR(Y537*1,"0")+IFERROR(Y538*1,"0")</f>
        <v>67.92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960.96000000000026</v>
      </c>
      <c r="AE689" s="46">
        <f>IFERROR(Y607*1,"0")+IFERROR(Y611*1,"0")</f>
        <v>12.600000000000001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904.8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500,00"/>
        <filter val="1 600,00"/>
        <filter val="1 604,00"/>
        <filter val="1,28"/>
        <filter val="10,00"/>
        <filter val="10,50"/>
        <filter val="100,00"/>
        <filter val="103,33"/>
        <filter val="105,00"/>
        <filter val="107,67"/>
        <filter val="110,00"/>
        <filter val="112,05"/>
        <filter val="115,38"/>
        <filter val="116,67"/>
        <filter val="12,00"/>
        <filter val="12,50"/>
        <filter val="120,00"/>
        <filter val="122,50"/>
        <filter val="125,00"/>
        <filter val="145,24"/>
        <filter val="149,44"/>
        <filter val="15,00"/>
        <filter val="150,00"/>
        <filter val="160,00"/>
        <filter val="162,86"/>
        <filter val="166,67"/>
        <filter val="17 049,70"/>
        <filter val="170,00"/>
        <filter val="18 058,70"/>
        <filter val="18 808,70"/>
        <filter val="180,71"/>
        <filter val="190,00"/>
        <filter val="2 300,00"/>
        <filter val="2,38"/>
        <filter val="2,50"/>
        <filter val="20,00"/>
        <filter val="20,50"/>
        <filter val="20,60"/>
        <filter val="200,00"/>
        <filter val="21,00"/>
        <filter val="22,73"/>
        <filter val="225,00"/>
        <filter val="23,75"/>
        <filter val="240,00"/>
        <filter val="245,00"/>
        <filter val="26,72"/>
        <filter val="263,50"/>
        <filter val="270,00"/>
        <filter val="28,00"/>
        <filter val="28,33"/>
        <filter val="280,00"/>
        <filter val="29,70"/>
        <filter val="3 335,92"/>
        <filter val="3,33"/>
        <filter val="30"/>
        <filter val="30,00"/>
        <filter val="30,40"/>
        <filter val="300,00"/>
        <filter val="302,00"/>
        <filter val="315,00"/>
        <filter val="315,98"/>
        <filter val="33,00"/>
        <filter val="35,00"/>
        <filter val="36,00"/>
        <filter val="360,00"/>
        <filter val="373,33"/>
        <filter val="390,00"/>
        <filter val="4,00"/>
        <filter val="4,44"/>
        <filter val="40,00"/>
        <filter val="400,00"/>
        <filter val="41,67"/>
        <filter val="42,00"/>
        <filter val="42,59"/>
        <filter val="45,00"/>
        <filter val="454,50"/>
        <filter val="460,00"/>
        <filter val="483,33"/>
        <filter val="49,50"/>
        <filter val="5 600,00"/>
        <filter val="5,56"/>
        <filter val="50,00"/>
        <filter val="500,00"/>
        <filter val="502,00"/>
        <filter val="51,11"/>
        <filter val="515,00"/>
        <filter val="54,23"/>
        <filter val="549,00"/>
        <filter val="56,00"/>
        <filter val="6,00"/>
        <filter val="6,67"/>
        <filter val="6,85"/>
        <filter val="60,00"/>
        <filter val="63,71"/>
        <filter val="66,00"/>
        <filter val="68,00"/>
        <filter val="69,50"/>
        <filter val="70,00"/>
        <filter val="71,11"/>
        <filter val="72,00"/>
        <filter val="761,00"/>
        <filter val="77,00"/>
        <filter val="770,00"/>
        <filter val="8,33"/>
        <filter val="80,00"/>
        <filter val="838,00"/>
        <filter val="88,00"/>
        <filter val="88,52"/>
        <filter val="88,93"/>
        <filter val="9,00"/>
        <filter val="90,00"/>
        <filter val="900,00"/>
        <filter val="93,50"/>
      </filters>
    </filterColumn>
    <filterColumn colId="29" showButton="0"/>
    <filterColumn colId="30" showButton="0"/>
  </autoFilter>
  <mergeCells count="1211"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D78:E78"/>
    <mergeCell ref="P213:T213"/>
    <mergeCell ref="D572:E572"/>
    <mergeCell ref="D134:E134"/>
    <mergeCell ref="A523:O524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170:Z170"/>
    <mergeCell ref="D228:E228"/>
    <mergeCell ref="P583:T583"/>
    <mergeCell ref="D55:E55"/>
    <mergeCell ref="A140:O141"/>
    <mergeCell ref="P141:V141"/>
    <mergeCell ref="P452:T452"/>
    <mergeCell ref="P454:T45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A23:O24"/>
    <mergeCell ref="P64:T64"/>
    <mergeCell ref="P187:V187"/>
    <mergeCell ref="P429:V429"/>
    <mergeCell ref="A43:Z4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