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50E4B45-A2BD-47DB-AA69-B948CB1B9F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4" i="1" s="1"/>
  <c r="Y571" i="1"/>
  <c r="Y575" i="1" s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BP553" i="1" s="1"/>
  <c r="P553" i="1"/>
  <c r="X549" i="1"/>
  <c r="X548" i="1"/>
  <c r="BO547" i="1"/>
  <c r="BM547" i="1"/>
  <c r="Y547" i="1"/>
  <c r="Y549" i="1" s="1"/>
  <c r="P547" i="1"/>
  <c r="X545" i="1"/>
  <c r="X544" i="1"/>
  <c r="BO543" i="1"/>
  <c r="BM543" i="1"/>
  <c r="Y543" i="1"/>
  <c r="AC689" i="1" s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BP522" i="1" s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BO489" i="1"/>
  <c r="BM489" i="1"/>
  <c r="Y489" i="1"/>
  <c r="P489" i="1"/>
  <c r="BO488" i="1"/>
  <c r="BM488" i="1"/>
  <c r="Y488" i="1"/>
  <c r="BP488" i="1" s="1"/>
  <c r="P488" i="1"/>
  <c r="BO487" i="1"/>
  <c r="BM487" i="1"/>
  <c r="Y487" i="1"/>
  <c r="BO486" i="1"/>
  <c r="BM486" i="1"/>
  <c r="Y486" i="1"/>
  <c r="P486" i="1"/>
  <c r="BO485" i="1"/>
  <c r="BM485" i="1"/>
  <c r="Y485" i="1"/>
  <c r="BP485" i="1" s="1"/>
  <c r="P485" i="1"/>
  <c r="BO484" i="1"/>
  <c r="BM484" i="1"/>
  <c r="Y484" i="1"/>
  <c r="P484" i="1"/>
  <c r="BO483" i="1"/>
  <c r="BM483" i="1"/>
  <c r="Y483" i="1"/>
  <c r="BP483" i="1" s="1"/>
  <c r="BO482" i="1"/>
  <c r="BM482" i="1"/>
  <c r="Y482" i="1"/>
  <c r="BP482" i="1" s="1"/>
  <c r="BO481" i="1"/>
  <c r="BM481" i="1"/>
  <c r="Y481" i="1"/>
  <c r="X479" i="1"/>
  <c r="X478" i="1"/>
  <c r="BO477" i="1"/>
  <c r="BM477" i="1"/>
  <c r="Y477" i="1"/>
  <c r="Y478" i="1" s="1"/>
  <c r="P477" i="1"/>
  <c r="X473" i="1"/>
  <c r="X472" i="1"/>
  <c r="BO471" i="1"/>
  <c r="BM471" i="1"/>
  <c r="Y471" i="1"/>
  <c r="Y473" i="1" s="1"/>
  <c r="X469" i="1"/>
  <c r="X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BP459" i="1" s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P450" i="1" s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Y443" i="1" s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BP433" i="1" s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BP426" i="1" s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BP413" i="1" s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Y403" i="1" s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BO393" i="1"/>
  <c r="BM393" i="1"/>
  <c r="Y393" i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Z371" i="1" s="1"/>
  <c r="P371" i="1"/>
  <c r="BO370" i="1"/>
  <c r="BM370" i="1"/>
  <c r="Y370" i="1"/>
  <c r="P370" i="1"/>
  <c r="X368" i="1"/>
  <c r="X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BP345" i="1" s="1"/>
  <c r="P345" i="1"/>
  <c r="BO344" i="1"/>
  <c r="BM344" i="1"/>
  <c r="Y344" i="1"/>
  <c r="Y346" i="1" s="1"/>
  <c r="P344" i="1"/>
  <c r="X342" i="1"/>
  <c r="X341" i="1"/>
  <c r="BO340" i="1"/>
  <c r="BM340" i="1"/>
  <c r="Y340" i="1"/>
  <c r="BP340" i="1" s="1"/>
  <c r="P340" i="1"/>
  <c r="BO339" i="1"/>
  <c r="BM339" i="1"/>
  <c r="Y339" i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Y335" i="1" s="1"/>
  <c r="P333" i="1"/>
  <c r="X331" i="1"/>
  <c r="X330" i="1"/>
  <c r="BO329" i="1"/>
  <c r="BM329" i="1"/>
  <c r="Y329" i="1"/>
  <c r="Y331" i="1" s="1"/>
  <c r="P329" i="1"/>
  <c r="X327" i="1"/>
  <c r="X326" i="1"/>
  <c r="BO325" i="1"/>
  <c r="BM325" i="1"/>
  <c r="Y325" i="1"/>
  <c r="S689" i="1" s="1"/>
  <c r="P325" i="1"/>
  <c r="X322" i="1"/>
  <c r="X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BP306" i="1" s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BP302" i="1" s="1"/>
  <c r="P302" i="1"/>
  <c r="BO301" i="1"/>
  <c r="BM301" i="1"/>
  <c r="Y301" i="1"/>
  <c r="P301" i="1"/>
  <c r="X298" i="1"/>
  <c r="X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689" i="1" s="1"/>
  <c r="P294" i="1"/>
  <c r="X291" i="1"/>
  <c r="X290" i="1"/>
  <c r="BO289" i="1"/>
  <c r="BM289" i="1"/>
  <c r="Y289" i="1"/>
  <c r="O689" i="1" s="1"/>
  <c r="P289" i="1"/>
  <c r="X286" i="1"/>
  <c r="X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P276" i="1"/>
  <c r="X273" i="1"/>
  <c r="X272" i="1"/>
  <c r="BO271" i="1"/>
  <c r="BM271" i="1"/>
  <c r="Y271" i="1"/>
  <c r="Y273" i="1" s="1"/>
  <c r="P271" i="1"/>
  <c r="X269" i="1"/>
  <c r="X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9" i="1" s="1"/>
  <c r="BO238" i="1"/>
  <c r="BM238" i="1"/>
  <c r="Y238" i="1"/>
  <c r="BP238" i="1" s="1"/>
  <c r="P238" i="1"/>
  <c r="BO237" i="1"/>
  <c r="BM237" i="1"/>
  <c r="Y237" i="1"/>
  <c r="P237" i="1"/>
  <c r="X235" i="1"/>
  <c r="X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X221" i="1"/>
  <c r="X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Y210" i="1" s="1"/>
  <c r="P207" i="1"/>
  <c r="X205" i="1"/>
  <c r="X204" i="1"/>
  <c r="BO203" i="1"/>
  <c r="BM203" i="1"/>
  <c r="Y203" i="1"/>
  <c r="BP203" i="1" s="1"/>
  <c r="P203" i="1"/>
  <c r="BO202" i="1"/>
  <c r="BM202" i="1"/>
  <c r="Y202" i="1"/>
  <c r="P202" i="1"/>
  <c r="X199" i="1"/>
  <c r="X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X177" i="1"/>
  <c r="X176" i="1"/>
  <c r="BO175" i="1"/>
  <c r="BM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X158" i="1"/>
  <c r="X157" i="1"/>
  <c r="BO156" i="1"/>
  <c r="BM156" i="1"/>
  <c r="Y156" i="1"/>
  <c r="BP156" i="1" s="1"/>
  <c r="P156" i="1"/>
  <c r="BO155" i="1"/>
  <c r="BM155" i="1"/>
  <c r="Y155" i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BO149" i="1"/>
  <c r="BM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N138" i="1"/>
  <c r="BM138" i="1"/>
  <c r="Z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8" i="1"/>
  <c r="X57" i="1"/>
  <c r="BO56" i="1"/>
  <c r="BM56" i="1"/>
  <c r="Y56" i="1"/>
  <c r="BP56" i="1" s="1"/>
  <c r="P56" i="1"/>
  <c r="BO55" i="1"/>
  <c r="BM55" i="1"/>
  <c r="Y55" i="1"/>
  <c r="Y58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BP46" i="1" s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83" i="1" s="1"/>
  <c r="BO22" i="1"/>
  <c r="BM22" i="1"/>
  <c r="X680" i="1" s="1"/>
  <c r="Y22" i="1"/>
  <c r="P22" i="1"/>
  <c r="H10" i="1"/>
  <c r="A9" i="1"/>
  <c r="F10" i="1" s="1"/>
  <c r="D7" i="1"/>
  <c r="Q6" i="1"/>
  <c r="P2" i="1"/>
  <c r="Z65" i="1" l="1"/>
  <c r="BN65" i="1"/>
  <c r="Z208" i="1"/>
  <c r="BN208" i="1"/>
  <c r="Z279" i="1"/>
  <c r="BN279" i="1"/>
  <c r="Z372" i="1"/>
  <c r="BN372" i="1"/>
  <c r="Z380" i="1"/>
  <c r="BN380" i="1"/>
  <c r="Z412" i="1"/>
  <c r="BN412" i="1"/>
  <c r="Z466" i="1"/>
  <c r="BN466" i="1"/>
  <c r="Z471" i="1"/>
  <c r="Z472" i="1" s="1"/>
  <c r="BN471" i="1"/>
  <c r="BP471" i="1"/>
  <c r="Y472" i="1"/>
  <c r="Z477" i="1"/>
  <c r="Z478" i="1" s="1"/>
  <c r="BN477" i="1"/>
  <c r="BP477" i="1"/>
  <c r="Z50" i="1"/>
  <c r="BN50" i="1"/>
  <c r="Z79" i="1"/>
  <c r="BN79" i="1"/>
  <c r="Z110" i="1"/>
  <c r="BN110" i="1"/>
  <c r="Z122" i="1"/>
  <c r="BN122" i="1"/>
  <c r="Z193" i="1"/>
  <c r="BN193" i="1"/>
  <c r="Z219" i="1"/>
  <c r="BN219" i="1"/>
  <c r="Z262" i="1"/>
  <c r="BN262" i="1"/>
  <c r="Z302" i="1"/>
  <c r="BN302" i="1"/>
  <c r="Z361" i="1"/>
  <c r="BN361" i="1"/>
  <c r="Z426" i="1"/>
  <c r="BN426" i="1"/>
  <c r="Z450" i="1"/>
  <c r="BN450" i="1"/>
  <c r="Z543" i="1"/>
  <c r="Z544" i="1" s="1"/>
  <c r="BN543" i="1"/>
  <c r="BP543" i="1"/>
  <c r="Y544" i="1"/>
  <c r="Z547" i="1"/>
  <c r="Z548" i="1" s="1"/>
  <c r="BN547" i="1"/>
  <c r="BP547" i="1"/>
  <c r="Y548" i="1"/>
  <c r="Z553" i="1"/>
  <c r="BN553" i="1"/>
  <c r="BP386" i="1"/>
  <c r="BN386" i="1"/>
  <c r="Z386" i="1"/>
  <c r="BP422" i="1"/>
  <c r="BN422" i="1"/>
  <c r="Z422" i="1"/>
  <c r="Y440" i="1"/>
  <c r="Y439" i="1"/>
  <c r="BP437" i="1"/>
  <c r="BN437" i="1"/>
  <c r="Z437" i="1"/>
  <c r="BP486" i="1"/>
  <c r="BN486" i="1"/>
  <c r="Z486" i="1"/>
  <c r="BP492" i="1"/>
  <c r="BN492" i="1"/>
  <c r="Z492" i="1"/>
  <c r="BP508" i="1"/>
  <c r="BN508" i="1"/>
  <c r="Z508" i="1"/>
  <c r="BP521" i="1"/>
  <c r="BN521" i="1"/>
  <c r="Z521" i="1"/>
  <c r="BP583" i="1"/>
  <c r="BN583" i="1"/>
  <c r="Z583" i="1"/>
  <c r="BP589" i="1"/>
  <c r="BN589" i="1"/>
  <c r="Z589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Z61" i="1"/>
  <c r="BN61" i="1"/>
  <c r="Z71" i="1"/>
  <c r="BN71" i="1"/>
  <c r="Z83" i="1"/>
  <c r="BN83" i="1"/>
  <c r="Y93" i="1"/>
  <c r="Z97" i="1"/>
  <c r="BN97" i="1"/>
  <c r="E689" i="1"/>
  <c r="F689" i="1"/>
  <c r="Z134" i="1"/>
  <c r="BN134" i="1"/>
  <c r="Z151" i="1"/>
  <c r="BN151" i="1"/>
  <c r="Z162" i="1"/>
  <c r="BN162" i="1"/>
  <c r="Z179" i="1"/>
  <c r="BN179" i="1"/>
  <c r="Z197" i="1"/>
  <c r="BN197" i="1"/>
  <c r="Z215" i="1"/>
  <c r="BN215" i="1"/>
  <c r="Z225" i="1"/>
  <c r="BN225" i="1"/>
  <c r="Z233" i="1"/>
  <c r="BN233" i="1"/>
  <c r="Z242" i="1"/>
  <c r="BN242" i="1"/>
  <c r="Z253" i="1"/>
  <c r="BN253" i="1"/>
  <c r="Z266" i="1"/>
  <c r="BN266" i="1"/>
  <c r="Z283" i="1"/>
  <c r="BN283" i="1"/>
  <c r="Z306" i="1"/>
  <c r="BN306" i="1"/>
  <c r="Z345" i="1"/>
  <c r="BN345" i="1"/>
  <c r="Z365" i="1"/>
  <c r="BN365" i="1"/>
  <c r="BP395" i="1"/>
  <c r="BN395" i="1"/>
  <c r="Z395" i="1"/>
  <c r="BP432" i="1"/>
  <c r="BN432" i="1"/>
  <c r="Z432" i="1"/>
  <c r="BP438" i="1"/>
  <c r="BN438" i="1"/>
  <c r="Z438" i="1"/>
  <c r="BP454" i="1"/>
  <c r="BN454" i="1"/>
  <c r="Z454" i="1"/>
  <c r="BP487" i="1"/>
  <c r="BN487" i="1"/>
  <c r="Z487" i="1"/>
  <c r="BP495" i="1"/>
  <c r="BN495" i="1"/>
  <c r="Z495" i="1"/>
  <c r="BP518" i="1"/>
  <c r="BN518" i="1"/>
  <c r="Z518" i="1"/>
  <c r="BP557" i="1"/>
  <c r="BN557" i="1"/>
  <c r="Z557" i="1"/>
  <c r="BP584" i="1"/>
  <c r="BN584" i="1"/>
  <c r="Z584" i="1"/>
  <c r="BP590" i="1"/>
  <c r="BN590" i="1"/>
  <c r="Z590" i="1"/>
  <c r="BP635" i="1"/>
  <c r="BN635" i="1"/>
  <c r="Z635" i="1"/>
  <c r="BP637" i="1"/>
  <c r="BN637" i="1"/>
  <c r="Z637" i="1"/>
  <c r="BP639" i="1"/>
  <c r="BN639" i="1"/>
  <c r="Z639" i="1"/>
  <c r="Y390" i="1"/>
  <c r="Y397" i="1"/>
  <c r="AA689" i="1"/>
  <c r="Y653" i="1"/>
  <c r="Y574" i="1"/>
  <c r="Y689" i="1"/>
  <c r="BP149" i="1"/>
  <c r="BN149" i="1"/>
  <c r="Z149" i="1"/>
  <c r="Y164" i="1"/>
  <c r="BP160" i="1"/>
  <c r="BN160" i="1"/>
  <c r="Z160" i="1"/>
  <c r="BP175" i="1"/>
  <c r="BN175" i="1"/>
  <c r="Z175" i="1"/>
  <c r="BP195" i="1"/>
  <c r="BN195" i="1"/>
  <c r="Z195" i="1"/>
  <c r="BP212" i="1"/>
  <c r="BN212" i="1"/>
  <c r="Z212" i="1"/>
  <c r="Y234" i="1"/>
  <c r="BP223" i="1"/>
  <c r="BN223" i="1"/>
  <c r="Z223" i="1"/>
  <c r="BP231" i="1"/>
  <c r="BN231" i="1"/>
  <c r="Z231" i="1"/>
  <c r="BP240" i="1"/>
  <c r="BN240" i="1"/>
  <c r="Z240" i="1"/>
  <c r="BP251" i="1"/>
  <c r="BN251" i="1"/>
  <c r="Z251" i="1"/>
  <c r="BP264" i="1"/>
  <c r="BN264" i="1"/>
  <c r="Z264" i="1"/>
  <c r="BP281" i="1"/>
  <c r="BN281" i="1"/>
  <c r="Z281" i="1"/>
  <c r="BP304" i="1"/>
  <c r="BN304" i="1"/>
  <c r="Z304" i="1"/>
  <c r="BP339" i="1"/>
  <c r="BN339" i="1"/>
  <c r="Z339" i="1"/>
  <c r="BP363" i="1"/>
  <c r="BN363" i="1"/>
  <c r="Z363" i="1"/>
  <c r="BP378" i="1"/>
  <c r="BN378" i="1"/>
  <c r="Z378" i="1"/>
  <c r="BP388" i="1"/>
  <c r="BN388" i="1"/>
  <c r="Z388" i="1"/>
  <c r="BP401" i="1"/>
  <c r="BN401" i="1"/>
  <c r="Z401" i="1"/>
  <c r="BP424" i="1"/>
  <c r="BN424" i="1"/>
  <c r="Z424" i="1"/>
  <c r="BP448" i="1"/>
  <c r="BN448" i="1"/>
  <c r="Z448" i="1"/>
  <c r="Y460" i="1"/>
  <c r="BP458" i="1"/>
  <c r="BN458" i="1"/>
  <c r="Z458" i="1"/>
  <c r="BP464" i="1"/>
  <c r="BN464" i="1"/>
  <c r="Z464" i="1"/>
  <c r="BP489" i="1"/>
  <c r="BN489" i="1"/>
  <c r="Z489" i="1"/>
  <c r="BP497" i="1"/>
  <c r="BN497" i="1"/>
  <c r="Z497" i="1"/>
  <c r="BP536" i="1"/>
  <c r="BN536" i="1"/>
  <c r="Z536" i="1"/>
  <c r="BP538" i="1"/>
  <c r="BN538" i="1"/>
  <c r="Z538" i="1"/>
  <c r="BP559" i="1"/>
  <c r="BN559" i="1"/>
  <c r="Z559" i="1"/>
  <c r="BP565" i="1"/>
  <c r="BN565" i="1"/>
  <c r="Z565" i="1"/>
  <c r="BP567" i="1"/>
  <c r="BN567" i="1"/>
  <c r="Z567" i="1"/>
  <c r="BP579" i="1"/>
  <c r="BN579" i="1"/>
  <c r="Z579" i="1"/>
  <c r="BP587" i="1"/>
  <c r="BN587" i="1"/>
  <c r="Z587" i="1"/>
  <c r="Y603" i="1"/>
  <c r="Y602" i="1"/>
  <c r="BP600" i="1"/>
  <c r="BN600" i="1"/>
  <c r="Z600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B689" i="1"/>
  <c r="X681" i="1"/>
  <c r="X682" i="1" s="1"/>
  <c r="Y34" i="1"/>
  <c r="Z32" i="1"/>
  <c r="BN32" i="1"/>
  <c r="Z48" i="1"/>
  <c r="BN48" i="1"/>
  <c r="Z56" i="1"/>
  <c r="BN56" i="1"/>
  <c r="Z63" i="1"/>
  <c r="BN63" i="1"/>
  <c r="Z67" i="1"/>
  <c r="BN67" i="1"/>
  <c r="Y75" i="1"/>
  <c r="Z73" i="1"/>
  <c r="BN73" i="1"/>
  <c r="Y85" i="1"/>
  <c r="Z81" i="1"/>
  <c r="BN81" i="1"/>
  <c r="Z87" i="1"/>
  <c r="BN87" i="1"/>
  <c r="BP87" i="1"/>
  <c r="Z91" i="1"/>
  <c r="BN91" i="1"/>
  <c r="Y99" i="1"/>
  <c r="Z104" i="1"/>
  <c r="BN104" i="1"/>
  <c r="Y115" i="1"/>
  <c r="Z112" i="1"/>
  <c r="BN112" i="1"/>
  <c r="Z120" i="1"/>
  <c r="BN120" i="1"/>
  <c r="Z128" i="1"/>
  <c r="BN128" i="1"/>
  <c r="Y140" i="1"/>
  <c r="Z136" i="1"/>
  <c r="BN136" i="1"/>
  <c r="Y157" i="1"/>
  <c r="BP155" i="1"/>
  <c r="BN155" i="1"/>
  <c r="Z155" i="1"/>
  <c r="Y168" i="1"/>
  <c r="BP167" i="1"/>
  <c r="BN167" i="1"/>
  <c r="Z167" i="1"/>
  <c r="Z168" i="1" s="1"/>
  <c r="Y177" i="1"/>
  <c r="BP171" i="1"/>
  <c r="BN171" i="1"/>
  <c r="Z171" i="1"/>
  <c r="I689" i="1"/>
  <c r="Y199" i="1"/>
  <c r="BP191" i="1"/>
  <c r="BN191" i="1"/>
  <c r="Z191" i="1"/>
  <c r="BP202" i="1"/>
  <c r="BN202" i="1"/>
  <c r="Z202" i="1"/>
  <c r="BP217" i="1"/>
  <c r="BN217" i="1"/>
  <c r="Z217" i="1"/>
  <c r="BP227" i="1"/>
  <c r="BN227" i="1"/>
  <c r="Z227" i="1"/>
  <c r="Y243" i="1"/>
  <c r="BP237" i="1"/>
  <c r="BN237" i="1"/>
  <c r="Z237" i="1"/>
  <c r="BP247" i="1"/>
  <c r="BN247" i="1"/>
  <c r="Z247" i="1"/>
  <c r="L689" i="1"/>
  <c r="BP260" i="1"/>
  <c r="BN260" i="1"/>
  <c r="Z260" i="1"/>
  <c r="M689" i="1"/>
  <c r="BP277" i="1"/>
  <c r="BN277" i="1"/>
  <c r="Z277" i="1"/>
  <c r="BP295" i="1"/>
  <c r="BN295" i="1"/>
  <c r="Z295" i="1"/>
  <c r="R689" i="1"/>
  <c r="Y312" i="1"/>
  <c r="BP311" i="1"/>
  <c r="BN311" i="1"/>
  <c r="Z311" i="1"/>
  <c r="Z312" i="1" s="1"/>
  <c r="Y317" i="1"/>
  <c r="Y316" i="1"/>
  <c r="BP315" i="1"/>
  <c r="BN315" i="1"/>
  <c r="Z315" i="1"/>
  <c r="Z316" i="1" s="1"/>
  <c r="Y321" i="1"/>
  <c r="BP319" i="1"/>
  <c r="BN319" i="1"/>
  <c r="Z319" i="1"/>
  <c r="Y351" i="1"/>
  <c r="Y350" i="1"/>
  <c r="BP349" i="1"/>
  <c r="BN349" i="1"/>
  <c r="Z349" i="1"/>
  <c r="Z350" i="1" s="1"/>
  <c r="U689" i="1"/>
  <c r="Y355" i="1"/>
  <c r="BP354" i="1"/>
  <c r="BN354" i="1"/>
  <c r="Z354" i="1"/>
  <c r="Z355" i="1" s="1"/>
  <c r="BP359" i="1"/>
  <c r="BN359" i="1"/>
  <c r="Z359" i="1"/>
  <c r="Y374" i="1"/>
  <c r="BP382" i="1"/>
  <c r="BN382" i="1"/>
  <c r="Z382" i="1"/>
  <c r="BP389" i="1"/>
  <c r="BN389" i="1"/>
  <c r="Z389" i="1"/>
  <c r="X689" i="1"/>
  <c r="BP420" i="1"/>
  <c r="BN420" i="1"/>
  <c r="Z420" i="1"/>
  <c r="BP428" i="1"/>
  <c r="BN428" i="1"/>
  <c r="Z428" i="1"/>
  <c r="BP452" i="1"/>
  <c r="BN452" i="1"/>
  <c r="Z452" i="1"/>
  <c r="Y468" i="1"/>
  <c r="BP463" i="1"/>
  <c r="BN463" i="1"/>
  <c r="Z463" i="1"/>
  <c r="Y500" i="1"/>
  <c r="BP484" i="1"/>
  <c r="BN484" i="1"/>
  <c r="Z484" i="1"/>
  <c r="BP490" i="1"/>
  <c r="BN490" i="1"/>
  <c r="Z490" i="1"/>
  <c r="BP504" i="1"/>
  <c r="BN504" i="1"/>
  <c r="Z504" i="1"/>
  <c r="Y181" i="1"/>
  <c r="Q689" i="1"/>
  <c r="Y322" i="1"/>
  <c r="Y391" i="1"/>
  <c r="W689" i="1"/>
  <c r="Y414" i="1"/>
  <c r="Y434" i="1"/>
  <c r="Y510" i="1"/>
  <c r="Y523" i="1"/>
  <c r="BP537" i="1"/>
  <c r="BN537" i="1"/>
  <c r="Z537" i="1"/>
  <c r="BP555" i="1"/>
  <c r="BN555" i="1"/>
  <c r="Z555" i="1"/>
  <c r="BP564" i="1"/>
  <c r="BN564" i="1"/>
  <c r="Z564" i="1"/>
  <c r="BP566" i="1"/>
  <c r="BN566" i="1"/>
  <c r="Z566" i="1"/>
  <c r="BP578" i="1"/>
  <c r="BN578" i="1"/>
  <c r="Z578" i="1"/>
  <c r="BP586" i="1"/>
  <c r="BN586" i="1"/>
  <c r="Z586" i="1"/>
  <c r="BP594" i="1"/>
  <c r="BN594" i="1"/>
  <c r="Z594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AD689" i="1"/>
  <c r="H9" i="1"/>
  <c r="A10" i="1"/>
  <c r="Y33" i="1"/>
  <c r="Y53" i="1"/>
  <c r="Y57" i="1"/>
  <c r="Y68" i="1"/>
  <c r="Y76" i="1"/>
  <c r="Y84" i="1"/>
  <c r="Y94" i="1"/>
  <c r="Y100" i="1"/>
  <c r="Y107" i="1"/>
  <c r="Y116" i="1"/>
  <c r="Y125" i="1"/>
  <c r="Y131" i="1"/>
  <c r="Y141" i="1"/>
  <c r="Y145" i="1"/>
  <c r="Y152" i="1"/>
  <c r="Y158" i="1"/>
  <c r="Y163" i="1"/>
  <c r="Y176" i="1"/>
  <c r="Y182" i="1"/>
  <c r="Y188" i="1"/>
  <c r="Y198" i="1"/>
  <c r="Y205" i="1"/>
  <c r="Y209" i="1"/>
  <c r="BP216" i="1"/>
  <c r="BN216" i="1"/>
  <c r="Z216" i="1"/>
  <c r="Y24" i="1"/>
  <c r="F9" i="1"/>
  <c r="J9" i="1"/>
  <c r="Z22" i="1"/>
  <c r="Z23" i="1" s="1"/>
  <c r="BN22" i="1"/>
  <c r="BP22" i="1"/>
  <c r="Y23" i="1"/>
  <c r="X679" i="1"/>
  <c r="Z26" i="1"/>
  <c r="BN26" i="1"/>
  <c r="BP26" i="1"/>
  <c r="Z31" i="1"/>
  <c r="BN31" i="1"/>
  <c r="C689" i="1"/>
  <c r="Z47" i="1"/>
  <c r="BN47" i="1"/>
  <c r="Z49" i="1"/>
  <c r="BN49" i="1"/>
  <c r="Z51" i="1"/>
  <c r="BN51" i="1"/>
  <c r="Y52" i="1"/>
  <c r="Z55" i="1"/>
  <c r="BN55" i="1"/>
  <c r="BP55" i="1"/>
  <c r="D689" i="1"/>
  <c r="Z62" i="1"/>
  <c r="BN62" i="1"/>
  <c r="Z64" i="1"/>
  <c r="BN64" i="1"/>
  <c r="Z66" i="1"/>
  <c r="BN66" i="1"/>
  <c r="Y69" i="1"/>
  <c r="Z72" i="1"/>
  <c r="BN72" i="1"/>
  <c r="Z74" i="1"/>
  <c r="BN74" i="1"/>
  <c r="Z78" i="1"/>
  <c r="BN78" i="1"/>
  <c r="BP78" i="1"/>
  <c r="Z80" i="1"/>
  <c r="BN80" i="1"/>
  <c r="Z82" i="1"/>
  <c r="BN82" i="1"/>
  <c r="Z88" i="1"/>
  <c r="BN88" i="1"/>
  <c r="Z90" i="1"/>
  <c r="BN90" i="1"/>
  <c r="Z92" i="1"/>
  <c r="BN92" i="1"/>
  <c r="Z96" i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Z145" i="1" s="1"/>
  <c r="BN143" i="1"/>
  <c r="BP143" i="1"/>
  <c r="G689" i="1"/>
  <c r="Z150" i="1"/>
  <c r="BN150" i="1"/>
  <c r="Y153" i="1"/>
  <c r="Z156" i="1"/>
  <c r="BN156" i="1"/>
  <c r="Z161" i="1"/>
  <c r="BN161" i="1"/>
  <c r="H689" i="1"/>
  <c r="Y169" i="1"/>
  <c r="Z172" i="1"/>
  <c r="BN172" i="1"/>
  <c r="Z174" i="1"/>
  <c r="BN174" i="1"/>
  <c r="Z180" i="1"/>
  <c r="BN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J689" i="1"/>
  <c r="Z203" i="1"/>
  <c r="BN203" i="1"/>
  <c r="Y204" i="1"/>
  <c r="Z207" i="1"/>
  <c r="Z209" i="1" s="1"/>
  <c r="BN207" i="1"/>
  <c r="BP207" i="1"/>
  <c r="Y220" i="1"/>
  <c r="Y221" i="1"/>
  <c r="Z213" i="1"/>
  <c r="BN213" i="1"/>
  <c r="BP214" i="1"/>
  <c r="BN214" i="1"/>
  <c r="Z214" i="1"/>
  <c r="BP218" i="1"/>
  <c r="BN218" i="1"/>
  <c r="Z218" i="1"/>
  <c r="Z224" i="1"/>
  <c r="BN224" i="1"/>
  <c r="Z226" i="1"/>
  <c r="BN226" i="1"/>
  <c r="Z228" i="1"/>
  <c r="BN228" i="1"/>
  <c r="Z230" i="1"/>
  <c r="BN230" i="1"/>
  <c r="Z232" i="1"/>
  <c r="BN232" i="1"/>
  <c r="Y235" i="1"/>
  <c r="Z238" i="1"/>
  <c r="BN238" i="1"/>
  <c r="Z239" i="1"/>
  <c r="BN239" i="1"/>
  <c r="Z241" i="1"/>
  <c r="BN241" i="1"/>
  <c r="Y244" i="1"/>
  <c r="K689" i="1"/>
  <c r="Z248" i="1"/>
  <c r="BN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Z267" i="1"/>
  <c r="BN267" i="1"/>
  <c r="Y268" i="1"/>
  <c r="Z271" i="1"/>
  <c r="Z272" i="1" s="1"/>
  <c r="BN271" i="1"/>
  <c r="BP271" i="1"/>
  <c r="Y272" i="1"/>
  <c r="Z276" i="1"/>
  <c r="BN276" i="1"/>
  <c r="BP276" i="1"/>
  <c r="Z278" i="1"/>
  <c r="BN278" i="1"/>
  <c r="Z280" i="1"/>
  <c r="BN280" i="1"/>
  <c r="Z282" i="1"/>
  <c r="BN282" i="1"/>
  <c r="Z284" i="1"/>
  <c r="BN284" i="1"/>
  <c r="Y285" i="1"/>
  <c r="Z289" i="1"/>
  <c r="Z290" i="1" s="1"/>
  <c r="BN289" i="1"/>
  <c r="BP289" i="1"/>
  <c r="Y290" i="1"/>
  <c r="Z294" i="1"/>
  <c r="BN294" i="1"/>
  <c r="BP294" i="1"/>
  <c r="Z296" i="1"/>
  <c r="BN296" i="1"/>
  <c r="Y297" i="1"/>
  <c r="Z301" i="1"/>
  <c r="BN301" i="1"/>
  <c r="BP301" i="1"/>
  <c r="Z303" i="1"/>
  <c r="BN303" i="1"/>
  <c r="Z305" i="1"/>
  <c r="BN305" i="1"/>
  <c r="Y308" i="1"/>
  <c r="Y313" i="1"/>
  <c r="Z320" i="1"/>
  <c r="Z321" i="1" s="1"/>
  <c r="BN320" i="1"/>
  <c r="BP320" i="1"/>
  <c r="Z325" i="1"/>
  <c r="Z326" i="1" s="1"/>
  <c r="BN325" i="1"/>
  <c r="BP325" i="1"/>
  <c r="Y326" i="1"/>
  <c r="Z329" i="1"/>
  <c r="Z330" i="1" s="1"/>
  <c r="BN329" i="1"/>
  <c r="BP329" i="1"/>
  <c r="Y330" i="1"/>
  <c r="Z333" i="1"/>
  <c r="Z335" i="1" s="1"/>
  <c r="BN333" i="1"/>
  <c r="BP333" i="1"/>
  <c r="Y336" i="1"/>
  <c r="T689" i="1"/>
  <c r="Z340" i="1"/>
  <c r="BN340" i="1"/>
  <c r="Y341" i="1"/>
  <c r="Z344" i="1"/>
  <c r="BN344" i="1"/>
  <c r="BP344" i="1"/>
  <c r="Y347" i="1"/>
  <c r="Y356" i="1"/>
  <c r="V689" i="1"/>
  <c r="Z360" i="1"/>
  <c r="BN360" i="1"/>
  <c r="Z362" i="1"/>
  <c r="BN362" i="1"/>
  <c r="Z364" i="1"/>
  <c r="BN364" i="1"/>
  <c r="Z366" i="1"/>
  <c r="BN366" i="1"/>
  <c r="Y367" i="1"/>
  <c r="Z370" i="1"/>
  <c r="BN370" i="1"/>
  <c r="BP370" i="1"/>
  <c r="BP371" i="1"/>
  <c r="BN371" i="1"/>
  <c r="BP373" i="1"/>
  <c r="BN373" i="1"/>
  <c r="Z373" i="1"/>
  <c r="Y375" i="1"/>
  <c r="Y384" i="1"/>
  <c r="BP377" i="1"/>
  <c r="BN377" i="1"/>
  <c r="Z377" i="1"/>
  <c r="BP381" i="1"/>
  <c r="BN381" i="1"/>
  <c r="Z381" i="1"/>
  <c r="Y256" i="1"/>
  <c r="Y269" i="1"/>
  <c r="Y286" i="1"/>
  <c r="Y291" i="1"/>
  <c r="Y298" i="1"/>
  <c r="Y307" i="1"/>
  <c r="Y327" i="1"/>
  <c r="Y342" i="1"/>
  <c r="Y368" i="1"/>
  <c r="BP379" i="1"/>
  <c r="BN379" i="1"/>
  <c r="Z379" i="1"/>
  <c r="Y383" i="1"/>
  <c r="BP387" i="1"/>
  <c r="BN387" i="1"/>
  <c r="Z387" i="1"/>
  <c r="Y398" i="1"/>
  <c r="Y404" i="1"/>
  <c r="Y409" i="1"/>
  <c r="Y415" i="1"/>
  <c r="Y429" i="1"/>
  <c r="Y435" i="1"/>
  <c r="Y444" i="1"/>
  <c r="Y455" i="1"/>
  <c r="Y461" i="1"/>
  <c r="Y469" i="1"/>
  <c r="Y501" i="1"/>
  <c r="Y505" i="1"/>
  <c r="Y511" i="1"/>
  <c r="Y516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AB689" i="1"/>
  <c r="Y540" i="1"/>
  <c r="BP535" i="1"/>
  <c r="BN535" i="1"/>
  <c r="Z535" i="1"/>
  <c r="BP556" i="1"/>
  <c r="BN556" i="1"/>
  <c r="Z556" i="1"/>
  <c r="BP560" i="1"/>
  <c r="BN560" i="1"/>
  <c r="Z560" i="1"/>
  <c r="Y568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Z597" i="1" s="1"/>
  <c r="BP628" i="1"/>
  <c r="BN628" i="1"/>
  <c r="Z628" i="1"/>
  <c r="AF689" i="1"/>
  <c r="BP630" i="1"/>
  <c r="BN630" i="1"/>
  <c r="Z630" i="1"/>
  <c r="Y632" i="1"/>
  <c r="Z393" i="1"/>
  <c r="BN393" i="1"/>
  <c r="BP393" i="1"/>
  <c r="Z394" i="1"/>
  <c r="BN394" i="1"/>
  <c r="Z396" i="1"/>
  <c r="BN396" i="1"/>
  <c r="Z400" i="1"/>
  <c r="BN400" i="1"/>
  <c r="BP400" i="1"/>
  <c r="Z402" i="1"/>
  <c r="BN402" i="1"/>
  <c r="Z407" i="1"/>
  <c r="Z408" i="1" s="1"/>
  <c r="BN407" i="1"/>
  <c r="BP407" i="1"/>
  <c r="Y408" i="1"/>
  <c r="Z411" i="1"/>
  <c r="BN411" i="1"/>
  <c r="BP411" i="1"/>
  <c r="Z413" i="1"/>
  <c r="BN413" i="1"/>
  <c r="Z419" i="1"/>
  <c r="BN419" i="1"/>
  <c r="BP419" i="1"/>
  <c r="Z421" i="1"/>
  <c r="BN421" i="1"/>
  <c r="Z423" i="1"/>
  <c r="BN423" i="1"/>
  <c r="Z425" i="1"/>
  <c r="BN425" i="1"/>
  <c r="Z427" i="1"/>
  <c r="BN427" i="1"/>
  <c r="Y430" i="1"/>
  <c r="Z433" i="1"/>
  <c r="Z434" i="1" s="1"/>
  <c r="BN433" i="1"/>
  <c r="Z442" i="1"/>
  <c r="Z443" i="1" s="1"/>
  <c r="BN442" i="1"/>
  <c r="BP442" i="1"/>
  <c r="Z447" i="1"/>
  <c r="BN447" i="1"/>
  <c r="BP447" i="1"/>
  <c r="Z449" i="1"/>
  <c r="BN449" i="1"/>
  <c r="Z451" i="1"/>
  <c r="BN451" i="1"/>
  <c r="Z453" i="1"/>
  <c r="BN453" i="1"/>
  <c r="Y456" i="1"/>
  <c r="Z459" i="1"/>
  <c r="BN459" i="1"/>
  <c r="Z465" i="1"/>
  <c r="BN465" i="1"/>
  <c r="Z467" i="1"/>
  <c r="BN467" i="1"/>
  <c r="Z689" i="1"/>
  <c r="Y479" i="1"/>
  <c r="Z481" i="1"/>
  <c r="BN481" i="1"/>
  <c r="BP481" i="1"/>
  <c r="Z482" i="1"/>
  <c r="BN482" i="1"/>
  <c r="Z483" i="1"/>
  <c r="BN483" i="1"/>
  <c r="Z485" i="1"/>
  <c r="BN485" i="1"/>
  <c r="Z488" i="1"/>
  <c r="BN488" i="1"/>
  <c r="Z491" i="1"/>
  <c r="BN491" i="1"/>
  <c r="Z493" i="1"/>
  <c r="BN493" i="1"/>
  <c r="Z494" i="1"/>
  <c r="BN494" i="1"/>
  <c r="Z496" i="1"/>
  <c r="BN496" i="1"/>
  <c r="Z498" i="1"/>
  <c r="BN498" i="1"/>
  <c r="Z499" i="1"/>
  <c r="BN499" i="1"/>
  <c r="Z503" i="1"/>
  <c r="Z505" i="1" s="1"/>
  <c r="BN503" i="1"/>
  <c r="BP503" i="1"/>
  <c r="Z509" i="1"/>
  <c r="BN509" i="1"/>
  <c r="Z514" i="1"/>
  <c r="Z515" i="1" s="1"/>
  <c r="BN514" i="1"/>
  <c r="BP514" i="1"/>
  <c r="Y515" i="1"/>
  <c r="Z519" i="1"/>
  <c r="BN519" i="1"/>
  <c r="Z520" i="1"/>
  <c r="BN520" i="1"/>
  <c r="Z522" i="1"/>
  <c r="BN522" i="1"/>
  <c r="Y539" i="1"/>
  <c r="BP554" i="1"/>
  <c r="BN554" i="1"/>
  <c r="Z554" i="1"/>
  <c r="BP558" i="1"/>
  <c r="BN558" i="1"/>
  <c r="Z558" i="1"/>
  <c r="BP563" i="1"/>
  <c r="BN563" i="1"/>
  <c r="Z563" i="1"/>
  <c r="BP580" i="1"/>
  <c r="BN580" i="1"/>
  <c r="Z580" i="1"/>
  <c r="BP582" i="1"/>
  <c r="BN582" i="1"/>
  <c r="Z582" i="1"/>
  <c r="BP588" i="1"/>
  <c r="BN588" i="1"/>
  <c r="Z588" i="1"/>
  <c r="Y598" i="1"/>
  <c r="Y597" i="1"/>
  <c r="AE689" i="1"/>
  <c r="Y608" i="1"/>
  <c r="Y609" i="1"/>
  <c r="BP607" i="1"/>
  <c r="BN607" i="1"/>
  <c r="Z607" i="1"/>
  <c r="Z608" i="1" s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Z390" i="1" l="1"/>
  <c r="Z346" i="1"/>
  <c r="Z204" i="1"/>
  <c r="Z181" i="1"/>
  <c r="Z163" i="1"/>
  <c r="Z157" i="1"/>
  <c r="Z641" i="1"/>
  <c r="Z510" i="1"/>
  <c r="Z500" i="1"/>
  <c r="Z460" i="1"/>
  <c r="Z455" i="1"/>
  <c r="Z414" i="1"/>
  <c r="Z397" i="1"/>
  <c r="Z439" i="1"/>
  <c r="Z523" i="1"/>
  <c r="Z468" i="1"/>
  <c r="Z367" i="1"/>
  <c r="Z234" i="1"/>
  <c r="Z220" i="1"/>
  <c r="Z176" i="1"/>
  <c r="Z75" i="1"/>
  <c r="Z52" i="1"/>
  <c r="Z631" i="1"/>
  <c r="Z568" i="1"/>
  <c r="Z539" i="1"/>
  <c r="Z374" i="1"/>
  <c r="Z341" i="1"/>
  <c r="Z255" i="1"/>
  <c r="Z243" i="1"/>
  <c r="Z152" i="1"/>
  <c r="Z130" i="1"/>
  <c r="Z124" i="1"/>
  <c r="Z99" i="1"/>
  <c r="Z93" i="1"/>
  <c r="Z68" i="1"/>
  <c r="Z57" i="1"/>
  <c r="Z659" i="1"/>
  <c r="Z624" i="1"/>
  <c r="Z602" i="1"/>
  <c r="Z652" i="1"/>
  <c r="Z429" i="1"/>
  <c r="Z403" i="1"/>
  <c r="Z307" i="1"/>
  <c r="Z297" i="1"/>
  <c r="Z285" i="1"/>
  <c r="Z268" i="1"/>
  <c r="Z198" i="1"/>
  <c r="Z140" i="1"/>
  <c r="Z115" i="1"/>
  <c r="Z106" i="1"/>
  <c r="Z84" i="1"/>
  <c r="Z33" i="1"/>
  <c r="Y683" i="1"/>
  <c r="Y680" i="1"/>
  <c r="Y679" i="1"/>
  <c r="Z665" i="1"/>
  <c r="Z591" i="1"/>
  <c r="Z383" i="1"/>
  <c r="Y681" i="1"/>
  <c r="Z684" i="1" l="1"/>
  <c r="Y682" i="1"/>
</calcChain>
</file>

<file path=xl/sharedStrings.xml><?xml version="1.0" encoding="utf-8"?>
<sst xmlns="http://schemas.openxmlformats.org/spreadsheetml/2006/main" count="3187" uniqueCount="1100">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</sst>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1099</v>
      </c>
      <c r="I5" s="1103"/>
      <c r="J5" s="1103"/>
      <c r="K5" s="1103"/>
      <c r="L5" s="1103"/>
      <c r="M5" s="891"/>
      <c r="N5" s="58"/>
      <c r="P5" s="24" t="s">
        <v>10</v>
      </c>
      <c r="Q5" s="1194">
        <v>45693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Среда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1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 t="s">
        <v>19</v>
      </c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20</v>
      </c>
      <c r="Q8" s="945">
        <v>0.45833333333333331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21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22</v>
      </c>
      <c r="Q10" s="1006"/>
      <c r="R10" s="1007"/>
      <c r="U10" s="24" t="s">
        <v>23</v>
      </c>
      <c r="V10" s="826" t="s">
        <v>24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30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3" t="s">
        <v>38</v>
      </c>
      <c r="D17" s="829" t="s">
        <v>39</v>
      </c>
      <c r="E17" s="91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11"/>
      <c r="R17" s="911"/>
      <c r="S17" s="911"/>
      <c r="T17" s="912"/>
      <c r="U17" s="1217" t="s">
        <v>51</v>
      </c>
      <c r="V17" s="822"/>
      <c r="W17" s="829" t="s">
        <v>52</v>
      </c>
      <c r="X17" s="829" t="s">
        <v>53</v>
      </c>
      <c r="Y17" s="1215" t="s">
        <v>54</v>
      </c>
      <c r="Z17" s="1100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8"/>
      <c r="AF17" s="1169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63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6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71</v>
      </c>
      <c r="Q33" s="788"/>
      <c r="R33" s="788"/>
      <c r="S33" s="788"/>
      <c r="T33" s="788"/>
      <c r="U33" s="788"/>
      <c r="V33" s="789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71</v>
      </c>
      <c r="Q34" s="788"/>
      <c r="R34" s="788"/>
      <c r="S34" s="788"/>
      <c r="T34" s="788"/>
      <c r="U34" s="788"/>
      <c r="V34" s="789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99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71</v>
      </c>
      <c r="Q37" s="788"/>
      <c r="R37" s="788"/>
      <c r="S37" s="788"/>
      <c r="T37" s="788"/>
      <c r="U37" s="788"/>
      <c r="V37" s="789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71</v>
      </c>
      <c r="Q38" s="788"/>
      <c r="R38" s="788"/>
      <c r="S38" s="788"/>
      <c r="T38" s="788"/>
      <c r="U38" s="788"/>
      <c r="V38" s="789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105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71</v>
      </c>
      <c r="Q41" s="788"/>
      <c r="R41" s="788"/>
      <c r="S41" s="788"/>
      <c r="T41" s="788"/>
      <c r="U41" s="788"/>
      <c r="V41" s="789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71</v>
      </c>
      <c r="Q42" s="788"/>
      <c r="R42" s="788"/>
      <c r="S42" s="788"/>
      <c r="T42" s="788"/>
      <c r="U42" s="788"/>
      <c r="V42" s="789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108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110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111</v>
      </c>
      <c r="B46" s="54" t="s">
        <v>112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200</v>
      </c>
      <c r="Y47" s="780">
        <f t="shared" si="6"/>
        <v>205.20000000000002</v>
      </c>
      <c r="Z47" s="36">
        <f>IFERROR(IF(Y47=0,"",ROUNDUP(Y47/H47,0)*0.01898),"")</f>
        <v>0.36062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208.05555555555554</v>
      </c>
      <c r="BN47" s="64">
        <f t="shared" si="8"/>
        <v>213.46499999999997</v>
      </c>
      <c r="BO47" s="64">
        <f t="shared" si="9"/>
        <v>0.28935185185185186</v>
      </c>
      <c r="BP47" s="64">
        <f t="shared" si="10"/>
        <v>0.296875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 t="s">
        <v>125</v>
      </c>
      <c r="M49" s="33" t="s">
        <v>114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 t="s">
        <v>126</v>
      </c>
      <c r="AK49" s="68">
        <v>44.4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127</v>
      </c>
      <c r="B50" s="54" t="s">
        <v>128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125</v>
      </c>
      <c r="M50" s="33" t="s">
        <v>114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126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71</v>
      </c>
      <c r="Q52" s="788"/>
      <c r="R52" s="788"/>
      <c r="S52" s="788"/>
      <c r="T52" s="788"/>
      <c r="U52" s="788"/>
      <c r="V52" s="789"/>
      <c r="W52" s="37" t="s">
        <v>72</v>
      </c>
      <c r="X52" s="781">
        <f>IFERROR(X46/H46,"0")+IFERROR(X47/H47,"0")+IFERROR(X48/H48,"0")+IFERROR(X49/H49,"0")+IFERROR(X50/H50,"0")+IFERROR(X51/H51,"0")</f>
        <v>18.518518518518519</v>
      </c>
      <c r="Y52" s="781">
        <f>IFERROR(Y46/H46,"0")+IFERROR(Y47/H47,"0")+IFERROR(Y48/H48,"0")+IFERROR(Y49/H49,"0")+IFERROR(Y50/H50,"0")+IFERROR(Y51/H51,"0")</f>
        <v>19</v>
      </c>
      <c r="Z52" s="781">
        <f>IFERROR(IF(Z46="",0,Z46),"0")+IFERROR(IF(Z47="",0,Z47),"0")+IFERROR(IF(Z48="",0,Z48),"0")+IFERROR(IF(Z49="",0,Z49),"0")+IFERROR(IF(Z50="",0,Z50),"0")+IFERROR(IF(Z51="",0,Z51),"0")</f>
        <v>0.36062</v>
      </c>
      <c r="AA52" s="782"/>
      <c r="AB52" s="782"/>
      <c r="AC52" s="782"/>
    </row>
    <row r="53" spans="1:68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71</v>
      </c>
      <c r="Q53" s="788"/>
      <c r="R53" s="788"/>
      <c r="S53" s="788"/>
      <c r="T53" s="788"/>
      <c r="U53" s="788"/>
      <c r="V53" s="789"/>
      <c r="W53" s="37" t="s">
        <v>69</v>
      </c>
      <c r="X53" s="781">
        <f>IFERROR(SUM(X46:X51),"0")</f>
        <v>200</v>
      </c>
      <c r="Y53" s="781">
        <f>IFERROR(SUM(Y46:Y51),"0")</f>
        <v>205.20000000000002</v>
      </c>
      <c r="Z53" s="37"/>
      <c r="AA53" s="782"/>
      <c r="AB53" s="782"/>
      <c r="AC53" s="782"/>
    </row>
    <row r="54" spans="1:68" ht="14.25" hidden="1" customHeight="1" x14ac:dyDescent="0.25">
      <c r="A54" s="800" t="s">
        <v>73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137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110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750</v>
      </c>
      <c r="Y62" s="780">
        <f t="shared" si="11"/>
        <v>756</v>
      </c>
      <c r="Z62" s="36">
        <f>IFERROR(IF(Y62=0,"",ROUNDUP(Y62/H62,0)*0.01898),"")</f>
        <v>1.3286</v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780.20833333333326</v>
      </c>
      <c r="BN62" s="64">
        <f t="shared" si="13"/>
        <v>786.44999999999993</v>
      </c>
      <c r="BO62" s="64">
        <f t="shared" si="14"/>
        <v>1.0850694444444444</v>
      </c>
      <c r="BP62" s="64">
        <f t="shared" si="15"/>
        <v>1.09375</v>
      </c>
    </row>
    <row r="63" spans="1:68" ht="27" hidden="1" customHeight="1" x14ac:dyDescent="0.25">
      <c r="A63" s="54" t="s">
        <v>146</v>
      </c>
      <c r="B63" s="54" t="s">
        <v>147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149</v>
      </c>
      <c r="B64" s="54" t="s">
        <v>150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152</v>
      </c>
      <c r="B65" s="54" t="s">
        <v>153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125</v>
      </c>
      <c r="M67" s="33" t="s">
        <v>117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144</v>
      </c>
      <c r="AG67" s="64"/>
      <c r="AJ67" s="68" t="s">
        <v>126</v>
      </c>
      <c r="AK67" s="68">
        <v>54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71</v>
      </c>
      <c r="Q68" s="788"/>
      <c r="R68" s="788"/>
      <c r="S68" s="788"/>
      <c r="T68" s="788"/>
      <c r="U68" s="788"/>
      <c r="V68" s="789"/>
      <c r="W68" s="37" t="s">
        <v>72</v>
      </c>
      <c r="X68" s="781">
        <f>IFERROR(X61/H61,"0")+IFERROR(X62/H62,"0")+IFERROR(X63/H63,"0")+IFERROR(X64/H64,"0")+IFERROR(X65/H65,"0")+IFERROR(X66/H66,"0")+IFERROR(X67/H67,"0")</f>
        <v>69.444444444444443</v>
      </c>
      <c r="Y68" s="781">
        <f>IFERROR(Y61/H61,"0")+IFERROR(Y62/H62,"0")+IFERROR(Y63/H63,"0")+IFERROR(Y64/H64,"0")+IFERROR(Y65/H65,"0")+IFERROR(Y66/H66,"0")+IFERROR(Y67/H67,"0")</f>
        <v>70</v>
      </c>
      <c r="Z68" s="781">
        <f>IFERROR(IF(Z61="",0,Z61),"0")+IFERROR(IF(Z62="",0,Z62),"0")+IFERROR(IF(Z63="",0,Z63),"0")+IFERROR(IF(Z64="",0,Z64),"0")+IFERROR(IF(Z65="",0,Z65),"0")+IFERROR(IF(Z66="",0,Z66),"0")+IFERROR(IF(Z67="",0,Z67),"0")</f>
        <v>1.3286</v>
      </c>
      <c r="AA68" s="782"/>
      <c r="AB68" s="782"/>
      <c r="AC68" s="782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71</v>
      </c>
      <c r="Q69" s="788"/>
      <c r="R69" s="788"/>
      <c r="S69" s="788"/>
      <c r="T69" s="788"/>
      <c r="U69" s="788"/>
      <c r="V69" s="789"/>
      <c r="W69" s="37" t="s">
        <v>69</v>
      </c>
      <c r="X69" s="781">
        <f>IFERROR(SUM(X61:X67),"0")</f>
        <v>750</v>
      </c>
      <c r="Y69" s="781">
        <f>IFERROR(SUM(Y61:Y67),"0")</f>
        <v>756</v>
      </c>
      <c r="Z69" s="37"/>
      <c r="AA69" s="782"/>
      <c r="AB69" s="782"/>
      <c r="AC69" s="782"/>
    </row>
    <row r="70" spans="1:68" ht="14.25" hidden="1" customHeight="1" x14ac:dyDescent="0.25">
      <c r="A70" s="800" t="s">
        <v>160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hidden="1" customHeight="1" x14ac:dyDescent="0.25">
      <c r="A71" s="54" t="s">
        <v>161</v>
      </c>
      <c r="B71" s="54" t="s">
        <v>162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hidden="1" customHeight="1" x14ac:dyDescent="0.25">
      <c r="A72" s="54" t="s">
        <v>164</v>
      </c>
      <c r="B72" s="54" t="s">
        <v>165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167</v>
      </c>
      <c r="B73" s="54" t="s">
        <v>168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125</v>
      </c>
      <c r="M74" s="33" t="s">
        <v>117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126</v>
      </c>
      <c r="AK74" s="68">
        <v>37.799999999999997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idden="1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hidden="1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hidden="1" customHeight="1" x14ac:dyDescent="0.25">
      <c r="A77" s="800" t="s">
        <v>64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171</v>
      </c>
      <c r="B78" s="54" t="s">
        <v>172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174</v>
      </c>
      <c r="B79" s="54" t="s">
        <v>175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177</v>
      </c>
      <c r="B80" s="54" t="s">
        <v>178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180</v>
      </c>
      <c r="B81" s="54" t="s">
        <v>181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182</v>
      </c>
      <c r="B82" s="54" t="s">
        <v>183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184</v>
      </c>
      <c r="B83" s="54" t="s">
        <v>185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71</v>
      </c>
      <c r="Q84" s="788"/>
      <c r="R84" s="788"/>
      <c r="S84" s="788"/>
      <c r="T84" s="788"/>
      <c r="U84" s="788"/>
      <c r="V84" s="789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71</v>
      </c>
      <c r="Q85" s="788"/>
      <c r="R85" s="788"/>
      <c r="S85" s="788"/>
      <c r="T85" s="788"/>
      <c r="U85" s="788"/>
      <c r="V85" s="789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73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186</v>
      </c>
      <c r="B87" s="54" t="s">
        <v>187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189</v>
      </c>
      <c r="B88" s="54" t="s">
        <v>190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192</v>
      </c>
      <c r="B89" s="54" t="s">
        <v>193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195</v>
      </c>
      <c r="B90" s="54" t="s">
        <v>196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71</v>
      </c>
      <c r="Q93" s="788"/>
      <c r="R93" s="788"/>
      <c r="S93" s="788"/>
      <c r="T93" s="788"/>
      <c r="U93" s="788"/>
      <c r="V93" s="789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71</v>
      </c>
      <c r="Q94" s="788"/>
      <c r="R94" s="788"/>
      <c r="S94" s="788"/>
      <c r="T94" s="788"/>
      <c r="U94" s="788"/>
      <c r="V94" s="789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201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202</v>
      </c>
      <c r="B96" s="54" t="s">
        <v>203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202</v>
      </c>
      <c r="B97" s="54" t="s">
        <v>205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207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71</v>
      </c>
      <c r="Q99" s="788"/>
      <c r="R99" s="788"/>
      <c r="S99" s="788"/>
      <c r="T99" s="788"/>
      <c r="U99" s="788"/>
      <c r="V99" s="789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71</v>
      </c>
      <c r="Q100" s="788"/>
      <c r="R100" s="788"/>
      <c r="S100" s="788"/>
      <c r="T100" s="788"/>
      <c r="U100" s="788"/>
      <c r="V100" s="789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209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110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200</v>
      </c>
      <c r="Y103" s="780">
        <f>IFERROR(IF(X103="",0,CEILING((X103/$H103),1)*$H103),"")</f>
        <v>205.20000000000002</v>
      </c>
      <c r="Z103" s="36">
        <f>IFERROR(IF(Y103=0,"",ROUNDUP(Y103/H103,0)*0.01898),"")</f>
        <v>0.36062</v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208.05555555555554</v>
      </c>
      <c r="BN103" s="64">
        <f>IFERROR(Y103*I103/H103,"0")</f>
        <v>213.46499999999997</v>
      </c>
      <c r="BO103" s="64">
        <f>IFERROR(1/J103*(X103/H103),"0")</f>
        <v>0.28935185185185186</v>
      </c>
      <c r="BP103" s="64">
        <f>IFERROR(1/J103*(Y103/H103),"0")</f>
        <v>0.296875</v>
      </c>
    </row>
    <row r="104" spans="1:68" ht="16.5" hidden="1" customHeight="1" x14ac:dyDescent="0.25">
      <c r="A104" s="54" t="s">
        <v>213</v>
      </c>
      <c r="B104" s="54" t="s">
        <v>214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125</v>
      </c>
      <c r="M105" s="33" t="s">
        <v>156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217</v>
      </c>
      <c r="AG105" s="64"/>
      <c r="AJ105" s="68" t="s">
        <v>126</v>
      </c>
      <c r="AK105" s="68">
        <v>54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81">
        <f>IFERROR(X103/H103,"0")+IFERROR(X104/H104,"0")+IFERROR(X105/H105,"0")</f>
        <v>18.518518518518519</v>
      </c>
      <c r="Y106" s="781">
        <f>IFERROR(Y103/H103,"0")+IFERROR(Y104/H104,"0")+IFERROR(Y105/H105,"0")</f>
        <v>19</v>
      </c>
      <c r="Z106" s="781">
        <f>IFERROR(IF(Z103="",0,Z103),"0")+IFERROR(IF(Z104="",0,Z104),"0")+IFERROR(IF(Z105="",0,Z105),"0")</f>
        <v>0.36062</v>
      </c>
      <c r="AA106" s="782"/>
      <c r="AB106" s="782"/>
      <c r="AC106" s="782"/>
    </row>
    <row r="107" spans="1:68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81">
        <f>IFERROR(SUM(X103:X105),"0")</f>
        <v>200</v>
      </c>
      <c r="Y107" s="781">
        <f>IFERROR(SUM(Y103:Y105),"0")</f>
        <v>205.20000000000002</v>
      </c>
      <c r="Z107" s="37"/>
      <c r="AA107" s="782"/>
      <c r="AB107" s="782"/>
      <c r="AC107" s="782"/>
    </row>
    <row r="108" spans="1:68" ht="14.25" hidden="1" customHeight="1" x14ac:dyDescent="0.25">
      <c r="A108" s="800" t="s">
        <v>73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218</v>
      </c>
      <c r="B109" s="54" t="s">
        <v>219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218</v>
      </c>
      <c r="B110" s="54" t="s">
        <v>221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300</v>
      </c>
      <c r="Y110" s="780">
        <f t="shared" si="26"/>
        <v>302.40000000000003</v>
      </c>
      <c r="Z110" s="36">
        <f>IFERROR(IF(Y110=0,"",ROUNDUP(Y110/H110,0)*0.01898),"")</f>
        <v>0.68328</v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318.53571428571428</v>
      </c>
      <c r="BN110" s="64">
        <f t="shared" si="28"/>
        <v>321.084</v>
      </c>
      <c r="BO110" s="64">
        <f t="shared" si="29"/>
        <v>0.5580357142857143</v>
      </c>
      <c r="BP110" s="64">
        <f t="shared" si="30"/>
        <v>0.5625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45</v>
      </c>
      <c r="Y111" s="780">
        <f t="shared" si="26"/>
        <v>45.900000000000006</v>
      </c>
      <c r="Z111" s="36">
        <f>IFERROR(IF(Y111=0,"",ROUNDUP(Y111/H111,0)*0.00651),"")</f>
        <v>0.11067</v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49.199999999999996</v>
      </c>
      <c r="BN111" s="64">
        <f t="shared" si="28"/>
        <v>50.183999999999997</v>
      </c>
      <c r="BO111" s="64">
        <f t="shared" si="29"/>
        <v>9.1575091575091569E-2</v>
      </c>
      <c r="BP111" s="64">
        <f t="shared" si="30"/>
        <v>9.3406593406593408E-2</v>
      </c>
    </row>
    <row r="112" spans="1:68" ht="16.5" hidden="1" customHeight="1" x14ac:dyDescent="0.25">
      <c r="A112" s="54" t="s">
        <v>224</v>
      </c>
      <c r="B112" s="54" t="s">
        <v>225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227</v>
      </c>
      <c r="B114" s="54" t="s">
        <v>229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34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71</v>
      </c>
      <c r="Q115" s="788"/>
      <c r="R115" s="788"/>
      <c r="S115" s="788"/>
      <c r="T115" s="788"/>
      <c r="U115" s="788"/>
      <c r="V115" s="789"/>
      <c r="W115" s="37" t="s">
        <v>72</v>
      </c>
      <c r="X115" s="781">
        <f>IFERROR(X109/H109,"0")+IFERROR(X110/H110,"0")+IFERROR(X111/H111,"0")+IFERROR(X112/H112,"0")+IFERROR(X113/H113,"0")+IFERROR(X114/H114,"0")</f>
        <v>52.38095238095238</v>
      </c>
      <c r="Y115" s="781">
        <f>IFERROR(Y109/H109,"0")+IFERROR(Y110/H110,"0")+IFERROR(Y111/H111,"0")+IFERROR(Y112/H112,"0")+IFERROR(Y113/H113,"0")+IFERROR(Y114/H114,"0")</f>
        <v>53</v>
      </c>
      <c r="Z115" s="781">
        <f>IFERROR(IF(Z109="",0,Z109),"0")+IFERROR(IF(Z110="",0,Z110),"0")+IFERROR(IF(Z111="",0,Z111),"0")+IFERROR(IF(Z112="",0,Z112),"0")+IFERROR(IF(Z113="",0,Z113),"0")+IFERROR(IF(Z114="",0,Z114),"0")</f>
        <v>0.79395000000000004</v>
      </c>
      <c r="AA115" s="782"/>
      <c r="AB115" s="782"/>
      <c r="AC115" s="782"/>
    </row>
    <row r="116" spans="1:68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71</v>
      </c>
      <c r="Q116" s="788"/>
      <c r="R116" s="788"/>
      <c r="S116" s="788"/>
      <c r="T116" s="788"/>
      <c r="U116" s="788"/>
      <c r="V116" s="789"/>
      <c r="W116" s="37" t="s">
        <v>69</v>
      </c>
      <c r="X116" s="781">
        <f>IFERROR(SUM(X109:X114),"0")</f>
        <v>345</v>
      </c>
      <c r="Y116" s="781">
        <f>IFERROR(SUM(Y109:Y114),"0")</f>
        <v>348.30000000000007</v>
      </c>
      <c r="Z116" s="37"/>
      <c r="AA116" s="782"/>
      <c r="AB116" s="782"/>
      <c r="AC116" s="782"/>
    </row>
    <row r="117" spans="1:68" ht="16.5" hidden="1" customHeight="1" x14ac:dyDescent="0.25">
      <c r="A117" s="825" t="s">
        <v>231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110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232</v>
      </c>
      <c r="B119" s="54" t="s">
        <v>233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235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300</v>
      </c>
      <c r="Y120" s="780">
        <f>IFERROR(IF(X120="",0,CEILING((X120/$H120),1)*$H120),"")</f>
        <v>302.39999999999998</v>
      </c>
      <c r="Z120" s="36">
        <f>IFERROR(IF(Y120=0,"",ROUNDUP(Y120/H120,0)*0.01898),"")</f>
        <v>0.51246000000000003</v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311.65178571428572</v>
      </c>
      <c r="BN120" s="64">
        <f>IFERROR(Y120*I120/H120,"0")</f>
        <v>314.14499999999998</v>
      </c>
      <c r="BO120" s="64">
        <f>IFERROR(1/J120*(X120/H120),"0")</f>
        <v>0.41852678571428575</v>
      </c>
      <c r="BP120" s="64">
        <f>IFERROR(1/J120*(Y120/H120),"0")</f>
        <v>0.421875</v>
      </c>
    </row>
    <row r="121" spans="1:68" ht="16.5" hidden="1" customHeight="1" x14ac:dyDescent="0.25">
      <c r="A121" s="54" t="s">
        <v>236</v>
      </c>
      <c r="B121" s="54" t="s">
        <v>237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125</v>
      </c>
      <c r="M121" s="33" t="s">
        <v>114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126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239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240</v>
      </c>
      <c r="B123" s="54" t="s">
        <v>241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71</v>
      </c>
      <c r="Q124" s="788"/>
      <c r="R124" s="788"/>
      <c r="S124" s="788"/>
      <c r="T124" s="788"/>
      <c r="U124" s="788"/>
      <c r="V124" s="789"/>
      <c r="W124" s="37" t="s">
        <v>72</v>
      </c>
      <c r="X124" s="781">
        <f>IFERROR(X119/H119,"0")+IFERROR(X120/H120,"0")+IFERROR(X121/H121,"0")+IFERROR(X122/H122,"0")+IFERROR(X123/H123,"0")</f>
        <v>26.785714285714288</v>
      </c>
      <c r="Y124" s="781">
        <f>IFERROR(Y119/H119,"0")+IFERROR(Y120/H120,"0")+IFERROR(Y121/H121,"0")+IFERROR(Y122/H122,"0")+IFERROR(Y123/H123,"0")</f>
        <v>27</v>
      </c>
      <c r="Z124" s="781">
        <f>IFERROR(IF(Z119="",0,Z119),"0")+IFERROR(IF(Z120="",0,Z120),"0")+IFERROR(IF(Z121="",0,Z121),"0")+IFERROR(IF(Z122="",0,Z122),"0")+IFERROR(IF(Z123="",0,Z123),"0")</f>
        <v>0.51246000000000003</v>
      </c>
      <c r="AA124" s="782"/>
      <c r="AB124" s="782"/>
      <c r="AC124" s="782"/>
    </row>
    <row r="125" spans="1:68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71</v>
      </c>
      <c r="Q125" s="788"/>
      <c r="R125" s="788"/>
      <c r="S125" s="788"/>
      <c r="T125" s="788"/>
      <c r="U125" s="788"/>
      <c r="V125" s="789"/>
      <c r="W125" s="37" t="s">
        <v>69</v>
      </c>
      <c r="X125" s="781">
        <f>IFERROR(SUM(X119:X123),"0")</f>
        <v>300</v>
      </c>
      <c r="Y125" s="781">
        <f>IFERROR(SUM(Y119:Y123),"0")</f>
        <v>302.39999999999998</v>
      </c>
      <c r="Z125" s="37"/>
      <c r="AA125" s="782"/>
      <c r="AB125" s="782"/>
      <c r="AC125" s="782"/>
    </row>
    <row r="126" spans="1:68" ht="14.25" hidden="1" customHeight="1" x14ac:dyDescent="0.25">
      <c r="A126" s="800" t="s">
        <v>160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242</v>
      </c>
      <c r="B127" s="54" t="s">
        <v>243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245</v>
      </c>
      <c r="B128" s="54" t="s">
        <v>246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247</v>
      </c>
      <c r="B129" s="54" t="s">
        <v>248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71</v>
      </c>
      <c r="Q130" s="788"/>
      <c r="R130" s="788"/>
      <c r="S130" s="788"/>
      <c r="T130" s="788"/>
      <c r="U130" s="788"/>
      <c r="V130" s="789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71</v>
      </c>
      <c r="Q131" s="788"/>
      <c r="R131" s="788"/>
      <c r="S131" s="788"/>
      <c r="T131" s="788"/>
      <c r="U131" s="788"/>
      <c r="V131" s="789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0" t="s">
        <v>73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249</v>
      </c>
      <c r="B133" s="54" t="s">
        <v>250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300</v>
      </c>
      <c r="Y134" s="780">
        <f t="shared" si="31"/>
        <v>302.40000000000003</v>
      </c>
      <c r="Z134" s="36">
        <f>IFERROR(IF(Y134=0,"",ROUNDUP(Y134/H134,0)*0.01898),"")</f>
        <v>0.68328</v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318.32142857142856</v>
      </c>
      <c r="BN134" s="64">
        <f t="shared" si="33"/>
        <v>320.86800000000005</v>
      </c>
      <c r="BO134" s="64">
        <f t="shared" si="34"/>
        <v>0.5580357142857143</v>
      </c>
      <c r="BP134" s="64">
        <f t="shared" si="35"/>
        <v>0.5625</v>
      </c>
    </row>
    <row r="135" spans="1:68" ht="27" hidden="1" customHeight="1" x14ac:dyDescent="0.25">
      <c r="A135" s="54" t="s">
        <v>254</v>
      </c>
      <c r="B135" s="54" t="s">
        <v>255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257</v>
      </c>
      <c r="B136" s="54" t="s">
        <v>258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259</v>
      </c>
      <c r="B137" s="54" t="s">
        <v>260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450</v>
      </c>
      <c r="Y137" s="780">
        <f t="shared" si="31"/>
        <v>450.90000000000003</v>
      </c>
      <c r="Z137" s="36">
        <f>IFERROR(IF(Y137=0,"",ROUNDUP(Y137/H137,0)*0.00651),"")</f>
        <v>1.08717</v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492</v>
      </c>
      <c r="BN137" s="64">
        <f t="shared" si="33"/>
        <v>492.98399999999998</v>
      </c>
      <c r="BO137" s="64">
        <f t="shared" si="34"/>
        <v>0.91575091575091572</v>
      </c>
      <c r="BP137" s="64">
        <f t="shared" si="35"/>
        <v>0.91758241758241765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263</v>
      </c>
      <c r="B139" s="54" t="s">
        <v>264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71</v>
      </c>
      <c r="Q140" s="788"/>
      <c r="R140" s="788"/>
      <c r="S140" s="788"/>
      <c r="T140" s="788"/>
      <c r="U140" s="788"/>
      <c r="V140" s="789"/>
      <c r="W140" s="37" t="s">
        <v>72</v>
      </c>
      <c r="X140" s="781">
        <f>IFERROR(X133/H133,"0")+IFERROR(X134/H134,"0")+IFERROR(X135/H135,"0")+IFERROR(X136/H136,"0")+IFERROR(X137/H137,"0")+IFERROR(X138/H138,"0")+IFERROR(X139/H139,"0")</f>
        <v>202.38095238095238</v>
      </c>
      <c r="Y140" s="781">
        <f>IFERROR(Y133/H133,"0")+IFERROR(Y134/H134,"0")+IFERROR(Y135/H135,"0")+IFERROR(Y136/H136,"0")+IFERROR(Y137/H137,"0")+IFERROR(Y138/H138,"0")+IFERROR(Y139/H139,"0")</f>
        <v>203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1.7704499999999999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71</v>
      </c>
      <c r="Q141" s="788"/>
      <c r="R141" s="788"/>
      <c r="S141" s="788"/>
      <c r="T141" s="788"/>
      <c r="U141" s="788"/>
      <c r="V141" s="789"/>
      <c r="W141" s="37" t="s">
        <v>69</v>
      </c>
      <c r="X141" s="781">
        <f>IFERROR(SUM(X133:X139),"0")</f>
        <v>750</v>
      </c>
      <c r="Y141" s="781">
        <f>IFERROR(SUM(Y133:Y139),"0")</f>
        <v>753.30000000000007</v>
      </c>
      <c r="Z141" s="37"/>
      <c r="AA141" s="782"/>
      <c r="AB141" s="782"/>
      <c r="AC141" s="782"/>
    </row>
    <row r="142" spans="1:68" ht="14.25" hidden="1" customHeight="1" x14ac:dyDescent="0.25">
      <c r="A142" s="800" t="s">
        <v>201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266</v>
      </c>
      <c r="B143" s="54" t="s">
        <v>267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269</v>
      </c>
      <c r="B144" s="54" t="s">
        <v>270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71</v>
      </c>
      <c r="Q145" s="788"/>
      <c r="R145" s="788"/>
      <c r="S145" s="788"/>
      <c r="T145" s="788"/>
      <c r="U145" s="788"/>
      <c r="V145" s="789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71</v>
      </c>
      <c r="Q146" s="788"/>
      <c r="R146" s="788"/>
      <c r="S146" s="788"/>
      <c r="T146" s="788"/>
      <c r="U146" s="788"/>
      <c r="V146" s="789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272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110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273</v>
      </c>
      <c r="B149" s="54" t="s">
        <v>274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277</v>
      </c>
      <c r="B150" s="54" t="s">
        <v>278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277</v>
      </c>
      <c r="B151" s="54" t="s">
        <v>280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71</v>
      </c>
      <c r="Q152" s="788"/>
      <c r="R152" s="788"/>
      <c r="S152" s="788"/>
      <c r="T152" s="788"/>
      <c r="U152" s="788"/>
      <c r="V152" s="789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71</v>
      </c>
      <c r="Q153" s="788"/>
      <c r="R153" s="788"/>
      <c r="S153" s="788"/>
      <c r="T153" s="788"/>
      <c r="U153" s="788"/>
      <c r="V153" s="789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hidden="1" customHeight="1" x14ac:dyDescent="0.25">
      <c r="A155" s="54" t="s">
        <v>281</v>
      </c>
      <c r="B155" s="54" t="s">
        <v>282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281</v>
      </c>
      <c r="B156" s="54" t="s">
        <v>284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71</v>
      </c>
      <c r="Q157" s="788"/>
      <c r="R157" s="788"/>
      <c r="S157" s="788"/>
      <c r="T157" s="788"/>
      <c r="U157" s="788"/>
      <c r="V157" s="789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71</v>
      </c>
      <c r="Q158" s="788"/>
      <c r="R158" s="788"/>
      <c r="S158" s="788"/>
      <c r="T158" s="788"/>
      <c r="U158" s="788"/>
      <c r="V158" s="789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0" t="s">
        <v>73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285</v>
      </c>
      <c r="B160" s="54" t="s">
        <v>286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289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288</v>
      </c>
      <c r="B162" s="54" t="s">
        <v>290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71</v>
      </c>
      <c r="Q163" s="788"/>
      <c r="R163" s="788"/>
      <c r="S163" s="788"/>
      <c r="T163" s="788"/>
      <c r="U163" s="788"/>
      <c r="V163" s="789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71</v>
      </c>
      <c r="Q164" s="788"/>
      <c r="R164" s="788"/>
      <c r="S164" s="788"/>
      <c r="T164" s="788"/>
      <c r="U164" s="788"/>
      <c r="V164" s="789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25" t="s">
        <v>108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110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291</v>
      </c>
      <c r="B167" s="54" t="s">
        <v>292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71</v>
      </c>
      <c r="Q168" s="788"/>
      <c r="R168" s="788"/>
      <c r="S168" s="788"/>
      <c r="T168" s="788"/>
      <c r="U168" s="788"/>
      <c r="V168" s="789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71</v>
      </c>
      <c r="Q169" s="788"/>
      <c r="R169" s="788"/>
      <c r="S169" s="788"/>
      <c r="T169" s="788"/>
      <c r="U169" s="788"/>
      <c r="V169" s="789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64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294</v>
      </c>
      <c r="B171" s="54" t="s">
        <v>295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297</v>
      </c>
      <c r="B172" s="54" t="s">
        <v>298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300</v>
      </c>
      <c r="B173" s="54" t="s">
        <v>301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303</v>
      </c>
      <c r="B174" s="54" t="s">
        <v>304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71</v>
      </c>
      <c r="Q176" s="788"/>
      <c r="R176" s="788"/>
      <c r="S176" s="788"/>
      <c r="T176" s="788"/>
      <c r="U176" s="788"/>
      <c r="V176" s="789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71</v>
      </c>
      <c r="Q177" s="788"/>
      <c r="R177" s="788"/>
      <c r="S177" s="788"/>
      <c r="T177" s="788"/>
      <c r="U177" s="788"/>
      <c r="V177" s="789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73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307</v>
      </c>
      <c r="B179" s="54" t="s">
        <v>308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310</v>
      </c>
      <c r="B180" s="54" t="s">
        <v>311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71</v>
      </c>
      <c r="Q181" s="788"/>
      <c r="R181" s="788"/>
      <c r="S181" s="788"/>
      <c r="T181" s="788"/>
      <c r="U181" s="788"/>
      <c r="V181" s="789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71</v>
      </c>
      <c r="Q182" s="788"/>
      <c r="R182" s="788"/>
      <c r="S182" s="788"/>
      <c r="T182" s="788"/>
      <c r="U182" s="788"/>
      <c r="V182" s="789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313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314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160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315</v>
      </c>
      <c r="B186" s="54" t="s">
        <v>316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71</v>
      </c>
      <c r="Q187" s="788"/>
      <c r="R187" s="788"/>
      <c r="S187" s="788"/>
      <c r="T187" s="788"/>
      <c r="U187" s="788"/>
      <c r="V187" s="789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71</v>
      </c>
      <c r="Q188" s="788"/>
      <c r="R188" s="788"/>
      <c r="S188" s="788"/>
      <c r="T188" s="788"/>
      <c r="U188" s="788"/>
      <c r="V188" s="789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64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hidden="1" customHeight="1" x14ac:dyDescent="0.25">
      <c r="A190" s="54" t="s">
        <v>318</v>
      </c>
      <c r="B190" s="54" t="s">
        <v>319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hidden="1" customHeight="1" x14ac:dyDescent="0.25">
      <c r="A191" s="54" t="s">
        <v>321</v>
      </c>
      <c r="B191" s="54" t="s">
        <v>322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324</v>
      </c>
      <c r="B192" s="54" t="s">
        <v>325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hidden="1" customHeight="1" x14ac:dyDescent="0.25">
      <c r="A194" s="54" t="s">
        <v>329</v>
      </c>
      <c r="B194" s="54" t="s">
        <v>330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331</v>
      </c>
      <c r="B195" s="54" t="s">
        <v>332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333</v>
      </c>
      <c r="B196" s="54" t="s">
        <v>334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335</v>
      </c>
      <c r="B197" s="54" t="s">
        <v>336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idden="1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71</v>
      </c>
      <c r="Q198" s="788"/>
      <c r="R198" s="788"/>
      <c r="S198" s="788"/>
      <c r="T198" s="788"/>
      <c r="U198" s="788"/>
      <c r="V198" s="789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0</v>
      </c>
      <c r="Y198" s="781">
        <f>IFERROR(Y190/H190,"0")+IFERROR(Y191/H191,"0")+IFERROR(Y192/H192,"0")+IFERROR(Y193/H193,"0")+IFERROR(Y194/H194,"0")+IFERROR(Y195/H195,"0")+IFERROR(Y196/H196,"0")+IFERROR(Y197/H197,"0")</f>
        <v>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782"/>
      <c r="AB198" s="782"/>
      <c r="AC198" s="782"/>
    </row>
    <row r="199" spans="1:68" hidden="1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71</v>
      </c>
      <c r="Q199" s="788"/>
      <c r="R199" s="788"/>
      <c r="S199" s="788"/>
      <c r="T199" s="788"/>
      <c r="U199" s="788"/>
      <c r="V199" s="789"/>
      <c r="W199" s="37" t="s">
        <v>69</v>
      </c>
      <c r="X199" s="781">
        <f>IFERROR(SUM(X190:X197),"0")</f>
        <v>0</v>
      </c>
      <c r="Y199" s="781">
        <f>IFERROR(SUM(Y190:Y197),"0")</f>
        <v>0</v>
      </c>
      <c r="Z199" s="37"/>
      <c r="AA199" s="782"/>
      <c r="AB199" s="782"/>
      <c r="AC199" s="782"/>
    </row>
    <row r="200" spans="1:68" ht="16.5" hidden="1" customHeight="1" x14ac:dyDescent="0.25">
      <c r="A200" s="825" t="s">
        <v>338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110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339</v>
      </c>
      <c r="B202" s="54" t="s">
        <v>340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342</v>
      </c>
      <c r="B203" s="54" t="s">
        <v>343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71</v>
      </c>
      <c r="Q204" s="788"/>
      <c r="R204" s="788"/>
      <c r="S204" s="788"/>
      <c r="T204" s="788"/>
      <c r="U204" s="788"/>
      <c r="V204" s="789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71</v>
      </c>
      <c r="Q205" s="788"/>
      <c r="R205" s="788"/>
      <c r="S205" s="788"/>
      <c r="T205" s="788"/>
      <c r="U205" s="788"/>
      <c r="V205" s="789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160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344</v>
      </c>
      <c r="B207" s="54" t="s">
        <v>345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347</v>
      </c>
      <c r="B208" s="54" t="s">
        <v>348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71</v>
      </c>
      <c r="Q209" s="788"/>
      <c r="R209" s="788"/>
      <c r="S209" s="788"/>
      <c r="T209" s="788"/>
      <c r="U209" s="788"/>
      <c r="V209" s="789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71</v>
      </c>
      <c r="Q210" s="788"/>
      <c r="R210" s="788"/>
      <c r="S210" s="788"/>
      <c r="T210" s="788"/>
      <c r="U210" s="788"/>
      <c r="V210" s="789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64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hidden="1" customHeight="1" x14ac:dyDescent="0.25">
      <c r="A212" s="54" t="s">
        <v>349</v>
      </c>
      <c r="B212" s="54" t="s">
        <v>350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hidden="1" customHeight="1" x14ac:dyDescent="0.25">
      <c r="A213" s="54" t="s">
        <v>352</v>
      </c>
      <c r="B213" s="54" t="s">
        <v>353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355</v>
      </c>
      <c r="B214" s="54" t="s">
        <v>356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358</v>
      </c>
      <c r="B215" s="54" t="s">
        <v>359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idden="1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71</v>
      </c>
      <c r="Q220" s="788"/>
      <c r="R220" s="788"/>
      <c r="S220" s="788"/>
      <c r="T220" s="788"/>
      <c r="U220" s="788"/>
      <c r="V220" s="789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hidden="1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71</v>
      </c>
      <c r="Q221" s="788"/>
      <c r="R221" s="788"/>
      <c r="S221" s="788"/>
      <c r="T221" s="788"/>
      <c r="U221" s="788"/>
      <c r="V221" s="789"/>
      <c r="W221" s="37" t="s">
        <v>69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hidden="1" customHeight="1" x14ac:dyDescent="0.25">
      <c r="A222" s="800" t="s">
        <v>73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369</v>
      </c>
      <c r="B223" s="54" t="s">
        <v>370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375</v>
      </c>
      <c r="B225" s="54" t="s">
        <v>376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381</v>
      </c>
      <c r="B227" s="54" t="s">
        <v>382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383</v>
      </c>
      <c r="B228" s="54" t="s">
        <v>384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100</v>
      </c>
      <c r="Y229" s="780">
        <f t="shared" si="46"/>
        <v>100.8</v>
      </c>
      <c r="Z229" s="36">
        <f t="shared" si="51"/>
        <v>0.27342</v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110.5</v>
      </c>
      <c r="BN229" s="64">
        <f t="shared" si="48"/>
        <v>111.384</v>
      </c>
      <c r="BO229" s="64">
        <f t="shared" si="49"/>
        <v>0.22893772893772898</v>
      </c>
      <c r="BP229" s="64">
        <f t="shared" si="50"/>
        <v>0.23076923076923078</v>
      </c>
    </row>
    <row r="230" spans="1:68" ht="27" hidden="1" customHeight="1" x14ac:dyDescent="0.25">
      <c r="A230" s="54" t="s">
        <v>389</v>
      </c>
      <c r="B230" s="54" t="s">
        <v>390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391</v>
      </c>
      <c r="B231" s="54" t="s">
        <v>392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393</v>
      </c>
      <c r="B232" s="54" t="s">
        <v>394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395</v>
      </c>
      <c r="B233" s="54" t="s">
        <v>396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71</v>
      </c>
      <c r="Q234" s="788"/>
      <c r="R234" s="788"/>
      <c r="S234" s="788"/>
      <c r="T234" s="788"/>
      <c r="U234" s="788"/>
      <c r="V234" s="789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41.666666666666671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42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0.27342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71</v>
      </c>
      <c r="Q235" s="788"/>
      <c r="R235" s="788"/>
      <c r="S235" s="788"/>
      <c r="T235" s="788"/>
      <c r="U235" s="788"/>
      <c r="V235" s="789"/>
      <c r="W235" s="37" t="s">
        <v>69</v>
      </c>
      <c r="X235" s="781">
        <f>IFERROR(SUM(X223:X233),"0")</f>
        <v>100</v>
      </c>
      <c r="Y235" s="781">
        <f>IFERROR(SUM(Y223:Y233),"0")</f>
        <v>100.8</v>
      </c>
      <c r="Z235" s="37"/>
      <c r="AA235" s="782"/>
      <c r="AB235" s="782"/>
      <c r="AC235" s="782"/>
    </row>
    <row r="236" spans="1:68" ht="14.25" hidden="1" customHeight="1" x14ac:dyDescent="0.25">
      <c r="A236" s="800" t="s">
        <v>201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398</v>
      </c>
      <c r="B237" s="54" t="s">
        <v>399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398</v>
      </c>
      <c r="B238" s="54" t="s">
        <v>401</v>
      </c>
      <c r="C238" s="31">
        <v>4301060404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402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398</v>
      </c>
      <c r="B239" s="54" t="s">
        <v>403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156</v>
      </c>
      <c r="N239" s="33"/>
      <c r="O239" s="32">
        <v>30</v>
      </c>
      <c r="P239" s="972" t="s">
        <v>404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406</v>
      </c>
      <c r="B240" s="54" t="s">
        <v>407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hidden="1" customHeight="1" x14ac:dyDescent="0.25">
      <c r="A242" s="54" t="s">
        <v>412</v>
      </c>
      <c r="B242" s="54" t="s">
        <v>413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idden="1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71</v>
      </c>
      <c r="Q243" s="788"/>
      <c r="R243" s="788"/>
      <c r="S243" s="788"/>
      <c r="T243" s="788"/>
      <c r="U243" s="788"/>
      <c r="V243" s="789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hidden="1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71</v>
      </c>
      <c r="Q244" s="788"/>
      <c r="R244" s="788"/>
      <c r="S244" s="788"/>
      <c r="T244" s="788"/>
      <c r="U244" s="788"/>
      <c r="V244" s="789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hidden="1" customHeight="1" x14ac:dyDescent="0.25">
      <c r="A245" s="825" t="s">
        <v>415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110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416</v>
      </c>
      <c r="B247" s="54" t="s">
        <v>417</v>
      </c>
      <c r="C247" s="31">
        <v>4301011717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113</v>
      </c>
      <c r="L247" s="32"/>
      <c r="M247" s="33" t="s">
        <v>117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418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416</v>
      </c>
      <c r="B248" s="54" t="s">
        <v>419</v>
      </c>
      <c r="C248" s="31">
        <v>4301011945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113</v>
      </c>
      <c r="L248" s="32"/>
      <c r="M248" s="33" t="s">
        <v>420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4301011733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4301011944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113</v>
      </c>
      <c r="L251" s="32"/>
      <c r="M251" s="33" t="s">
        <v>420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418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71</v>
      </c>
      <c r="Q255" s="788"/>
      <c r="R255" s="788"/>
      <c r="S255" s="788"/>
      <c r="T255" s="788"/>
      <c r="U255" s="788"/>
      <c r="V255" s="789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71</v>
      </c>
      <c r="Q256" s="788"/>
      <c r="R256" s="788"/>
      <c r="S256" s="788"/>
      <c r="T256" s="788"/>
      <c r="U256" s="788"/>
      <c r="V256" s="789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435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110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436</v>
      </c>
      <c r="B259" s="54" t="s">
        <v>437</v>
      </c>
      <c r="C259" s="31">
        <v>4301011826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113</v>
      </c>
      <c r="L259" s="32"/>
      <c r="M259" s="33" t="s">
        <v>117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436</v>
      </c>
      <c r="B260" s="54" t="s">
        <v>439</v>
      </c>
      <c r="C260" s="31">
        <v>4301011942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113</v>
      </c>
      <c r="L260" s="32"/>
      <c r="M260" s="33" t="s">
        <v>420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441</v>
      </c>
      <c r="B261" s="54" t="s">
        <v>442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113</v>
      </c>
      <c r="L262" s="32"/>
      <c r="M262" s="33" t="s">
        <v>117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444</v>
      </c>
      <c r="B263" s="54" t="s">
        <v>447</v>
      </c>
      <c r="C263" s="31">
        <v>4301011941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113</v>
      </c>
      <c r="L263" s="32"/>
      <c r="M263" s="33" t="s">
        <v>420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440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450</v>
      </c>
      <c r="B265" s="54" t="s">
        <v>451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454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455</v>
      </c>
      <c r="B267" s="54" t="s">
        <v>456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idden="1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71</v>
      </c>
      <c r="Q268" s="788"/>
      <c r="R268" s="788"/>
      <c r="S268" s="788"/>
      <c r="T268" s="788"/>
      <c r="U268" s="788"/>
      <c r="V268" s="789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hidden="1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71</v>
      </c>
      <c r="Q269" s="788"/>
      <c r="R269" s="788"/>
      <c r="S269" s="788"/>
      <c r="T269" s="788"/>
      <c r="U269" s="788"/>
      <c r="V269" s="789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hidden="1" customHeight="1" x14ac:dyDescent="0.25">
      <c r="A270" s="800" t="s">
        <v>160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457</v>
      </c>
      <c r="B271" s="54" t="s">
        <v>458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71</v>
      </c>
      <c r="Q272" s="788"/>
      <c r="R272" s="788"/>
      <c r="S272" s="788"/>
      <c r="T272" s="788"/>
      <c r="U272" s="788"/>
      <c r="V272" s="789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71</v>
      </c>
      <c r="Q273" s="788"/>
      <c r="R273" s="788"/>
      <c r="S273" s="788"/>
      <c r="T273" s="788"/>
      <c r="U273" s="788"/>
      <c r="V273" s="789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460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110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461</v>
      </c>
      <c r="B276" s="54" t="s">
        <v>462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464</v>
      </c>
      <c r="B277" s="54" t="s">
        <v>465</v>
      </c>
      <c r="C277" s="31">
        <v>4301011850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113</v>
      </c>
      <c r="L277" s="32"/>
      <c r="M277" s="33" t="s">
        <v>117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464</v>
      </c>
      <c r="B278" s="54" t="s">
        <v>467</v>
      </c>
      <c r="C278" s="31">
        <v>4301011910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113</v>
      </c>
      <c r="L278" s="32"/>
      <c r="M278" s="33" t="s">
        <v>420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469</v>
      </c>
      <c r="B279" s="54" t="s">
        <v>470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472</v>
      </c>
      <c r="B280" s="54" t="s">
        <v>473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475</v>
      </c>
      <c r="B281" s="54" t="s">
        <v>476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478</v>
      </c>
      <c r="B282" s="54" t="s">
        <v>479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481</v>
      </c>
      <c r="B283" s="54" t="s">
        <v>482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484</v>
      </c>
      <c r="B284" s="54" t="s">
        <v>485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71</v>
      </c>
      <c r="Q285" s="788"/>
      <c r="R285" s="788"/>
      <c r="S285" s="788"/>
      <c r="T285" s="788"/>
      <c r="U285" s="788"/>
      <c r="V285" s="789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71</v>
      </c>
      <c r="Q286" s="788"/>
      <c r="R286" s="788"/>
      <c r="S286" s="788"/>
      <c r="T286" s="788"/>
      <c r="U286" s="788"/>
      <c r="V286" s="789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487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110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488</v>
      </c>
      <c r="B289" s="54" t="s">
        <v>489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427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71</v>
      </c>
      <c r="Q290" s="788"/>
      <c r="R290" s="788"/>
      <c r="S290" s="788"/>
      <c r="T290" s="788"/>
      <c r="U290" s="788"/>
      <c r="V290" s="789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71</v>
      </c>
      <c r="Q291" s="788"/>
      <c r="R291" s="788"/>
      <c r="S291" s="788"/>
      <c r="T291" s="788"/>
      <c r="U291" s="788"/>
      <c r="V291" s="789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490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110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491</v>
      </c>
      <c r="B294" s="54" t="s">
        <v>492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496</v>
      </c>
      <c r="B296" s="54" t="s">
        <v>497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499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73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500</v>
      </c>
      <c r="B301" s="54" t="s">
        <v>501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503</v>
      </c>
      <c r="B302" s="54" t="s">
        <v>504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506</v>
      </c>
      <c r="B303" s="54" t="s">
        <v>507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hidden="1" customHeight="1" x14ac:dyDescent="0.25">
      <c r="A304" s="54" t="s">
        <v>508</v>
      </c>
      <c r="B304" s="54" t="s">
        <v>509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hidden="1" customHeight="1" x14ac:dyDescent="0.25">
      <c r="A305" s="54" t="s">
        <v>510</v>
      </c>
      <c r="B305" s="54" t="s">
        <v>511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143</v>
      </c>
      <c r="M305" s="33" t="s">
        <v>68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145</v>
      </c>
      <c r="AK305" s="68">
        <v>436.8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idden="1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71</v>
      </c>
      <c r="Q307" s="788"/>
      <c r="R307" s="788"/>
      <c r="S307" s="788"/>
      <c r="T307" s="788"/>
      <c r="U307" s="788"/>
      <c r="V307" s="789"/>
      <c r="W307" s="37" t="s">
        <v>72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hidden="1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71</v>
      </c>
      <c r="Q308" s="788"/>
      <c r="R308" s="788"/>
      <c r="S308" s="788"/>
      <c r="T308" s="788"/>
      <c r="U308" s="788"/>
      <c r="V308" s="789"/>
      <c r="W308" s="37" t="s">
        <v>69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hidden="1" customHeight="1" x14ac:dyDescent="0.25">
      <c r="A309" s="825" t="s">
        <v>515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110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516</v>
      </c>
      <c r="B311" s="54" t="s">
        <v>517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71</v>
      </c>
      <c r="Q312" s="788"/>
      <c r="R312" s="788"/>
      <c r="S312" s="788"/>
      <c r="T312" s="788"/>
      <c r="U312" s="788"/>
      <c r="V312" s="789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71</v>
      </c>
      <c r="Q313" s="788"/>
      <c r="R313" s="788"/>
      <c r="S313" s="788"/>
      <c r="T313" s="788"/>
      <c r="U313" s="788"/>
      <c r="V313" s="789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64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519</v>
      </c>
      <c r="B315" s="54" t="s">
        <v>520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71</v>
      </c>
      <c r="Q316" s="788"/>
      <c r="R316" s="788"/>
      <c r="S316" s="788"/>
      <c r="T316" s="788"/>
      <c r="U316" s="788"/>
      <c r="V316" s="789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71</v>
      </c>
      <c r="Q317" s="788"/>
      <c r="R317" s="788"/>
      <c r="S317" s="788"/>
      <c r="T317" s="788"/>
      <c r="U317" s="788"/>
      <c r="V317" s="789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73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522</v>
      </c>
      <c r="B319" s="54" t="s">
        <v>523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525</v>
      </c>
      <c r="B320" s="54" t="s">
        <v>526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71</v>
      </c>
      <c r="Q321" s="788"/>
      <c r="R321" s="788"/>
      <c r="S321" s="788"/>
      <c r="T321" s="788"/>
      <c r="U321" s="788"/>
      <c r="V321" s="789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71</v>
      </c>
      <c r="Q322" s="788"/>
      <c r="R322" s="788"/>
      <c r="S322" s="788"/>
      <c r="T322" s="788"/>
      <c r="U322" s="788"/>
      <c r="V322" s="789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528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110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529</v>
      </c>
      <c r="B325" s="54" t="s">
        <v>530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71</v>
      </c>
      <c r="Q326" s="788"/>
      <c r="R326" s="788"/>
      <c r="S326" s="788"/>
      <c r="T326" s="788"/>
      <c r="U326" s="788"/>
      <c r="V326" s="789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71</v>
      </c>
      <c r="Q327" s="788"/>
      <c r="R327" s="788"/>
      <c r="S327" s="788"/>
      <c r="T327" s="788"/>
      <c r="U327" s="788"/>
      <c r="V327" s="789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64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532</v>
      </c>
      <c r="B329" s="54" t="s">
        <v>533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71</v>
      </c>
      <c r="Q330" s="788"/>
      <c r="R330" s="788"/>
      <c r="S330" s="788"/>
      <c r="T330" s="788"/>
      <c r="U330" s="788"/>
      <c r="V330" s="789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71</v>
      </c>
      <c r="Q331" s="788"/>
      <c r="R331" s="788"/>
      <c r="S331" s="788"/>
      <c r="T331" s="788"/>
      <c r="U331" s="788"/>
      <c r="V331" s="789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73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535</v>
      </c>
      <c r="B333" s="54" t="s">
        <v>536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71</v>
      </c>
      <c r="Q335" s="788"/>
      <c r="R335" s="788"/>
      <c r="S335" s="788"/>
      <c r="T335" s="788"/>
      <c r="U335" s="788"/>
      <c r="V335" s="789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71</v>
      </c>
      <c r="Q336" s="788"/>
      <c r="R336" s="788"/>
      <c r="S336" s="788"/>
      <c r="T336" s="788"/>
      <c r="U336" s="788"/>
      <c r="V336" s="789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541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110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542</v>
      </c>
      <c r="B339" s="54" t="s">
        <v>543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427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544</v>
      </c>
      <c r="B340" s="54" t="s">
        <v>545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427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546</v>
      </c>
      <c r="B344" s="54" t="s">
        <v>547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549</v>
      </c>
      <c r="B345" s="54" t="s">
        <v>550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73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551</v>
      </c>
      <c r="B349" s="54" t="s">
        <v>552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71</v>
      </c>
      <c r="Q350" s="788"/>
      <c r="R350" s="788"/>
      <c r="S350" s="788"/>
      <c r="T350" s="788"/>
      <c r="U350" s="788"/>
      <c r="V350" s="789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71</v>
      </c>
      <c r="Q351" s="788"/>
      <c r="R351" s="788"/>
      <c r="S351" s="788"/>
      <c r="T351" s="788"/>
      <c r="U351" s="788"/>
      <c r="V351" s="789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554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110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555</v>
      </c>
      <c r="B354" s="54" t="s">
        <v>556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558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110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559</v>
      </c>
      <c r="B359" s="54" t="s">
        <v>560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562</v>
      </c>
      <c r="B360" s="54" t="s">
        <v>563</v>
      </c>
      <c r="C360" s="31">
        <v>4301012016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113</v>
      </c>
      <c r="L360" s="32"/>
      <c r="M360" s="33" t="s">
        <v>114</v>
      </c>
      <c r="N360" s="33"/>
      <c r="O360" s="32">
        <v>55</v>
      </c>
      <c r="P360" s="12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562</v>
      </c>
      <c r="B361" s="54" t="s">
        <v>565</v>
      </c>
      <c r="C361" s="31">
        <v>4301011911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113</v>
      </c>
      <c r="L361" s="32"/>
      <c r="M361" s="33" t="s">
        <v>420</v>
      </c>
      <c r="N361" s="33"/>
      <c r="O361" s="32">
        <v>55</v>
      </c>
      <c r="P361" s="9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567</v>
      </c>
      <c r="B362" s="54" t="s">
        <v>568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564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71</v>
      </c>
      <c r="Q367" s="788"/>
      <c r="R367" s="788"/>
      <c r="S367" s="788"/>
      <c r="T367" s="788"/>
      <c r="U367" s="788"/>
      <c r="V367" s="789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71</v>
      </c>
      <c r="Q368" s="788"/>
      <c r="R368" s="788"/>
      <c r="S368" s="788"/>
      <c r="T368" s="788"/>
      <c r="U368" s="788"/>
      <c r="V368" s="789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0" t="s">
        <v>64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581</v>
      </c>
      <c r="B370" s="54" t="s">
        <v>582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71</v>
      </c>
      <c r="Q374" s="788"/>
      <c r="R374" s="788"/>
      <c r="S374" s="788"/>
      <c r="T374" s="788"/>
      <c r="U374" s="788"/>
      <c r="V374" s="789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71</v>
      </c>
      <c r="Q375" s="788"/>
      <c r="R375" s="788"/>
      <c r="S375" s="788"/>
      <c r="T375" s="788"/>
      <c r="U375" s="788"/>
      <c r="V375" s="789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0" t="s">
        <v>73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592</v>
      </c>
      <c r="B377" s="54" t="s">
        <v>593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607</v>
      </c>
      <c r="B382" s="54" t="s">
        <v>608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71</v>
      </c>
      <c r="Q383" s="788"/>
      <c r="R383" s="788"/>
      <c r="S383" s="788"/>
      <c r="T383" s="788"/>
      <c r="U383" s="788"/>
      <c r="V383" s="789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71</v>
      </c>
      <c r="Q384" s="788"/>
      <c r="R384" s="788"/>
      <c r="S384" s="788"/>
      <c r="T384" s="788"/>
      <c r="U384" s="788"/>
      <c r="V384" s="789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201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hidden="1" customHeight="1" x14ac:dyDescent="0.25">
      <c r="A386" s="54" t="s">
        <v>610</v>
      </c>
      <c r="B386" s="54" t="s">
        <v>611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730</v>
      </c>
      <c r="Y387" s="780">
        <f>IFERROR(IF(X387="",0,CEILING((X387/$H387),1)*$H387),"")</f>
        <v>733.19999999999993</v>
      </c>
      <c r="Z387" s="36">
        <f>IFERROR(IF(Y387=0,"",ROUNDUP(Y387/H387,0)*0.01898),"")</f>
        <v>1.7841199999999999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778.573076923077</v>
      </c>
      <c r="BN387" s="64">
        <f>IFERROR(Y387*I387/H387,"0")</f>
        <v>781.9860000000001</v>
      </c>
      <c r="BO387" s="64">
        <f>IFERROR(1/J387*(X387/H387),"0")</f>
        <v>1.4623397435897436</v>
      </c>
      <c r="BP387" s="64">
        <f>IFERROR(1/J387*(Y387/H387),"0")</f>
        <v>1.46875</v>
      </c>
    </row>
    <row r="388" spans="1:68" ht="16.5" hidden="1" customHeight="1" x14ac:dyDescent="0.25">
      <c r="A388" s="54" t="s">
        <v>616</v>
      </c>
      <c r="B388" s="54" t="s">
        <v>617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616</v>
      </c>
      <c r="B389" s="54" t="s">
        <v>619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156</v>
      </c>
      <c r="N389" s="33"/>
      <c r="O389" s="32">
        <v>30</v>
      </c>
      <c r="P389" s="844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81">
        <f>IFERROR(X386/H386,"0")+IFERROR(X387/H387,"0")+IFERROR(X388/H388,"0")+IFERROR(X389/H389,"0")</f>
        <v>93.589743589743591</v>
      </c>
      <c r="Y390" s="781">
        <f>IFERROR(Y386/H386,"0")+IFERROR(Y387/H387,"0")+IFERROR(Y388/H388,"0")+IFERROR(Y389/H389,"0")</f>
        <v>94</v>
      </c>
      <c r="Z390" s="781">
        <f>IFERROR(IF(Z386="",0,Z386),"0")+IFERROR(IF(Z387="",0,Z387),"0")+IFERROR(IF(Z388="",0,Z388),"0")+IFERROR(IF(Z389="",0,Z389),"0")</f>
        <v>1.7841199999999999</v>
      </c>
      <c r="AA390" s="782"/>
      <c r="AB390" s="782"/>
      <c r="AC390" s="782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81">
        <f>IFERROR(SUM(X386:X389),"0")</f>
        <v>730</v>
      </c>
      <c r="Y391" s="781">
        <f>IFERROR(SUM(Y386:Y389),"0")</f>
        <v>733.19999999999993</v>
      </c>
      <c r="Z391" s="37"/>
      <c r="AA391" s="782"/>
      <c r="AB391" s="782"/>
      <c r="AC391" s="782"/>
    </row>
    <row r="392" spans="1:68" ht="14.25" hidden="1" customHeight="1" x14ac:dyDescent="0.25">
      <c r="A392" s="800" t="s">
        <v>99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3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48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0" t="s">
        <v>634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635</v>
      </c>
      <c r="B400" s="54" t="s">
        <v>636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641</v>
      </c>
      <c r="B402" s="54" t="s">
        <v>642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643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644</v>
      </c>
      <c r="B407" s="54" t="s">
        <v>645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647</v>
      </c>
      <c r="B411" s="54" t="s">
        <v>648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650</v>
      </c>
      <c r="B412" s="54" t="s">
        <v>651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147</v>
      </c>
      <c r="Y413" s="780">
        <f>IFERROR(IF(X413="",0,CEILING((X413/$H413),1)*$H413),"")</f>
        <v>147</v>
      </c>
      <c r="Z413" s="36">
        <f>IFERROR(IF(Y413=0,"",ROUNDUP(Y413/H413,0)*0.00651),"")</f>
        <v>0.45569999999999999</v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163.79999999999998</v>
      </c>
      <c r="BN413" s="64">
        <f>IFERROR(Y413*I413/H413,"0")</f>
        <v>163.79999999999998</v>
      </c>
      <c r="BO413" s="64">
        <f>IFERROR(1/J413*(X413/H413),"0")</f>
        <v>0.38461538461538464</v>
      </c>
      <c r="BP413" s="64">
        <f>IFERROR(1/J413*(Y413/H413),"0")</f>
        <v>0.38461538461538464</v>
      </c>
    </row>
    <row r="414" spans="1:68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81">
        <f>IFERROR(X411/H411,"0")+IFERROR(X412/H412,"0")+IFERROR(X413/H413,"0")</f>
        <v>70</v>
      </c>
      <c r="Y414" s="781">
        <f>IFERROR(Y411/H411,"0")+IFERROR(Y412/H412,"0")+IFERROR(Y413/H413,"0")</f>
        <v>70</v>
      </c>
      <c r="Z414" s="781">
        <f>IFERROR(IF(Z411="",0,Z411),"0")+IFERROR(IF(Z412="",0,Z412),"0")+IFERROR(IF(Z413="",0,Z413),"0")</f>
        <v>0.45569999999999999</v>
      </c>
      <c r="AA414" s="782"/>
      <c r="AB414" s="782"/>
      <c r="AC414" s="782"/>
    </row>
    <row r="415" spans="1:68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81">
        <f>IFERROR(SUM(X411:X413),"0")</f>
        <v>147</v>
      </c>
      <c r="Y415" s="781">
        <f>IFERROR(SUM(Y411:Y413),"0")</f>
        <v>147</v>
      </c>
      <c r="Z415" s="37"/>
      <c r="AA415" s="782"/>
      <c r="AB415" s="782"/>
      <c r="AC415" s="782"/>
    </row>
    <row r="416" spans="1:68" ht="27.75" hidden="1" customHeight="1" x14ac:dyDescent="0.2">
      <c r="A416" s="880" t="s">
        <v>656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657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110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658</v>
      </c>
      <c r="B419" s="54" t="s">
        <v>659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420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143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3500</v>
      </c>
      <c r="Y420" s="780">
        <f t="shared" si="87"/>
        <v>3510</v>
      </c>
      <c r="Z420" s="36">
        <f>IFERROR(IF(Y420=0,"",ROUNDUP(Y420/H420,0)*0.02175),"")</f>
        <v>5.0894999999999992</v>
      </c>
      <c r="AA420" s="56"/>
      <c r="AB420" s="57"/>
      <c r="AC420" s="487" t="s">
        <v>662</v>
      </c>
      <c r="AG420" s="64"/>
      <c r="AJ420" s="68" t="s">
        <v>145</v>
      </c>
      <c r="AK420" s="68">
        <v>720</v>
      </c>
      <c r="BB420" s="488" t="s">
        <v>1</v>
      </c>
      <c r="BM420" s="64">
        <f t="shared" si="88"/>
        <v>3612</v>
      </c>
      <c r="BN420" s="64">
        <f t="shared" si="89"/>
        <v>3622.32</v>
      </c>
      <c r="BO420" s="64">
        <f t="shared" si="90"/>
        <v>4.8611111111111107</v>
      </c>
      <c r="BP420" s="64">
        <f t="shared" si="91"/>
        <v>4.875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420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143</v>
      </c>
      <c r="M422" s="33" t="s">
        <v>68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1850</v>
      </c>
      <c r="Y422" s="780">
        <f t="shared" si="87"/>
        <v>1860</v>
      </c>
      <c r="Z422" s="36">
        <f>IFERROR(IF(Y422=0,"",ROUNDUP(Y422/H422,0)*0.02175),"")</f>
        <v>2.6969999999999996</v>
      </c>
      <c r="AA422" s="56"/>
      <c r="AB422" s="57"/>
      <c r="AC422" s="491" t="s">
        <v>666</v>
      </c>
      <c r="AG422" s="64"/>
      <c r="AJ422" s="68" t="s">
        <v>145</v>
      </c>
      <c r="AK422" s="68">
        <v>720</v>
      </c>
      <c r="BB422" s="492" t="s">
        <v>1</v>
      </c>
      <c r="BM422" s="64">
        <f t="shared" si="88"/>
        <v>1909.2</v>
      </c>
      <c r="BN422" s="64">
        <f t="shared" si="89"/>
        <v>1919.52</v>
      </c>
      <c r="BO422" s="64">
        <f t="shared" si="90"/>
        <v>2.5694444444444442</v>
      </c>
      <c r="BP422" s="64">
        <f t="shared" si="91"/>
        <v>2.583333333333333</v>
      </c>
    </row>
    <row r="423" spans="1:68" ht="27" hidden="1" customHeight="1" x14ac:dyDescent="0.25">
      <c r="A423" s="54" t="s">
        <v>667</v>
      </c>
      <c r="B423" s="54" t="s">
        <v>668</v>
      </c>
      <c r="C423" s="31">
        <v>4301011339</v>
      </c>
      <c r="D423" s="791">
        <v>4607091383997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68</v>
      </c>
      <c r="N423" s="33"/>
      <c r="O423" s="32">
        <v>60</v>
      </c>
      <c r="P423" s="9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669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670</v>
      </c>
      <c r="B424" s="54" t="s">
        <v>671</v>
      </c>
      <c r="C424" s="31">
        <v>4301011943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/>
      <c r="M424" s="33" t="s">
        <v>420</v>
      </c>
      <c r="N424" s="33"/>
      <c r="O424" s="32">
        <v>60</v>
      </c>
      <c r="P424" s="9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660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hidden="1" customHeight="1" x14ac:dyDescent="0.25">
      <c r="A425" s="54" t="s">
        <v>670</v>
      </c>
      <c r="B425" s="54" t="s">
        <v>672</v>
      </c>
      <c r="C425" s="31">
        <v>4301011867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 t="s">
        <v>143</v>
      </c>
      <c r="M425" s="33" t="s">
        <v>68</v>
      </c>
      <c r="N425" s="33"/>
      <c r="O425" s="32">
        <v>60</v>
      </c>
      <c r="P425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673</v>
      </c>
      <c r="AG425" s="64"/>
      <c r="AJ425" s="68" t="s">
        <v>145</v>
      </c>
      <c r="AK425" s="68">
        <v>720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679</v>
      </c>
      <c r="B428" s="54" t="s">
        <v>680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673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71</v>
      </c>
      <c r="Q429" s="788"/>
      <c r="R429" s="788"/>
      <c r="S429" s="788"/>
      <c r="T429" s="788"/>
      <c r="U429" s="788"/>
      <c r="V429" s="789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356.66666666666669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358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7.7864999999999984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71</v>
      </c>
      <c r="Q430" s="788"/>
      <c r="R430" s="788"/>
      <c r="S430" s="788"/>
      <c r="T430" s="788"/>
      <c r="U430" s="788"/>
      <c r="V430" s="789"/>
      <c r="W430" s="37" t="s">
        <v>69</v>
      </c>
      <c r="X430" s="781">
        <f>IFERROR(SUM(X419:X428),"0")</f>
        <v>5350</v>
      </c>
      <c r="Y430" s="781">
        <f>IFERROR(SUM(Y419:Y428),"0")</f>
        <v>5370</v>
      </c>
      <c r="Z430" s="37"/>
      <c r="AA430" s="782"/>
      <c r="AB430" s="782"/>
      <c r="AC430" s="782"/>
    </row>
    <row r="431" spans="1:68" ht="14.25" hidden="1" customHeight="1" x14ac:dyDescent="0.25">
      <c r="A431" s="800" t="s">
        <v>160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700</v>
      </c>
      <c r="Y432" s="780">
        <f>IFERROR(IF(X432="",0,CEILING((X432/$H432),1)*$H432),"")</f>
        <v>705</v>
      </c>
      <c r="Z432" s="36">
        <f>IFERROR(IF(Y432=0,"",ROUNDUP(Y432/H432,0)*0.02175),"")</f>
        <v>1.0222499999999999</v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722.4</v>
      </c>
      <c r="BN432" s="64">
        <f>IFERROR(Y432*I432/H432,"0")</f>
        <v>727.56</v>
      </c>
      <c r="BO432" s="64">
        <f>IFERROR(1/J432*(X432/H432),"0")</f>
        <v>0.9722222222222221</v>
      </c>
      <c r="BP432" s="64">
        <f>IFERROR(1/J432*(Y432/H432),"0")</f>
        <v>0.97916666666666663</v>
      </c>
    </row>
    <row r="433" spans="1:68" ht="27" hidden="1" customHeight="1" x14ac:dyDescent="0.25">
      <c r="A433" s="54" t="s">
        <v>684</v>
      </c>
      <c r="B433" s="54" t="s">
        <v>685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71</v>
      </c>
      <c r="Q434" s="788"/>
      <c r="R434" s="788"/>
      <c r="S434" s="788"/>
      <c r="T434" s="788"/>
      <c r="U434" s="788"/>
      <c r="V434" s="789"/>
      <c r="W434" s="37" t="s">
        <v>72</v>
      </c>
      <c r="X434" s="781">
        <f>IFERROR(X432/H432,"0")+IFERROR(X433/H433,"0")</f>
        <v>46.666666666666664</v>
      </c>
      <c r="Y434" s="781">
        <f>IFERROR(Y432/H432,"0")+IFERROR(Y433/H433,"0")</f>
        <v>47</v>
      </c>
      <c r="Z434" s="781">
        <f>IFERROR(IF(Z432="",0,Z432),"0")+IFERROR(IF(Z433="",0,Z433),"0")</f>
        <v>1.0222499999999999</v>
      </c>
      <c r="AA434" s="782"/>
      <c r="AB434" s="782"/>
      <c r="AC434" s="782"/>
    </row>
    <row r="435" spans="1:68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71</v>
      </c>
      <c r="Q435" s="788"/>
      <c r="R435" s="788"/>
      <c r="S435" s="788"/>
      <c r="T435" s="788"/>
      <c r="U435" s="788"/>
      <c r="V435" s="789"/>
      <c r="W435" s="37" t="s">
        <v>69</v>
      </c>
      <c r="X435" s="781">
        <f>IFERROR(SUM(X432:X433),"0")</f>
        <v>700</v>
      </c>
      <c r="Y435" s="781">
        <f>IFERROR(SUM(Y432:Y433),"0")</f>
        <v>705</v>
      </c>
      <c r="Z435" s="37"/>
      <c r="AA435" s="782"/>
      <c r="AB435" s="782"/>
      <c r="AC435" s="782"/>
    </row>
    <row r="436" spans="1:68" ht="14.25" hidden="1" customHeight="1" x14ac:dyDescent="0.25">
      <c r="A436" s="800" t="s">
        <v>73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808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690</v>
      </c>
      <c r="B438" s="54" t="s">
        <v>691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1001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71</v>
      </c>
      <c r="Q439" s="788"/>
      <c r="R439" s="788"/>
      <c r="S439" s="788"/>
      <c r="T439" s="788"/>
      <c r="U439" s="788"/>
      <c r="V439" s="789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71</v>
      </c>
      <c r="Q440" s="788"/>
      <c r="R440" s="788"/>
      <c r="S440" s="788"/>
      <c r="T440" s="788"/>
      <c r="U440" s="788"/>
      <c r="V440" s="789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201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hidden="1" customHeight="1" x14ac:dyDescent="0.25">
      <c r="A442" s="54" t="s">
        <v>694</v>
      </c>
      <c r="B442" s="54" t="s">
        <v>695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793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71</v>
      </c>
      <c r="Q443" s="788"/>
      <c r="R443" s="788"/>
      <c r="S443" s="788"/>
      <c r="T443" s="788"/>
      <c r="U443" s="788"/>
      <c r="V443" s="789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hidden="1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71</v>
      </c>
      <c r="Q444" s="788"/>
      <c r="R444" s="788"/>
      <c r="S444" s="788"/>
      <c r="T444" s="788"/>
      <c r="U444" s="788"/>
      <c r="V444" s="789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hidden="1" customHeight="1" x14ac:dyDescent="0.25">
      <c r="A445" s="825" t="s">
        <v>698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110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27" hidden="1" customHeight="1" x14ac:dyDescent="0.25">
      <c r="A447" s="54" t="s">
        <v>699</v>
      </c>
      <c r="B447" s="54" t="s">
        <v>700</v>
      </c>
      <c r="C447" s="31">
        <v>4301011483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hidden="1" customHeight="1" x14ac:dyDescent="0.25">
      <c r="A448" s="54" t="s">
        <v>699</v>
      </c>
      <c r="B448" s="54" t="s">
        <v>702</v>
      </c>
      <c r="C448" s="31">
        <v>4301011873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hidden="1" customHeight="1" x14ac:dyDescent="0.25">
      <c r="A449" s="54" t="s">
        <v>704</v>
      </c>
      <c r="B449" s="54" t="s">
        <v>705</v>
      </c>
      <c r="C449" s="31">
        <v>4301011655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704</v>
      </c>
      <c r="B450" s="54" t="s">
        <v>706</v>
      </c>
      <c r="C450" s="31">
        <v>4301011872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4301011312</v>
      </c>
      <c r="D451" s="791">
        <v>4607091384192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117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4301011874</v>
      </c>
      <c r="D452" s="791">
        <v>4680115884892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68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713</v>
      </c>
      <c r="B453" s="54" t="s">
        <v>714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712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71</v>
      </c>
      <c r="Q455" s="788"/>
      <c r="R455" s="788"/>
      <c r="S455" s="788"/>
      <c r="T455" s="788"/>
      <c r="U455" s="788"/>
      <c r="V455" s="789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71</v>
      </c>
      <c r="Q456" s="788"/>
      <c r="R456" s="788"/>
      <c r="S456" s="788"/>
      <c r="T456" s="788"/>
      <c r="U456" s="788"/>
      <c r="V456" s="789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0" t="s">
        <v>64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717</v>
      </c>
      <c r="B458" s="54" t="s">
        <v>718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73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992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3800</v>
      </c>
      <c r="Y463" s="780">
        <f>IFERROR(IF(X463="",0,CEILING((X463/$H463),1)*$H463),"")</f>
        <v>3807</v>
      </c>
      <c r="Z463" s="36">
        <f>IFERROR(IF(Y463=0,"",ROUNDUP(Y463/H463,0)*0.01898),"")</f>
        <v>8.0285399999999996</v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4019.1333333333332</v>
      </c>
      <c r="BN463" s="64">
        <f>IFERROR(Y463*I463/H463,"0")</f>
        <v>4026.5369999999998</v>
      </c>
      <c r="BO463" s="64">
        <f>IFERROR(1/J463*(X463/H463),"0")</f>
        <v>6.5972222222222223</v>
      </c>
      <c r="BP463" s="64">
        <f>IFERROR(1/J463*(Y463/H463),"0")</f>
        <v>6.609375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87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730</v>
      </c>
      <c r="B465" s="54" t="s">
        <v>731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60</v>
      </c>
      <c r="Y465" s="780">
        <f>IFERROR(IF(X465="",0,CEILING((X465/$H465),1)*$H465),"")</f>
        <v>60</v>
      </c>
      <c r="Z465" s="36">
        <f>IFERROR(IF(Y465=0,"",ROUNDUP(Y465/H465,0)*0.00651),"")</f>
        <v>0.16275000000000001</v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66.600000000000009</v>
      </c>
      <c r="BN465" s="64">
        <f>IFERROR(Y465*I465/H465,"0")</f>
        <v>66.600000000000009</v>
      </c>
      <c r="BO465" s="64">
        <f>IFERROR(1/J465*(X465/H465),"0")</f>
        <v>0.13736263736263737</v>
      </c>
      <c r="BP465" s="64">
        <f>IFERROR(1/J465*(Y465/H465),"0")</f>
        <v>0.13736263736263737</v>
      </c>
    </row>
    <row r="466" spans="1:68" ht="37.5" hidden="1" customHeight="1" x14ac:dyDescent="0.25">
      <c r="A466" s="54" t="s">
        <v>730</v>
      </c>
      <c r="B466" s="54" t="s">
        <v>733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71</v>
      </c>
      <c r="Q468" s="788"/>
      <c r="R468" s="788"/>
      <c r="S468" s="788"/>
      <c r="T468" s="788"/>
      <c r="U468" s="788"/>
      <c r="V468" s="789"/>
      <c r="W468" s="37" t="s">
        <v>72</v>
      </c>
      <c r="X468" s="781">
        <f>IFERROR(X463/H463,"0")+IFERROR(X464/H464,"0")+IFERROR(X465/H465,"0")+IFERROR(X466/H466,"0")+IFERROR(X467/H467,"0")</f>
        <v>447.22222222222223</v>
      </c>
      <c r="Y468" s="781">
        <f>IFERROR(Y463/H463,"0")+IFERROR(Y464/H464,"0")+IFERROR(Y465/H465,"0")+IFERROR(Y466/H466,"0")+IFERROR(Y467/H467,"0")</f>
        <v>448</v>
      </c>
      <c r="Z468" s="781">
        <f>IFERROR(IF(Z463="",0,Z463),"0")+IFERROR(IF(Z464="",0,Z464),"0")+IFERROR(IF(Z465="",0,Z465),"0")+IFERROR(IF(Z466="",0,Z466),"0")+IFERROR(IF(Z467="",0,Z467),"0")</f>
        <v>8.1912900000000004</v>
      </c>
      <c r="AA468" s="782"/>
      <c r="AB468" s="782"/>
      <c r="AC468" s="782"/>
    </row>
    <row r="469" spans="1:68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71</v>
      </c>
      <c r="Q469" s="788"/>
      <c r="R469" s="788"/>
      <c r="S469" s="788"/>
      <c r="T469" s="788"/>
      <c r="U469" s="788"/>
      <c r="V469" s="789"/>
      <c r="W469" s="37" t="s">
        <v>69</v>
      </c>
      <c r="X469" s="781">
        <f>IFERROR(SUM(X463:X467),"0")</f>
        <v>3860</v>
      </c>
      <c r="Y469" s="781">
        <f>IFERROR(SUM(Y463:Y467),"0")</f>
        <v>3867</v>
      </c>
      <c r="Z469" s="37"/>
      <c r="AA469" s="782"/>
      <c r="AB469" s="782"/>
      <c r="AC469" s="782"/>
    </row>
    <row r="470" spans="1:68" ht="14.25" hidden="1" customHeight="1" x14ac:dyDescent="0.25">
      <c r="A470" s="800" t="s">
        <v>201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95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71</v>
      </c>
      <c r="Q472" s="788"/>
      <c r="R472" s="788"/>
      <c r="S472" s="788"/>
      <c r="T472" s="788"/>
      <c r="U472" s="788"/>
      <c r="V472" s="789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71</v>
      </c>
      <c r="Q473" s="788"/>
      <c r="R473" s="788"/>
      <c r="S473" s="788"/>
      <c r="T473" s="788"/>
      <c r="U473" s="788"/>
      <c r="V473" s="789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742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743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110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71</v>
      </c>
      <c r="Q478" s="788"/>
      <c r="R478" s="788"/>
      <c r="S478" s="788"/>
      <c r="T478" s="788"/>
      <c r="U478" s="788"/>
      <c r="V478" s="789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71</v>
      </c>
      <c r="Q479" s="788"/>
      <c r="R479" s="788"/>
      <c r="S479" s="788"/>
      <c r="T479" s="788"/>
      <c r="U479" s="788"/>
      <c r="V479" s="789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747</v>
      </c>
      <c r="B481" s="54" t="s">
        <v>748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9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74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751</v>
      </c>
      <c r="B483" s="54" t="s">
        <v>755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1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771</v>
      </c>
      <c r="B491" s="54" t="s">
        <v>772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779</v>
      </c>
      <c r="B496" s="54" t="s">
        <v>782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4301031255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4301031368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">
        <v>789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754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idden="1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71</v>
      </c>
      <c r="Q500" s="788"/>
      <c r="R500" s="788"/>
      <c r="S500" s="788"/>
      <c r="T500" s="788"/>
      <c r="U500" s="788"/>
      <c r="V500" s="789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hidden="1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71</v>
      </c>
      <c r="Q501" s="788"/>
      <c r="R501" s="788"/>
      <c r="S501" s="788"/>
      <c r="T501" s="788"/>
      <c r="U501" s="788"/>
      <c r="V501" s="789"/>
      <c r="W501" s="37" t="s">
        <v>69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hidden="1" customHeight="1" x14ac:dyDescent="0.25">
      <c r="A502" s="800" t="s">
        <v>73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71</v>
      </c>
      <c r="Q505" s="788"/>
      <c r="R505" s="788"/>
      <c r="S505" s="788"/>
      <c r="T505" s="788"/>
      <c r="U505" s="788"/>
      <c r="V505" s="789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71</v>
      </c>
      <c r="Q506" s="788"/>
      <c r="R506" s="788"/>
      <c r="S506" s="788"/>
      <c r="T506" s="788"/>
      <c r="U506" s="788"/>
      <c r="V506" s="789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99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796</v>
      </c>
      <c r="B508" s="54" t="s">
        <v>797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801</v>
      </c>
      <c r="B509" s="54" t="s">
        <v>802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71</v>
      </c>
      <c r="Q510" s="788"/>
      <c r="R510" s="788"/>
      <c r="S510" s="788"/>
      <c r="T510" s="788"/>
      <c r="U510" s="788"/>
      <c r="V510" s="789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71</v>
      </c>
      <c r="Q511" s="788"/>
      <c r="R511" s="788"/>
      <c r="S511" s="788"/>
      <c r="T511" s="788"/>
      <c r="U511" s="788"/>
      <c r="V511" s="789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804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160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71</v>
      </c>
      <c r="Q515" s="788"/>
      <c r="R515" s="788"/>
      <c r="S515" s="788"/>
      <c r="T515" s="788"/>
      <c r="U515" s="788"/>
      <c r="V515" s="789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71</v>
      </c>
      <c r="Q516" s="788"/>
      <c r="R516" s="788"/>
      <c r="S516" s="788"/>
      <c r="T516" s="788"/>
      <c r="U516" s="788"/>
      <c r="V516" s="789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808</v>
      </c>
      <c r="B518" s="54" t="s">
        <v>809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02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42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819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821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71</v>
      </c>
      <c r="Q523" s="788"/>
      <c r="R523" s="788"/>
      <c r="S523" s="788"/>
      <c r="T523" s="788"/>
      <c r="U523" s="788"/>
      <c r="V523" s="789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hidden="1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71</v>
      </c>
      <c r="Q524" s="788"/>
      <c r="R524" s="788"/>
      <c r="S524" s="788"/>
      <c r="T524" s="788"/>
      <c r="U524" s="788"/>
      <c r="V524" s="789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hidden="1" customHeight="1" x14ac:dyDescent="0.25">
      <c r="A525" s="800" t="s">
        <v>99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71</v>
      </c>
      <c r="Q527" s="788"/>
      <c r="R527" s="788"/>
      <c r="S527" s="788"/>
      <c r="T527" s="788"/>
      <c r="U527" s="788"/>
      <c r="V527" s="789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71</v>
      </c>
      <c r="Q528" s="788"/>
      <c r="R528" s="788"/>
      <c r="S528" s="788"/>
      <c r="T528" s="788"/>
      <c r="U528" s="788"/>
      <c r="V528" s="789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824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825</v>
      </c>
      <c r="B530" s="54" t="s">
        <v>826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71</v>
      </c>
      <c r="Q531" s="788"/>
      <c r="R531" s="788"/>
      <c r="S531" s="788"/>
      <c r="T531" s="788"/>
      <c r="U531" s="788"/>
      <c r="V531" s="789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71</v>
      </c>
      <c r="Q532" s="788"/>
      <c r="R532" s="788"/>
      <c r="S532" s="788"/>
      <c r="T532" s="788"/>
      <c r="U532" s="788"/>
      <c r="V532" s="789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828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64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829</v>
      </c>
      <c r="B535" s="54" t="s">
        <v>830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832</v>
      </c>
      <c r="B536" s="54" t="s">
        <v>833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834</v>
      </c>
      <c r="B537" s="54" t="s">
        <v>835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905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838</v>
      </c>
      <c r="B538" s="54" t="s">
        <v>839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5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71</v>
      </c>
      <c r="Q539" s="788"/>
      <c r="R539" s="788"/>
      <c r="S539" s="788"/>
      <c r="T539" s="788"/>
      <c r="U539" s="788"/>
      <c r="V539" s="789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71</v>
      </c>
      <c r="Q540" s="788"/>
      <c r="R540" s="788"/>
      <c r="S540" s="788"/>
      <c r="T540" s="788"/>
      <c r="U540" s="788"/>
      <c r="V540" s="789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842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64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71</v>
      </c>
      <c r="Q544" s="788"/>
      <c r="R544" s="788"/>
      <c r="S544" s="788"/>
      <c r="T544" s="788"/>
      <c r="U544" s="788"/>
      <c r="V544" s="789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71</v>
      </c>
      <c r="Q545" s="788"/>
      <c r="R545" s="788"/>
      <c r="S545" s="788"/>
      <c r="T545" s="788"/>
      <c r="U545" s="788"/>
      <c r="V545" s="789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201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71</v>
      </c>
      <c r="Q548" s="788"/>
      <c r="R548" s="788"/>
      <c r="S548" s="788"/>
      <c r="T548" s="788"/>
      <c r="U548" s="788"/>
      <c r="V548" s="789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71</v>
      </c>
      <c r="Q549" s="788"/>
      <c r="R549" s="788"/>
      <c r="S549" s="788"/>
      <c r="T549" s="788"/>
      <c r="U549" s="788"/>
      <c r="V549" s="789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849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849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110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320</v>
      </c>
      <c r="Y553" s="780">
        <f t="shared" ref="Y553:Y567" si="103">IFERROR(IF(X553="",0,CEILING((X553/$H553),1)*$H553),"")</f>
        <v>322.08000000000004</v>
      </c>
      <c r="Z553" s="36">
        <f t="shared" ref="Z553:Z558" si="104">IFERROR(IF(Y553=0,"",ROUNDUP(Y553/H553,0)*0.01196),"")</f>
        <v>0.72955999999999999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341.81818181818181</v>
      </c>
      <c r="BN553" s="64">
        <f t="shared" ref="BN553:BN567" si="106">IFERROR(Y553*I553/H553,"0")</f>
        <v>344.04</v>
      </c>
      <c r="BO553" s="64">
        <f t="shared" ref="BO553:BO567" si="107">IFERROR(1/J553*(X553/H553),"0")</f>
        <v>0.58275058275058278</v>
      </c>
      <c r="BP553" s="64">
        <f t="shared" ref="BP553:BP567" si="108">IFERROR(1/J553*(Y553/H553),"0")</f>
        <v>0.58653846153846168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100</v>
      </c>
      <c r="Y554" s="780">
        <f t="shared" si="103"/>
        <v>100.32000000000001</v>
      </c>
      <c r="Z554" s="36">
        <f t="shared" si="104"/>
        <v>0.22724</v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106.81818181818181</v>
      </c>
      <c r="BN554" s="64">
        <f t="shared" si="106"/>
        <v>107.16</v>
      </c>
      <c r="BO554" s="64">
        <f t="shared" si="107"/>
        <v>0.18210955710955709</v>
      </c>
      <c r="BP554" s="64">
        <f t="shared" si="108"/>
        <v>0.18269230769230771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750</v>
      </c>
      <c r="Y556" s="780">
        <f t="shared" si="103"/>
        <v>755.04000000000008</v>
      </c>
      <c r="Z556" s="36">
        <f t="shared" si="104"/>
        <v>1.71028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801.13636363636363</v>
      </c>
      <c r="BN556" s="64">
        <f t="shared" si="106"/>
        <v>806.5200000000001</v>
      </c>
      <c r="BO556" s="64">
        <f t="shared" si="107"/>
        <v>1.3658216783216783</v>
      </c>
      <c r="BP556" s="64">
        <f t="shared" si="108"/>
        <v>1.375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680</v>
      </c>
      <c r="Y558" s="780">
        <f t="shared" si="103"/>
        <v>681.12</v>
      </c>
      <c r="Z558" s="36">
        <f t="shared" si="104"/>
        <v>1.54284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726.36363636363626</v>
      </c>
      <c r="BN558" s="64">
        <f t="shared" si="106"/>
        <v>727.56</v>
      </c>
      <c r="BO558" s="64">
        <f t="shared" si="107"/>
        <v>1.2383449883449884</v>
      </c>
      <c r="BP558" s="64">
        <f t="shared" si="108"/>
        <v>1.2403846153846154</v>
      </c>
    </row>
    <row r="559" spans="1:68" ht="27" hidden="1" customHeight="1" x14ac:dyDescent="0.25">
      <c r="A559" s="54" t="s">
        <v>867</v>
      </c>
      <c r="B559" s="54" t="s">
        <v>868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867</v>
      </c>
      <c r="B560" s="54" t="s">
        <v>869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872</v>
      </c>
      <c r="B562" s="54" t="s">
        <v>873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01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876</v>
      </c>
      <c r="B563" s="54" t="s">
        <v>877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66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64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05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71</v>
      </c>
      <c r="Q568" s="788"/>
      <c r="R568" s="788"/>
      <c r="S568" s="788"/>
      <c r="T568" s="788"/>
      <c r="U568" s="788"/>
      <c r="V568" s="789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350.37878787878788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352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4.2099200000000003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71</v>
      </c>
      <c r="Q569" s="788"/>
      <c r="R569" s="788"/>
      <c r="S569" s="788"/>
      <c r="T569" s="788"/>
      <c r="U569" s="788"/>
      <c r="V569" s="789"/>
      <c r="W569" s="37" t="s">
        <v>69</v>
      </c>
      <c r="X569" s="781">
        <f>IFERROR(SUM(X553:X567),"0")</f>
        <v>1850</v>
      </c>
      <c r="Y569" s="781">
        <f>IFERROR(SUM(Y553:Y567),"0")</f>
        <v>1858.56</v>
      </c>
      <c r="Z569" s="37"/>
      <c r="AA569" s="782"/>
      <c r="AB569" s="782"/>
      <c r="AC569" s="782"/>
    </row>
    <row r="570" spans="1:68" ht="14.25" hidden="1" customHeight="1" x14ac:dyDescent="0.25">
      <c r="A570" s="800" t="s">
        <v>160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4301020222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117</v>
      </c>
      <c r="N571" s="33"/>
      <c r="O571" s="32">
        <v>55</v>
      </c>
      <c r="P571" s="9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680</v>
      </c>
      <c r="Y571" s="780">
        <f>IFERROR(IF(X571="",0,CEILING((X571/$H571),1)*$H571),"")</f>
        <v>681.12</v>
      </c>
      <c r="Z571" s="36">
        <f>IFERROR(IF(Y571=0,"",ROUNDUP(Y571/H571,0)*0.01196),"")</f>
        <v>1.54284</v>
      </c>
      <c r="AA571" s="56"/>
      <c r="AB571" s="57"/>
      <c r="AC571" s="653" t="s">
        <v>890</v>
      </c>
      <c r="AG571" s="64"/>
      <c r="AJ571" s="68"/>
      <c r="AK571" s="68">
        <v>0</v>
      </c>
      <c r="BB571" s="654" t="s">
        <v>1</v>
      </c>
      <c r="BM571" s="64">
        <f>IFERROR(X571*I571/H571,"0")</f>
        <v>726.36363636363626</v>
      </c>
      <c r="BN571" s="64">
        <f>IFERROR(Y571*I571/H571,"0")</f>
        <v>727.56</v>
      </c>
      <c r="BO571" s="64">
        <f>IFERROR(1/J571*(X571/H571),"0")</f>
        <v>1.2383449883449884</v>
      </c>
      <c r="BP571" s="64">
        <f>IFERROR(1/J571*(Y571/H571),"0")</f>
        <v>1.2403846153846154</v>
      </c>
    </row>
    <row r="572" spans="1:68" ht="16.5" hidden="1" customHeight="1" x14ac:dyDescent="0.25">
      <c r="A572" s="54" t="s">
        <v>888</v>
      </c>
      <c r="B572" s="54" t="s">
        <v>891</v>
      </c>
      <c r="C572" s="31">
        <v>4301020334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114</v>
      </c>
      <c r="N572" s="33"/>
      <c r="O572" s="32">
        <v>70</v>
      </c>
      <c r="P572" s="877" t="s">
        <v>892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894</v>
      </c>
      <c r="B573" s="54" t="s">
        <v>895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88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893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71</v>
      </c>
      <c r="Q574" s="788"/>
      <c r="R574" s="788"/>
      <c r="S574" s="788"/>
      <c r="T574" s="788"/>
      <c r="U574" s="788"/>
      <c r="V574" s="789"/>
      <c r="W574" s="37" t="s">
        <v>72</v>
      </c>
      <c r="X574" s="781">
        <f>IFERROR(X571/H571,"0")+IFERROR(X572/H572,"0")+IFERROR(X573/H573,"0")</f>
        <v>128.78787878787878</v>
      </c>
      <c r="Y574" s="781">
        <f>IFERROR(Y571/H571,"0")+IFERROR(Y572/H572,"0")+IFERROR(Y573/H573,"0")</f>
        <v>129</v>
      </c>
      <c r="Z574" s="781">
        <f>IFERROR(IF(Z571="",0,Z571),"0")+IFERROR(IF(Z572="",0,Z572),"0")+IFERROR(IF(Z573="",0,Z573),"0")</f>
        <v>1.54284</v>
      </c>
      <c r="AA574" s="782"/>
      <c r="AB574" s="782"/>
      <c r="AC574" s="782"/>
    </row>
    <row r="575" spans="1:68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71</v>
      </c>
      <c r="Q575" s="788"/>
      <c r="R575" s="788"/>
      <c r="S575" s="788"/>
      <c r="T575" s="788"/>
      <c r="U575" s="788"/>
      <c r="V575" s="789"/>
      <c r="W575" s="37" t="s">
        <v>69</v>
      </c>
      <c r="X575" s="781">
        <f>IFERROR(SUM(X571:X573),"0")</f>
        <v>680</v>
      </c>
      <c r="Y575" s="781">
        <f>IFERROR(SUM(Y571:Y573),"0")</f>
        <v>681.12</v>
      </c>
      <c r="Z575" s="37"/>
      <c r="AA575" s="782"/>
      <c r="AB575" s="782"/>
      <c r="AC575" s="782"/>
    </row>
    <row r="576" spans="1:68" ht="14.25" hidden="1" customHeight="1" x14ac:dyDescent="0.25">
      <c r="A576" s="800" t="s">
        <v>64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89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680</v>
      </c>
      <c r="Y577" s="780">
        <f t="shared" ref="Y577:Y590" si="109">IFERROR(IF(X577="",0,CEILING((X577/$H577),1)*$H577),"")</f>
        <v>681.12</v>
      </c>
      <c r="Z577" s="36">
        <f>IFERROR(IF(Y577=0,"",ROUNDUP(Y577/H577,0)*0.01196),"")</f>
        <v>1.54284</v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726.36363636363626</v>
      </c>
      <c r="BN577" s="64">
        <f t="shared" ref="BN577:BN590" si="111">IFERROR(Y577*I577/H577,"0")</f>
        <v>727.56</v>
      </c>
      <c r="BO577" s="64">
        <f t="shared" ref="BO577:BO590" si="112">IFERROR(1/J577*(X577/H577),"0")</f>
        <v>1.2383449883449884</v>
      </c>
      <c r="BP577" s="64">
        <f t="shared" ref="BP577:BP590" si="113">IFERROR(1/J577*(Y577/H577),"0")</f>
        <v>1.2403846153846154</v>
      </c>
    </row>
    <row r="578" spans="1:68" ht="27" customHeight="1" x14ac:dyDescent="0.25">
      <c r="A578" s="54" t="s">
        <v>901</v>
      </c>
      <c r="B578" s="54" t="s">
        <v>902</v>
      </c>
      <c r="C578" s="31">
        <v>4301031248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60</v>
      </c>
      <c r="P578" s="11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680</v>
      </c>
      <c r="Y578" s="780">
        <f t="shared" si="109"/>
        <v>681.12</v>
      </c>
      <c r="Z578" s="36">
        <f>IFERROR(IF(Y578=0,"",ROUNDUP(Y578/H578,0)*0.01196),"")</f>
        <v>1.54284</v>
      </c>
      <c r="AA578" s="56"/>
      <c r="AB578" s="57"/>
      <c r="AC578" s="661" t="s">
        <v>903</v>
      </c>
      <c r="AG578" s="64"/>
      <c r="AJ578" s="68"/>
      <c r="AK578" s="68">
        <v>0</v>
      </c>
      <c r="BB578" s="662" t="s">
        <v>1</v>
      </c>
      <c r="BM578" s="64">
        <f t="shared" si="110"/>
        <v>726.36363636363626</v>
      </c>
      <c r="BN578" s="64">
        <f t="shared" si="111"/>
        <v>727.56</v>
      </c>
      <c r="BO578" s="64">
        <f t="shared" si="112"/>
        <v>1.2383449883449884</v>
      </c>
      <c r="BP578" s="64">
        <f t="shared" si="113"/>
        <v>1.2403846153846154</v>
      </c>
    </row>
    <row r="579" spans="1:68" ht="27" hidden="1" customHeight="1" x14ac:dyDescent="0.25">
      <c r="A579" s="54" t="s">
        <v>901</v>
      </c>
      <c r="B579" s="54" t="s">
        <v>904</v>
      </c>
      <c r="C579" s="31">
        <v>4301031350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70</v>
      </c>
      <c r="P579" s="1209" t="s">
        <v>905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907</v>
      </c>
      <c r="B580" s="54" t="s">
        <v>908</v>
      </c>
      <c r="C580" s="31">
        <v>4301031250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60</v>
      </c>
      <c r="P580" s="11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500</v>
      </c>
      <c r="Y580" s="780">
        <f t="shared" si="109"/>
        <v>501.6</v>
      </c>
      <c r="Z580" s="36">
        <f>IFERROR(IF(Y580=0,"",ROUNDUP(Y580/H580,0)*0.01196),"")</f>
        <v>1.1362000000000001</v>
      </c>
      <c r="AA580" s="56"/>
      <c r="AB580" s="57"/>
      <c r="AC580" s="665" t="s">
        <v>909</v>
      </c>
      <c r="AG580" s="64"/>
      <c r="AJ580" s="68"/>
      <c r="AK580" s="68">
        <v>0</v>
      </c>
      <c r="BB580" s="666" t="s">
        <v>1</v>
      </c>
      <c r="BM580" s="64">
        <f t="shared" si="110"/>
        <v>534.09090909090912</v>
      </c>
      <c r="BN580" s="64">
        <f t="shared" si="111"/>
        <v>535.79999999999995</v>
      </c>
      <c r="BO580" s="64">
        <f t="shared" si="112"/>
        <v>0.91054778554778548</v>
      </c>
      <c r="BP580" s="64">
        <f t="shared" si="113"/>
        <v>0.91346153846153855</v>
      </c>
    </row>
    <row r="581" spans="1:68" ht="27" hidden="1" customHeight="1" x14ac:dyDescent="0.25">
      <c r="A581" s="54" t="s">
        <v>907</v>
      </c>
      <c r="B581" s="54" t="s">
        <v>910</v>
      </c>
      <c r="C581" s="31">
        <v>4301031353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70</v>
      </c>
      <c r="P581" s="979" t="s">
        <v>911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2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913</v>
      </c>
      <c r="B584" s="54" t="s">
        <v>918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4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920</v>
      </c>
      <c r="B585" s="54" t="s">
        <v>921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903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920</v>
      </c>
      <c r="B586" s="54" t="s">
        <v>922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906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923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2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906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925</v>
      </c>
      <c r="B588" s="54" t="s">
        <v>926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909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925</v>
      </c>
      <c r="B589" s="54" t="s">
        <v>927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912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928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1004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912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352.27272727272725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353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4.2218800000000005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81">
        <f>IFERROR(SUM(X577:X590),"0")</f>
        <v>1860</v>
      </c>
      <c r="Y592" s="781">
        <f>IFERROR(SUM(Y577:Y590),"0")</f>
        <v>1863.8400000000001</v>
      </c>
      <c r="Z592" s="37"/>
      <c r="AA592" s="782"/>
      <c r="AB592" s="782"/>
      <c r="AC592" s="782"/>
    </row>
    <row r="593" spans="1:68" ht="14.25" hidden="1" customHeight="1" x14ac:dyDescent="0.25">
      <c r="A593" s="800" t="s">
        <v>73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71</v>
      </c>
      <c r="Q597" s="788"/>
      <c r="R597" s="788"/>
      <c r="S597" s="788"/>
      <c r="T597" s="788"/>
      <c r="U597" s="788"/>
      <c r="V597" s="789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71</v>
      </c>
      <c r="Q598" s="788"/>
      <c r="R598" s="788"/>
      <c r="S598" s="788"/>
      <c r="T598" s="788"/>
      <c r="U598" s="788"/>
      <c r="V598" s="789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201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942</v>
      </c>
      <c r="B601" s="54" t="s">
        <v>943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7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71</v>
      </c>
      <c r="Q602" s="788"/>
      <c r="R602" s="788"/>
      <c r="S602" s="788"/>
      <c r="T602" s="788"/>
      <c r="U602" s="788"/>
      <c r="V602" s="789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71</v>
      </c>
      <c r="Q603" s="788"/>
      <c r="R603" s="788"/>
      <c r="S603" s="788"/>
      <c r="T603" s="788"/>
      <c r="U603" s="788"/>
      <c r="V603" s="789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945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945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110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946</v>
      </c>
      <c r="B607" s="54" t="s">
        <v>947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83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64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949</v>
      </c>
      <c r="B611" s="54" t="s">
        <v>950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71</v>
      </c>
      <c r="Q612" s="788"/>
      <c r="R612" s="788"/>
      <c r="S612" s="788"/>
      <c r="T612" s="788"/>
      <c r="U612" s="788"/>
      <c r="V612" s="789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71</v>
      </c>
      <c r="Q613" s="788"/>
      <c r="R613" s="788"/>
      <c r="S613" s="788"/>
      <c r="T613" s="788"/>
      <c r="U613" s="788"/>
      <c r="V613" s="789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952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952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110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73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96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961</v>
      </c>
      <c r="B619" s="54" t="s">
        <v>962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5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102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38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1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71</v>
      </c>
      <c r="Q624" s="788"/>
      <c r="R624" s="788"/>
      <c r="S624" s="788"/>
      <c r="T624" s="788"/>
      <c r="U624" s="788"/>
      <c r="V624" s="789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71</v>
      </c>
      <c r="Q625" s="788"/>
      <c r="R625" s="788"/>
      <c r="S625" s="788"/>
      <c r="T625" s="788"/>
      <c r="U625" s="788"/>
      <c r="V625" s="789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160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21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18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62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71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71</v>
      </c>
      <c r="Q631" s="788"/>
      <c r="R631" s="788"/>
      <c r="S631" s="788"/>
      <c r="T631" s="788"/>
      <c r="U631" s="788"/>
      <c r="V631" s="789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71</v>
      </c>
      <c r="Q632" s="788"/>
      <c r="R632" s="788"/>
      <c r="S632" s="788"/>
      <c r="T632" s="788"/>
      <c r="U632" s="788"/>
      <c r="V632" s="789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64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992</v>
      </c>
      <c r="B634" s="54" t="s">
        <v>993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58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996</v>
      </c>
      <c r="B635" s="54" t="s">
        <v>997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86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0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783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88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8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71</v>
      </c>
      <c r="Q641" s="788"/>
      <c r="R641" s="788"/>
      <c r="S641" s="788"/>
      <c r="T641" s="788"/>
      <c r="U641" s="788"/>
      <c r="V641" s="789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71</v>
      </c>
      <c r="Q642" s="788"/>
      <c r="R642" s="788"/>
      <c r="S642" s="788"/>
      <c r="T642" s="788"/>
      <c r="U642" s="788"/>
      <c r="V642" s="789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73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210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200</v>
      </c>
      <c r="Y644" s="780">
        <f t="shared" ref="Y644:Y651" si="124">IFERROR(IF(X644="",0,CEILING((X644/$H644),1)*$H644),"")</f>
        <v>202.79999999999998</v>
      </c>
      <c r="Z644" s="36">
        <f>IFERROR(IF(Y644=0,"",ROUNDUP(Y644/H644,0)*0.01898),"")</f>
        <v>0.49348000000000003</v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213.30769230769235</v>
      </c>
      <c r="BN644" s="64">
        <f t="shared" ref="BN644:BN651" si="126">IFERROR(Y644*I644/H644,"0")</f>
        <v>216.29400000000001</v>
      </c>
      <c r="BO644" s="64">
        <f t="shared" ref="BO644:BO651" si="127">IFERROR(1/J644*(X644/H644),"0")</f>
        <v>0.40064102564102566</v>
      </c>
      <c r="BP644" s="64">
        <f t="shared" ref="BP644:BP651" si="128">IFERROR(1/J644*(Y644/H644),"0")</f>
        <v>0.40625</v>
      </c>
    </row>
    <row r="645" spans="1:68" ht="27" hidden="1" customHeight="1" x14ac:dyDescent="0.25">
      <c r="A645" s="54" t="s">
        <v>1018</v>
      </c>
      <c r="B645" s="54" t="s">
        <v>1022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2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8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0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9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156</v>
      </c>
      <c r="N649" s="33"/>
      <c r="O649" s="32">
        <v>45</v>
      </c>
      <c r="P649" s="1039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7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6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71</v>
      </c>
      <c r="Q652" s="788"/>
      <c r="R652" s="788"/>
      <c r="S652" s="788"/>
      <c r="T652" s="788"/>
      <c r="U652" s="788"/>
      <c r="V652" s="789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25.641025641025642</v>
      </c>
      <c r="Y652" s="781">
        <f>IFERROR(Y644/H644,"0")+IFERROR(Y645/H645,"0")+IFERROR(Y646/H646,"0")+IFERROR(Y647/H647,"0")+IFERROR(Y648/H648,"0")+IFERROR(Y649/H649,"0")+IFERROR(Y650/H650,"0")+IFERROR(Y651/H651,"0")</f>
        <v>26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0.49348000000000003</v>
      </c>
      <c r="AA652" s="782"/>
      <c r="AB652" s="782"/>
      <c r="AC652" s="782"/>
    </row>
    <row r="653" spans="1:68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71</v>
      </c>
      <c r="Q653" s="788"/>
      <c r="R653" s="788"/>
      <c r="S653" s="788"/>
      <c r="T653" s="788"/>
      <c r="U653" s="788"/>
      <c r="V653" s="789"/>
      <c r="W653" s="37" t="s">
        <v>69</v>
      </c>
      <c r="X653" s="781">
        <f>IFERROR(SUM(X644:X651),"0")</f>
        <v>200</v>
      </c>
      <c r="Y653" s="781">
        <f>IFERROR(SUM(Y644:Y651),"0")</f>
        <v>202.79999999999998</v>
      </c>
      <c r="Z653" s="37"/>
      <c r="AA653" s="782"/>
      <c r="AB653" s="782"/>
      <c r="AC653" s="782"/>
    </row>
    <row r="654" spans="1:68" ht="14.25" hidden="1" customHeight="1" x14ac:dyDescent="0.25">
      <c r="A654" s="800" t="s">
        <v>201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1040</v>
      </c>
      <c r="B655" s="54" t="s">
        <v>1041</v>
      </c>
      <c r="C655" s="31">
        <v>4301060354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5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1040</v>
      </c>
      <c r="B656" s="54" t="s">
        <v>1044</v>
      </c>
      <c r="C656" s="31">
        <v>4301060408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1018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4301060355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185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4301060407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70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71</v>
      </c>
      <c r="Q659" s="788"/>
      <c r="R659" s="788"/>
      <c r="S659" s="788"/>
      <c r="T659" s="788"/>
      <c r="U659" s="788"/>
      <c r="V659" s="789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71</v>
      </c>
      <c r="Q660" s="788"/>
      <c r="R660" s="788"/>
      <c r="S660" s="788"/>
      <c r="T660" s="788"/>
      <c r="U660" s="788"/>
      <c r="V660" s="789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1052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110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806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71</v>
      </c>
      <c r="Q665" s="788"/>
      <c r="R665" s="788"/>
      <c r="S665" s="788"/>
      <c r="T665" s="788"/>
      <c r="U665" s="788"/>
      <c r="V665" s="789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71</v>
      </c>
      <c r="Q666" s="788"/>
      <c r="R666" s="788"/>
      <c r="S666" s="788"/>
      <c r="T666" s="788"/>
      <c r="U666" s="788"/>
      <c r="V666" s="789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160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11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71</v>
      </c>
      <c r="Q669" s="788"/>
      <c r="R669" s="788"/>
      <c r="S669" s="788"/>
      <c r="T669" s="788"/>
      <c r="U669" s="788"/>
      <c r="V669" s="789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71</v>
      </c>
      <c r="Q670" s="788"/>
      <c r="R670" s="788"/>
      <c r="S670" s="788"/>
      <c r="T670" s="788"/>
      <c r="U670" s="788"/>
      <c r="V670" s="789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64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6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71</v>
      </c>
      <c r="Q673" s="788"/>
      <c r="R673" s="788"/>
      <c r="S673" s="788"/>
      <c r="T673" s="788"/>
      <c r="U673" s="788"/>
      <c r="V673" s="789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71</v>
      </c>
      <c r="Q674" s="788"/>
      <c r="R674" s="788"/>
      <c r="S674" s="788"/>
      <c r="T674" s="788"/>
      <c r="U674" s="788"/>
      <c r="V674" s="789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73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03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71</v>
      </c>
      <c r="Q677" s="788"/>
      <c r="R677" s="788"/>
      <c r="S677" s="788"/>
      <c r="T677" s="788"/>
      <c r="U677" s="788"/>
      <c r="V677" s="789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71</v>
      </c>
      <c r="Q678" s="788"/>
      <c r="R678" s="788"/>
      <c r="S678" s="788"/>
      <c r="T678" s="788"/>
      <c r="U678" s="788"/>
      <c r="V678" s="789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1073</v>
      </c>
      <c r="Q679" s="821"/>
      <c r="R679" s="821"/>
      <c r="S679" s="821"/>
      <c r="T679" s="821"/>
      <c r="U679" s="821"/>
      <c r="V679" s="822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18022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18099.72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1074</v>
      </c>
      <c r="Q680" s="821"/>
      <c r="R680" s="821"/>
      <c r="S680" s="821"/>
      <c r="T680" s="821"/>
      <c r="U680" s="821"/>
      <c r="V680" s="822"/>
      <c r="W680" s="37" t="s">
        <v>69</v>
      </c>
      <c r="X680" s="781">
        <f>IFERROR(SUM(BM22:BM676),"0")</f>
        <v>18970.860657398156</v>
      </c>
      <c r="Y680" s="781">
        <f>IFERROR(SUM(BN22:BN676),"0")</f>
        <v>19052.406000000006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1075</v>
      </c>
      <c r="Q681" s="821"/>
      <c r="R681" s="821"/>
      <c r="S681" s="821"/>
      <c r="T681" s="821"/>
      <c r="U681" s="821"/>
      <c r="V681" s="822"/>
      <c r="W681" s="37" t="s">
        <v>1076</v>
      </c>
      <c r="X681" s="38">
        <f>ROUNDUP(SUM(BO22:BO676),0)</f>
        <v>30</v>
      </c>
      <c r="Y681" s="38">
        <f>ROUNDUP(SUM(BP22:BP676),0)</f>
        <v>30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1077</v>
      </c>
      <c r="Q682" s="821"/>
      <c r="R682" s="821"/>
      <c r="S682" s="821"/>
      <c r="T682" s="821"/>
      <c r="U682" s="821"/>
      <c r="V682" s="822"/>
      <c r="W682" s="37" t="s">
        <v>69</v>
      </c>
      <c r="X682" s="781">
        <f>GrossWeightTotal+PalletQtyTotal*25</f>
        <v>19720.860657398156</v>
      </c>
      <c r="Y682" s="781">
        <f>GrossWeightTotalR+PalletQtyTotalR*25</f>
        <v>19802.406000000006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1078</v>
      </c>
      <c r="Q683" s="821"/>
      <c r="R683" s="821"/>
      <c r="S683" s="821"/>
      <c r="T683" s="821"/>
      <c r="U683" s="821"/>
      <c r="V683" s="822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2300.9214859214862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2310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1079</v>
      </c>
      <c r="Q684" s="821"/>
      <c r="R684" s="821"/>
      <c r="S684" s="821"/>
      <c r="T684" s="821"/>
      <c r="U684" s="821"/>
      <c r="V684" s="822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35.1081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798" t="s">
        <v>108</v>
      </c>
      <c r="D686" s="933"/>
      <c r="E686" s="933"/>
      <c r="F686" s="933"/>
      <c r="G686" s="933"/>
      <c r="H686" s="853"/>
      <c r="I686" s="798" t="s">
        <v>313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656</v>
      </c>
      <c r="Y686" s="853"/>
      <c r="Z686" s="798" t="s">
        <v>742</v>
      </c>
      <c r="AA686" s="933"/>
      <c r="AB686" s="933"/>
      <c r="AC686" s="853"/>
      <c r="AD686" s="776" t="s">
        <v>849</v>
      </c>
      <c r="AE686" s="776" t="s">
        <v>945</v>
      </c>
      <c r="AF686" s="798" t="s">
        <v>952</v>
      </c>
      <c r="AG686" s="853"/>
    </row>
    <row r="687" spans="1:68" ht="14.25" customHeight="1" thickTop="1" x14ac:dyDescent="0.2">
      <c r="A687" s="1160" t="s">
        <v>1082</v>
      </c>
      <c r="B687" s="798" t="s">
        <v>63</v>
      </c>
      <c r="C687" s="798" t="s">
        <v>109</v>
      </c>
      <c r="D687" s="798" t="s">
        <v>137</v>
      </c>
      <c r="E687" s="798" t="s">
        <v>209</v>
      </c>
      <c r="F687" s="798" t="s">
        <v>231</v>
      </c>
      <c r="G687" s="798" t="s">
        <v>272</v>
      </c>
      <c r="H687" s="798" t="s">
        <v>108</v>
      </c>
      <c r="I687" s="798" t="s">
        <v>314</v>
      </c>
      <c r="J687" s="798" t="s">
        <v>338</v>
      </c>
      <c r="K687" s="798" t="s">
        <v>415</v>
      </c>
      <c r="L687" s="798" t="s">
        <v>435</v>
      </c>
      <c r="M687" s="798" t="s">
        <v>460</v>
      </c>
      <c r="N687" s="777"/>
      <c r="O687" s="798" t="s">
        <v>487</v>
      </c>
      <c r="P687" s="798" t="s">
        <v>490</v>
      </c>
      <c r="Q687" s="798" t="s">
        <v>499</v>
      </c>
      <c r="R687" s="798" t="s">
        <v>515</v>
      </c>
      <c r="S687" s="798" t="s">
        <v>528</v>
      </c>
      <c r="T687" s="798" t="s">
        <v>541</v>
      </c>
      <c r="U687" s="798" t="s">
        <v>554</v>
      </c>
      <c r="V687" s="798" t="s">
        <v>558</v>
      </c>
      <c r="W687" s="798" t="s">
        <v>643</v>
      </c>
      <c r="X687" s="798" t="s">
        <v>657</v>
      </c>
      <c r="Y687" s="798" t="s">
        <v>698</v>
      </c>
      <c r="Z687" s="798" t="s">
        <v>743</v>
      </c>
      <c r="AA687" s="798" t="s">
        <v>804</v>
      </c>
      <c r="AB687" s="798" t="s">
        <v>828</v>
      </c>
      <c r="AC687" s="798" t="s">
        <v>842</v>
      </c>
      <c r="AD687" s="798" t="s">
        <v>849</v>
      </c>
      <c r="AE687" s="798" t="s">
        <v>945</v>
      </c>
      <c r="AF687" s="798" t="s">
        <v>952</v>
      </c>
      <c r="AG687" s="798" t="s">
        <v>1052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205.20000000000002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756</v>
      </c>
      <c r="E689" s="46">
        <f>IFERROR(Y103*1,"0")+IFERROR(Y104*1,"0")+IFERROR(Y105*1,"0")+IFERROR(Y109*1,"0")+IFERROR(Y110*1,"0")+IFERROR(Y111*1,"0")+IFERROR(Y112*1,"0")+IFERROR(Y113*1,"0")+IFERROR(Y114*1,"0")</f>
        <v>553.5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1055.7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0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100.8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733.19999999999993</v>
      </c>
      <c r="W689" s="46">
        <f>IFERROR(Y407*1,"0")+IFERROR(Y411*1,"0")+IFERROR(Y412*1,"0")+IFERROR(Y413*1,"0")</f>
        <v>147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6075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3867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4403.5199999999995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202.79999999999998</v>
      </c>
      <c r="AG689" s="46">
        <f>IFERROR(Y663*1,"0")+IFERROR(Y664*1,"0")+IFERROR(Y668*1,"0")+IFERROR(Y672*1,"0")+IFERROR(Y676*1,"0")</f>
        <v>0</v>
      </c>
    </row>
  </sheetData>
  <sheetProtection algorithmName="SHA-512" hashValue="B3YkkhbcDb1qWq3yrfodUW0cn6NdX5PWqge4SI25fUtHVMB1kNXkGXaFZh6zU6Govp9msM4t1OxmCDi0UvIDiw==" saltValue="zRsePqJi6XxE2W4imh43hg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850,00"/>
        <filter val="1 860,00"/>
        <filter val="100,00"/>
        <filter val="128,79"/>
        <filter val="147,00"/>
        <filter val="18 022,00"/>
        <filter val="18 970,86"/>
        <filter val="18,52"/>
        <filter val="19 720,86"/>
        <filter val="2 300,92"/>
        <filter val="200,00"/>
        <filter val="202,38"/>
        <filter val="25,64"/>
        <filter val="26,79"/>
        <filter val="3 500,00"/>
        <filter val="3 800,00"/>
        <filter val="3 860,00"/>
        <filter val="30"/>
        <filter val="300,00"/>
        <filter val="320,00"/>
        <filter val="345,00"/>
        <filter val="350,38"/>
        <filter val="352,27"/>
        <filter val="356,67"/>
        <filter val="41,67"/>
        <filter val="447,22"/>
        <filter val="45,00"/>
        <filter val="450,00"/>
        <filter val="46,67"/>
        <filter val="5 350,00"/>
        <filter val="500,00"/>
        <filter val="52,38"/>
        <filter val="60,00"/>
        <filter val="680,00"/>
        <filter val="69,44"/>
        <filter val="70,00"/>
        <filter val="700,00"/>
        <filter val="730,00"/>
        <filter val="750,00"/>
        <filter val="93,59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7 X74 X105 X121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1 X137 X305 X420 X422 X425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t32tQHmhtYM5ocqW3d/EfrytnvvuFG+GXDfe68699M0f1CWF3URkEYJQxau8lazeKuobgtXvOyoTOBJRoljOjQ==" saltValue="y+xpZS9mLfsZ+W6Ggoez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2025-02-03T11:11:29Z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