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DDD431-0C3E-4CB1-AC5C-549C2C2892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Z503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BP319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Z302" i="1" s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Y25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Y168" i="1" s="1"/>
  <c r="P167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Y164" i="1" s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BP149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Y444" i="1" l="1"/>
  <c r="Y443" i="1"/>
  <c r="BP442" i="1"/>
  <c r="BN442" i="1"/>
  <c r="Z442" i="1"/>
  <c r="Z443" i="1" s="1"/>
  <c r="BP447" i="1"/>
  <c r="BN447" i="1"/>
  <c r="Z447" i="1"/>
  <c r="BP493" i="1"/>
  <c r="BN493" i="1"/>
  <c r="Z493" i="1"/>
  <c r="BP559" i="1"/>
  <c r="BN559" i="1"/>
  <c r="Z559" i="1"/>
  <c r="BP565" i="1"/>
  <c r="BN565" i="1"/>
  <c r="Z565" i="1"/>
  <c r="BP567" i="1"/>
  <c r="BN567" i="1"/>
  <c r="Z567" i="1"/>
  <c r="BP573" i="1"/>
  <c r="BN573" i="1"/>
  <c r="Z573" i="1"/>
  <c r="BP579" i="1"/>
  <c r="BN579" i="1"/>
  <c r="Z57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B689" i="1"/>
  <c r="X681" i="1"/>
  <c r="Y34" i="1"/>
  <c r="Z32" i="1"/>
  <c r="BN32" i="1"/>
  <c r="Z56" i="1"/>
  <c r="BN56" i="1"/>
  <c r="Z67" i="1"/>
  <c r="BN67" i="1"/>
  <c r="Y75" i="1"/>
  <c r="Z81" i="1"/>
  <c r="BN81" i="1"/>
  <c r="Z91" i="1"/>
  <c r="BN91" i="1"/>
  <c r="Z112" i="1"/>
  <c r="BN112" i="1"/>
  <c r="Z120" i="1"/>
  <c r="BN120" i="1"/>
  <c r="Z136" i="1"/>
  <c r="BN136" i="1"/>
  <c r="Z151" i="1"/>
  <c r="BN151" i="1"/>
  <c r="Z162" i="1"/>
  <c r="BN162" i="1"/>
  <c r="Y177" i="1"/>
  <c r="Z179" i="1"/>
  <c r="BN179" i="1"/>
  <c r="I689" i="1"/>
  <c r="Y199" i="1"/>
  <c r="Z197" i="1"/>
  <c r="BN197" i="1"/>
  <c r="Z214" i="1"/>
  <c r="BN214" i="1"/>
  <c r="Z226" i="1"/>
  <c r="BN226" i="1"/>
  <c r="Z262" i="1"/>
  <c r="BN262" i="1"/>
  <c r="Z279" i="1"/>
  <c r="BN279" i="1"/>
  <c r="Z311" i="1"/>
  <c r="Z312" i="1" s="1"/>
  <c r="BN311" i="1"/>
  <c r="BP311" i="1"/>
  <c r="Z315" i="1"/>
  <c r="Z316" i="1" s="1"/>
  <c r="BN315" i="1"/>
  <c r="BP315" i="1"/>
  <c r="Y316" i="1"/>
  <c r="Z319" i="1"/>
  <c r="BN319" i="1"/>
  <c r="Z361" i="1"/>
  <c r="BN361" i="1"/>
  <c r="Z373" i="1"/>
  <c r="BN373" i="1"/>
  <c r="Z387" i="1"/>
  <c r="BN387" i="1"/>
  <c r="Z388" i="1"/>
  <c r="BN388" i="1"/>
  <c r="Z393" i="1"/>
  <c r="BN393" i="1"/>
  <c r="Z394" i="1"/>
  <c r="BN394" i="1"/>
  <c r="Z407" i="1"/>
  <c r="Z408" i="1" s="1"/>
  <c r="BN407" i="1"/>
  <c r="BP407" i="1"/>
  <c r="Z411" i="1"/>
  <c r="BN411" i="1"/>
  <c r="Z425" i="1"/>
  <c r="BN425" i="1"/>
  <c r="BP433" i="1"/>
  <c r="BN433" i="1"/>
  <c r="Z433" i="1"/>
  <c r="BP459" i="1"/>
  <c r="BN459" i="1"/>
  <c r="Z459" i="1"/>
  <c r="BP465" i="1"/>
  <c r="BN465" i="1"/>
  <c r="Z465" i="1"/>
  <c r="BP494" i="1"/>
  <c r="BN494" i="1"/>
  <c r="Z494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4" i="1"/>
  <c r="BN564" i="1"/>
  <c r="Z564" i="1"/>
  <c r="BP566" i="1"/>
  <c r="BN566" i="1"/>
  <c r="Z566" i="1"/>
  <c r="Y574" i="1"/>
  <c r="BP572" i="1"/>
  <c r="BN572" i="1"/>
  <c r="Z572" i="1"/>
  <c r="BP580" i="1"/>
  <c r="BN580" i="1"/>
  <c r="Z580" i="1"/>
  <c r="BP635" i="1"/>
  <c r="BN635" i="1"/>
  <c r="Z635" i="1"/>
  <c r="BP637" i="1"/>
  <c r="BN637" i="1"/>
  <c r="Z637" i="1"/>
  <c r="BP639" i="1"/>
  <c r="BN639" i="1"/>
  <c r="Z639" i="1"/>
  <c r="BP334" i="1"/>
  <c r="BN334" i="1"/>
  <c r="Z334" i="1"/>
  <c r="BP363" i="1"/>
  <c r="BN363" i="1"/>
  <c r="Z363" i="1"/>
  <c r="Y383" i="1"/>
  <c r="BP377" i="1"/>
  <c r="BN377" i="1"/>
  <c r="Z377" i="1"/>
  <c r="BP396" i="1"/>
  <c r="BN396" i="1"/>
  <c r="Z396" i="1"/>
  <c r="BP413" i="1"/>
  <c r="BN413" i="1"/>
  <c r="Z413" i="1"/>
  <c r="BP419" i="1"/>
  <c r="BN419" i="1"/>
  <c r="Z419" i="1"/>
  <c r="BP427" i="1"/>
  <c r="BN427" i="1"/>
  <c r="Z427" i="1"/>
  <c r="BP453" i="1"/>
  <c r="BN453" i="1"/>
  <c r="Z453" i="1"/>
  <c r="BP485" i="1"/>
  <c r="BN485" i="1"/>
  <c r="Z485" i="1"/>
  <c r="BP491" i="1"/>
  <c r="BN491" i="1"/>
  <c r="Z491" i="1"/>
  <c r="BP499" i="1"/>
  <c r="BN499" i="1"/>
  <c r="Z499" i="1"/>
  <c r="X680" i="1"/>
  <c r="X683" i="1"/>
  <c r="Z27" i="1"/>
  <c r="BN27" i="1"/>
  <c r="Z28" i="1"/>
  <c r="BN28" i="1"/>
  <c r="Z29" i="1"/>
  <c r="BN29" i="1"/>
  <c r="Z30" i="1"/>
  <c r="BN3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50" i="1"/>
  <c r="BN50" i="1"/>
  <c r="Z61" i="1"/>
  <c r="BN61" i="1"/>
  <c r="Z65" i="1"/>
  <c r="BN65" i="1"/>
  <c r="Z71" i="1"/>
  <c r="BN71" i="1"/>
  <c r="BP71" i="1"/>
  <c r="Z79" i="1"/>
  <c r="BN79" i="1"/>
  <c r="Z83" i="1"/>
  <c r="BN83" i="1"/>
  <c r="Y93" i="1"/>
  <c r="Z89" i="1"/>
  <c r="BN89" i="1"/>
  <c r="Z97" i="1"/>
  <c r="BN97" i="1"/>
  <c r="E689" i="1"/>
  <c r="Z110" i="1"/>
  <c r="BN110" i="1"/>
  <c r="F689" i="1"/>
  <c r="Z122" i="1"/>
  <c r="BN122" i="1"/>
  <c r="Y130" i="1"/>
  <c r="Z134" i="1"/>
  <c r="BN134" i="1"/>
  <c r="Z138" i="1"/>
  <c r="BN138" i="1"/>
  <c r="Z149" i="1"/>
  <c r="BN149" i="1"/>
  <c r="Z155" i="1"/>
  <c r="BN155" i="1"/>
  <c r="BP155" i="1"/>
  <c r="Z160" i="1"/>
  <c r="BN160" i="1"/>
  <c r="BP160" i="1"/>
  <c r="Z167" i="1"/>
  <c r="Z168" i="1" s="1"/>
  <c r="BN167" i="1"/>
  <c r="BP167" i="1"/>
  <c r="Z171" i="1"/>
  <c r="BN171" i="1"/>
  <c r="BP171" i="1"/>
  <c r="Z175" i="1"/>
  <c r="BN175" i="1"/>
  <c r="Y181" i="1"/>
  <c r="Z191" i="1"/>
  <c r="BN191" i="1"/>
  <c r="Z195" i="1"/>
  <c r="BN195" i="1"/>
  <c r="Z202" i="1"/>
  <c r="BN202" i="1"/>
  <c r="Z212" i="1"/>
  <c r="BN212" i="1"/>
  <c r="BP212" i="1"/>
  <c r="Z216" i="1"/>
  <c r="BN216" i="1"/>
  <c r="Z224" i="1"/>
  <c r="BN224" i="1"/>
  <c r="Z228" i="1"/>
  <c r="BN228" i="1"/>
  <c r="Z232" i="1"/>
  <c r="BN232" i="1"/>
  <c r="Y243" i="1"/>
  <c r="Z239" i="1"/>
  <c r="BN239" i="1"/>
  <c r="Z248" i="1"/>
  <c r="BN248" i="1"/>
  <c r="Z251" i="1"/>
  <c r="BN251" i="1"/>
  <c r="Z260" i="1"/>
  <c r="BN260" i="1"/>
  <c r="Z264" i="1"/>
  <c r="BN264" i="1"/>
  <c r="Z277" i="1"/>
  <c r="BN277" i="1"/>
  <c r="Z281" i="1"/>
  <c r="BN281" i="1"/>
  <c r="Z295" i="1"/>
  <c r="BN295" i="1"/>
  <c r="BP302" i="1"/>
  <c r="BN302" i="1"/>
  <c r="BP306" i="1"/>
  <c r="BN306" i="1"/>
  <c r="Z306" i="1"/>
  <c r="BP345" i="1"/>
  <c r="BN345" i="1"/>
  <c r="Z345" i="1"/>
  <c r="Y351" i="1"/>
  <c r="Y350" i="1"/>
  <c r="BP349" i="1"/>
  <c r="BN349" i="1"/>
  <c r="Z349" i="1"/>
  <c r="Z350" i="1" s="1"/>
  <c r="U689" i="1"/>
  <c r="Y355" i="1"/>
  <c r="BP354" i="1"/>
  <c r="BN354" i="1"/>
  <c r="Z354" i="1"/>
  <c r="Z355" i="1" s="1"/>
  <c r="BP359" i="1"/>
  <c r="BN359" i="1"/>
  <c r="Z359" i="1"/>
  <c r="BP371" i="1"/>
  <c r="BN371" i="1"/>
  <c r="Z371" i="1"/>
  <c r="BP381" i="1"/>
  <c r="BN381" i="1"/>
  <c r="Z381" i="1"/>
  <c r="BP402" i="1"/>
  <c r="BN402" i="1"/>
  <c r="Z402" i="1"/>
  <c r="BP423" i="1"/>
  <c r="BN423" i="1"/>
  <c r="Z423" i="1"/>
  <c r="BP449" i="1"/>
  <c r="BN449" i="1"/>
  <c r="Z449" i="1"/>
  <c r="BP467" i="1"/>
  <c r="BN467" i="1"/>
  <c r="Z467" i="1"/>
  <c r="BP488" i="1"/>
  <c r="BN488" i="1"/>
  <c r="Z488" i="1"/>
  <c r="BP496" i="1"/>
  <c r="BN496" i="1"/>
  <c r="Z496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T689" i="1"/>
  <c r="Y415" i="1"/>
  <c r="Y414" i="1"/>
  <c r="Y501" i="1"/>
  <c r="BP503" i="1"/>
  <c r="BN503" i="1"/>
  <c r="Y515" i="1"/>
  <c r="BP514" i="1"/>
  <c r="BN514" i="1"/>
  <c r="Z514" i="1"/>
  <c r="Z515" i="1" s="1"/>
  <c r="BP522" i="1"/>
  <c r="BN522" i="1"/>
  <c r="Z522" i="1"/>
  <c r="BP557" i="1"/>
  <c r="BN557" i="1"/>
  <c r="Z557" i="1"/>
  <c r="BP562" i="1"/>
  <c r="BN562" i="1"/>
  <c r="Z562" i="1"/>
  <c r="BP587" i="1"/>
  <c r="BN587" i="1"/>
  <c r="Z587" i="1"/>
  <c r="BP596" i="1"/>
  <c r="BN596" i="1"/>
  <c r="Z596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598" i="1"/>
  <c r="Y597" i="1"/>
  <c r="H9" i="1"/>
  <c r="A10" i="1"/>
  <c r="X682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BP395" i="1"/>
  <c r="BN395" i="1"/>
  <c r="Z395" i="1"/>
  <c r="Z397" i="1" s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BN156" i="1"/>
  <c r="Z161" i="1"/>
  <c r="Z163" i="1" s="1"/>
  <c r="BN161" i="1"/>
  <c r="H689" i="1"/>
  <c r="Y169" i="1"/>
  <c r="Z172" i="1"/>
  <c r="BN172" i="1"/>
  <c r="Z174" i="1"/>
  <c r="BN174" i="1"/>
  <c r="Z180" i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Z390" i="1" s="1"/>
  <c r="Y397" i="1"/>
  <c r="BP401" i="1"/>
  <c r="BN401" i="1"/>
  <c r="Z401" i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BP412" i="1"/>
  <c r="BN412" i="1"/>
  <c r="Z412" i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Z523" i="1" s="1"/>
  <c r="Y523" i="1"/>
  <c r="BP536" i="1"/>
  <c r="BN536" i="1"/>
  <c r="Z536" i="1"/>
  <c r="BP538" i="1"/>
  <c r="BN538" i="1"/>
  <c r="Z538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574" i="1" l="1"/>
  <c r="Z455" i="1"/>
  <c r="Z414" i="1"/>
  <c r="Z403" i="1"/>
  <c r="Z374" i="1"/>
  <c r="Z181" i="1"/>
  <c r="Z157" i="1"/>
  <c r="Z641" i="1"/>
  <c r="Z500" i="1"/>
  <c r="Z93" i="1"/>
  <c r="Z68" i="1"/>
  <c r="Z568" i="1"/>
  <c r="Z539" i="1"/>
  <c r="Z383" i="1"/>
  <c r="Z220" i="1"/>
  <c r="Z176" i="1"/>
  <c r="Z75" i="1"/>
  <c r="Z52" i="1"/>
  <c r="Z429" i="1"/>
  <c r="Z367" i="1"/>
  <c r="Z659" i="1"/>
  <c r="Z624" i="1"/>
  <c r="Z652" i="1"/>
  <c r="Y681" i="1"/>
  <c r="Z268" i="1"/>
  <c r="Z631" i="1"/>
  <c r="Z591" i="1"/>
  <c r="Z468" i="1"/>
  <c r="Z307" i="1"/>
  <c r="Z255" i="1"/>
  <c r="Z234" i="1"/>
  <c r="Z198" i="1"/>
  <c r="Z140" i="1"/>
  <c r="Z115" i="1"/>
  <c r="Z106" i="1"/>
  <c r="Z84" i="1"/>
  <c r="Z33" i="1"/>
  <c r="Y683" i="1"/>
  <c r="Y680" i="1"/>
  <c r="Z297" i="1"/>
  <c r="Z285" i="1"/>
  <c r="Y679" i="1"/>
  <c r="Y682" i="1" l="1"/>
  <c r="Z684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<sst xmlns="http://schemas.openxmlformats.org/spreadsheetml/2006/main" count="3187" uniqueCount="1100">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</sst>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45694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4.05</v>
      </c>
      <c r="Y67" s="780">
        <f t="shared" si="11"/>
        <v>4.5</v>
      </c>
      <c r="Z67" s="36">
        <f>IFERROR(IF(Y67=0,"",ROUNDUP(Y67/H67,0)*0.00902),"")</f>
        <v>9.0200000000000002E-3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4.2389999999999999</v>
      </c>
      <c r="BN67" s="64">
        <f t="shared" si="13"/>
        <v>4.71</v>
      </c>
      <c r="BO67" s="64">
        <f t="shared" si="14"/>
        <v>6.8181818181818179E-3</v>
      </c>
      <c r="BP67" s="64">
        <f t="shared" si="15"/>
        <v>7.575757575757576E-3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0.89999999999999991</v>
      </c>
      <c r="Y68" s="781">
        <f>IFERROR(Y61/H61,"0")+IFERROR(Y62/H62,"0")+IFERROR(Y63/H63,"0")+IFERROR(Y64/H64,"0")+IFERROR(Y65/H65,"0")+IFERROR(Y66/H66,"0")+IFERROR(Y67/H67,"0")</f>
        <v>1</v>
      </c>
      <c r="Z68" s="781">
        <f>IFERROR(IF(Z61="",0,Z61),"0")+IFERROR(IF(Z62="",0,Z62),"0")+IFERROR(IF(Z63="",0,Z63),"0")+IFERROR(IF(Z64="",0,Z64),"0")+IFERROR(IF(Z65="",0,Z65),"0")+IFERROR(IF(Z66="",0,Z66),"0")+IFERROR(IF(Z67="",0,Z67),"0")</f>
        <v>9.0200000000000002E-3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4.05</v>
      </c>
      <c r="Y69" s="781">
        <f>IFERROR(SUM(Y61:Y67),"0")</f>
        <v>4.5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36</v>
      </c>
      <c r="Y212" s="780">
        <f t="shared" ref="Y212:Y219" si="41">IFERROR(IF(X212="",0,CEILING((X212/$H212),1)*$H212),"")</f>
        <v>37.800000000000004</v>
      </c>
      <c r="Z212" s="36">
        <f>IFERROR(IF(Y212=0,"",ROUNDUP(Y212/H212,0)*0.00902),"")</f>
        <v>6.3140000000000002E-2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37.4</v>
      </c>
      <c r="BN212" s="64">
        <f t="shared" ref="BN212:BN219" si="43">IFERROR(Y212*I212/H212,"0")</f>
        <v>39.270000000000003</v>
      </c>
      <c r="BO212" s="64">
        <f t="shared" ref="BO212:BO219" si="44">IFERROR(1/J212*(X212/H212),"0")</f>
        <v>5.0505050505050504E-2</v>
      </c>
      <c r="BP212" s="64">
        <f t="shared" ref="BP212:BP219" si="45">IFERROR(1/J212*(Y212/H212),"0")</f>
        <v>5.3030303030303032E-2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24</v>
      </c>
      <c r="Y213" s="780">
        <f t="shared" si="41"/>
        <v>27</v>
      </c>
      <c r="Z213" s="36">
        <f>IFERROR(IF(Y213=0,"",ROUNDUP(Y213/H213,0)*0.00902),"")</f>
        <v>4.5100000000000001E-2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24.933333333333334</v>
      </c>
      <c r="BN213" s="64">
        <f t="shared" si="43"/>
        <v>28.049999999999997</v>
      </c>
      <c r="BO213" s="64">
        <f t="shared" si="44"/>
        <v>3.3670033670033662E-2</v>
      </c>
      <c r="BP213" s="64">
        <f t="shared" si="45"/>
        <v>3.787878787878788E-2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24</v>
      </c>
      <c r="Y214" s="780">
        <f t="shared" si="41"/>
        <v>27</v>
      </c>
      <c r="Z214" s="36">
        <f>IFERROR(IF(Y214=0,"",ROUNDUP(Y214/H214,0)*0.00902),"")</f>
        <v>4.5100000000000001E-2</v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24.933333333333334</v>
      </c>
      <c r="BN214" s="64">
        <f t="shared" si="43"/>
        <v>28.049999999999997</v>
      </c>
      <c r="BO214" s="64">
        <f t="shared" si="44"/>
        <v>3.3670033670033662E-2</v>
      </c>
      <c r="BP214" s="64">
        <f t="shared" si="45"/>
        <v>3.787878787878788E-2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12</v>
      </c>
      <c r="Y215" s="780">
        <f t="shared" si="41"/>
        <v>16.200000000000003</v>
      </c>
      <c r="Z215" s="36">
        <f>IFERROR(IF(Y215=0,"",ROUNDUP(Y215/H215,0)*0.00902),"")</f>
        <v>2.7060000000000001E-2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12.466666666666667</v>
      </c>
      <c r="BN215" s="64">
        <f t="shared" si="43"/>
        <v>16.830000000000002</v>
      </c>
      <c r="BO215" s="64">
        <f t="shared" si="44"/>
        <v>1.6835016835016831E-2</v>
      </c>
      <c r="BP215" s="64">
        <f t="shared" si="45"/>
        <v>2.2727272727272731E-2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17.777777777777775</v>
      </c>
      <c r="Y220" s="781">
        <f>IFERROR(Y212/H212,"0")+IFERROR(Y213/H213,"0")+IFERROR(Y214/H214,"0")+IFERROR(Y215/H215,"0")+IFERROR(Y216/H216,"0")+IFERROR(Y217/H217,"0")+IFERROR(Y218/H218,"0")+IFERROR(Y219/H219,"0")</f>
        <v>20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0.1804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96</v>
      </c>
      <c r="Y221" s="781">
        <f>IFERROR(SUM(Y212:Y219),"0")</f>
        <v>108.00000000000001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10</v>
      </c>
      <c r="Y224" s="780">
        <f t="shared" si="46"/>
        <v>15.6</v>
      </c>
      <c r="Z224" s="36">
        <f>IFERROR(IF(Y224=0,"",ROUNDUP(Y224/H224,0)*0.01898),"")</f>
        <v>3.7960000000000001E-2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10.665384615384617</v>
      </c>
      <c r="BN224" s="64">
        <f t="shared" si="48"/>
        <v>16.638000000000002</v>
      </c>
      <c r="BO224" s="64">
        <f t="shared" si="49"/>
        <v>2.0032051282051284E-2</v>
      </c>
      <c r="BP224" s="64">
        <f t="shared" si="50"/>
        <v>3.125E-2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1.2820512820512822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3.7960000000000001E-2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10</v>
      </c>
      <c r="Y235" s="781">
        <f>IFERROR(SUM(Y223:Y233),"0")</f>
        <v>15.6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hidden="1" customHeight="1" x14ac:dyDescent="0.25">
      <c r="A238" s="54" t="s">
        <v>398</v>
      </c>
      <c r="B238" s="54" t="s">
        <v>401</v>
      </c>
      <c r="C238" s="31">
        <v>4301060460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45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hidden="1" customHeight="1" x14ac:dyDescent="0.25">
      <c r="A239" s="54" t="s">
        <v>398</v>
      </c>
      <c r="B239" s="54" t="s">
        <v>404</v>
      </c>
      <c r="C239" s="31">
        <v>4301060404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420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427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16</v>
      </c>
      <c r="Y377" s="780">
        <f t="shared" ref="Y377:Y382" si="82">IFERROR(IF(X377="",0,CEILING((X377/$H377),1)*$H377),"")</f>
        <v>23.4</v>
      </c>
      <c r="Z377" s="36">
        <f>IFERROR(IF(Y377=0,"",ROUNDUP(Y377/H377,0)*0.01898),"")</f>
        <v>5.6940000000000004E-2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17.052307692307693</v>
      </c>
      <c r="BN377" s="64">
        <f t="shared" ref="BN377:BN382" si="84">IFERROR(Y377*I377/H377,"0")</f>
        <v>24.939</v>
      </c>
      <c r="BO377" s="64">
        <f t="shared" ref="BO377:BO382" si="85">IFERROR(1/J377*(X377/H377),"0")</f>
        <v>3.2051282051282055E-2</v>
      </c>
      <c r="BP377" s="64">
        <f t="shared" ref="BP377:BP382" si="86">IFERROR(1/J377*(Y377/H377),"0")</f>
        <v>4.6875E-2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2.0512820512820515</v>
      </c>
      <c r="Y383" s="781">
        <f>IFERROR(Y377/H377,"0")+IFERROR(Y378/H378,"0")+IFERROR(Y379/H379,"0")+IFERROR(Y380/H380,"0")+IFERROR(Y381/H381,"0")+IFERROR(Y382/H382,"0")</f>
        <v>3</v>
      </c>
      <c r="Z383" s="781">
        <f>IFERROR(IF(Z377="",0,Z377),"0")+IFERROR(IF(Z378="",0,Z378),"0")+IFERROR(IF(Z379="",0,Z379),"0")+IFERROR(IF(Z380="",0,Z380),"0")+IFERROR(IF(Z381="",0,Z381),"0")+IFERROR(IF(Z382="",0,Z382),"0")</f>
        <v>5.6940000000000004E-2</v>
      </c>
      <c r="AA383" s="782"/>
      <c r="AB383" s="782"/>
      <c r="AC383" s="782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16</v>
      </c>
      <c r="Y384" s="781">
        <f>IFERROR(SUM(Y377:Y382),"0")</f>
        <v>23.4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4301060484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70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620</v>
      </c>
      <c r="C389" s="31">
        <v>4301060325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1.4</v>
      </c>
      <c r="Y412" s="780">
        <f>IFERROR(IF(X412="",0,CEILING((X412/$H412),1)*$H412),"")</f>
        <v>2.1</v>
      </c>
      <c r="Z412" s="36">
        <f>IFERROR(IF(Y412=0,"",ROUNDUP(Y412/H412,0)*0.00651),"")</f>
        <v>6.5100000000000002E-3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1.5679999999999998</v>
      </c>
      <c r="BN412" s="64">
        <f>IFERROR(Y412*I412/H412,"0")</f>
        <v>2.3519999999999999</v>
      </c>
      <c r="BO412" s="64">
        <f>IFERROR(1/J412*(X412/H412),"0")</f>
        <v>3.663003663003663E-3</v>
      </c>
      <c r="BP412" s="64">
        <f>IFERROR(1/J412*(Y412/H412),"0")</f>
        <v>5.4945054945054949E-3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1.4</v>
      </c>
      <c r="Y413" s="780">
        <f>IFERROR(IF(X413="",0,CEILING((X413/$H413),1)*$H413),"")</f>
        <v>2.1</v>
      </c>
      <c r="Z413" s="36">
        <f>IFERROR(IF(Y413=0,"",ROUNDUP(Y413/H413,0)*0.00651),"")</f>
        <v>6.5100000000000002E-3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1.5599999999999998</v>
      </c>
      <c r="BN413" s="64">
        <f>IFERROR(Y413*I413/H413,"0")</f>
        <v>2.34</v>
      </c>
      <c r="BO413" s="64">
        <f>IFERROR(1/J413*(X413/H413),"0")</f>
        <v>3.663003663003663E-3</v>
      </c>
      <c r="BP413" s="64">
        <f>IFERROR(1/J413*(Y413/H413),"0")</f>
        <v>5.4945054945054949E-3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1.3333333333333333</v>
      </c>
      <c r="Y414" s="781">
        <f>IFERROR(Y411/H411,"0")+IFERROR(Y412/H412,"0")+IFERROR(Y413/H413,"0")</f>
        <v>2</v>
      </c>
      <c r="Z414" s="781">
        <f>IFERROR(IF(Z411="",0,Z411),"0")+IFERROR(IF(Z412="",0,Z412),"0")+IFERROR(IF(Z413="",0,Z413),"0")</f>
        <v>1.302E-2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2.8</v>
      </c>
      <c r="Y415" s="781">
        <f>IFERROR(SUM(Y411:Y413),"0")</f>
        <v>4.2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400</v>
      </c>
      <c r="Y419" s="780">
        <f t="shared" ref="Y419:Y428" si="87">IFERROR(IF(X419="",0,CEILING((X419/$H419),1)*$H419),"")</f>
        <v>405</v>
      </c>
      <c r="Z419" s="36">
        <f>IFERROR(IF(Y419=0,"",ROUNDUP(Y419/H419,0)*0.02175),"")</f>
        <v>0.58724999999999994</v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412.8</v>
      </c>
      <c r="BN419" s="64">
        <f t="shared" ref="BN419:BN428" si="89">IFERROR(Y419*I419/H419,"0")</f>
        <v>417.96000000000004</v>
      </c>
      <c r="BO419" s="64">
        <f t="shared" ref="BO419:BO428" si="90">IFERROR(1/J419*(X419/H419),"0")</f>
        <v>0.55555555555555558</v>
      </c>
      <c r="BP419" s="64">
        <f t="shared" ref="BP419:BP428" si="91">IFERROR(1/J419*(Y419/H419),"0")</f>
        <v>0.5625</v>
      </c>
    </row>
    <row r="420" spans="1:68" ht="27" hidden="1" customHeight="1" x14ac:dyDescent="0.25">
      <c r="A420" s="54" t="s">
        <v>658</v>
      </c>
      <c r="B420" s="54" t="s">
        <v>661</v>
      </c>
      <c r="C420" s="31">
        <v>4301011946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280</v>
      </c>
      <c r="Y421" s="780">
        <f t="shared" si="87"/>
        <v>285</v>
      </c>
      <c r="Z421" s="36">
        <f>IFERROR(IF(Y421=0,"",ROUNDUP(Y421/H421,0)*0.02175),"")</f>
        <v>0.41324999999999995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288.96000000000004</v>
      </c>
      <c r="BN421" s="64">
        <f t="shared" si="89"/>
        <v>294.12</v>
      </c>
      <c r="BO421" s="64">
        <f t="shared" si="90"/>
        <v>0.3888888888888889</v>
      </c>
      <c r="BP421" s="64">
        <f t="shared" si="91"/>
        <v>0.39583333333333331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4301011947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430</v>
      </c>
      <c r="Y424" s="780">
        <f t="shared" si="87"/>
        <v>435</v>
      </c>
      <c r="Z424" s="36">
        <f>IFERROR(IF(Y424=0,"",ROUNDUP(Y424/H424,0)*0.02175),"")</f>
        <v>0.63074999999999992</v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443.76000000000005</v>
      </c>
      <c r="BN424" s="64">
        <f t="shared" si="89"/>
        <v>448.92</v>
      </c>
      <c r="BO424" s="64">
        <f t="shared" si="90"/>
        <v>0.59722222222222221</v>
      </c>
      <c r="BP424" s="64">
        <f t="shared" si="91"/>
        <v>0.60416666666666663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74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75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1.6312499999999999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1110</v>
      </c>
      <c r="Y430" s="781">
        <f>IFERROR(SUM(Y419:Y428),"0")</f>
        <v>1125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1960</v>
      </c>
      <c r="Y432" s="780">
        <f>IFERROR(IF(X432="",0,CEILING((X432/$H432),1)*$H432),"")</f>
        <v>1965</v>
      </c>
      <c r="Z432" s="36">
        <f>IFERROR(IF(Y432=0,"",ROUNDUP(Y432/H432,0)*0.02175),"")</f>
        <v>2.8492499999999996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2022.72</v>
      </c>
      <c r="BN432" s="64">
        <f>IFERROR(Y432*I432/H432,"0")</f>
        <v>2027.88</v>
      </c>
      <c r="BO432" s="64">
        <f>IFERROR(1/J432*(X432/H432),"0")</f>
        <v>2.7222222222222219</v>
      </c>
      <c r="BP432" s="64">
        <f>IFERROR(1/J432*(Y432/H432),"0")</f>
        <v>2.7291666666666665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130.66666666666666</v>
      </c>
      <c r="Y434" s="781">
        <f>IFERROR(Y432/H432,"0")+IFERROR(Y433/H433,"0")</f>
        <v>131</v>
      </c>
      <c r="Z434" s="781">
        <f>IFERROR(IF(Z432="",0,Z432),"0")+IFERROR(IF(Z433="",0,Z433),"0")</f>
        <v>2.8492499999999996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1960</v>
      </c>
      <c r="Y435" s="781">
        <f>IFERROR(SUM(Y432:Y433),"0")</f>
        <v>1965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4301031382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4301031406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4301031327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4301031359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20</v>
      </c>
      <c r="Y553" s="780">
        <f t="shared" ref="Y553:Y567" si="103">IFERROR(IF(X553="",0,CEILING((X553/$H553),1)*$H553),"")</f>
        <v>21.12</v>
      </c>
      <c r="Z553" s="36">
        <f t="shared" ref="Z553:Z558" si="104">IFERROR(IF(Y553=0,"",ROUNDUP(Y553/H553,0)*0.01196),"")</f>
        <v>4.7840000000000001E-2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21.363636363636363</v>
      </c>
      <c r="BN553" s="64">
        <f t="shared" ref="BN553:BN567" si="106">IFERROR(Y553*I553/H553,"0")</f>
        <v>22.56</v>
      </c>
      <c r="BO553" s="64">
        <f t="shared" ref="BO553:BO567" si="107">IFERROR(1/J553*(X553/H553),"0")</f>
        <v>3.6421911421911424E-2</v>
      </c>
      <c r="BP553" s="64">
        <f t="shared" ref="BP553:BP567" si="108">IFERROR(1/J553*(Y553/H553),"0")</f>
        <v>3.8461538461538464E-2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50</v>
      </c>
      <c r="Y558" s="780">
        <f t="shared" si="103"/>
        <v>52.800000000000004</v>
      </c>
      <c r="Z558" s="36">
        <f t="shared" si="104"/>
        <v>0.1196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53.409090909090907</v>
      </c>
      <c r="BN558" s="64">
        <f t="shared" si="106"/>
        <v>56.400000000000006</v>
      </c>
      <c r="BO558" s="64">
        <f t="shared" si="107"/>
        <v>9.1054778554778545E-2</v>
      </c>
      <c r="BP558" s="64">
        <f t="shared" si="108"/>
        <v>9.6153846153846159E-2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4301012035</v>
      </c>
      <c r="D559" s="791">
        <v>4680115880603</v>
      </c>
      <c r="E559" s="792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4301011778</v>
      </c>
      <c r="D560" s="791">
        <v>4680115880603</v>
      </c>
      <c r="E560" s="792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4301012034</v>
      </c>
      <c r="D563" s="791">
        <v>4607091389982</v>
      </c>
      <c r="E563" s="792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4301011784</v>
      </c>
      <c r="D564" s="791">
        <v>4607091389982</v>
      </c>
      <c r="E564" s="792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13.257575757575756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14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0.16744000000000001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70</v>
      </c>
      <c r="Y569" s="781">
        <f>IFERROR(SUM(Y553:Y567),"0")</f>
        <v>73.92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4301031419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5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4301031383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4301031418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44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924</v>
      </c>
      <c r="C587" s="31">
        <v>4301031385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4301031417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6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929</v>
      </c>
      <c r="C590" s="31">
        <v>4301031384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10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idden="1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4301051887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4301051746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4301051920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4301051390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3268.85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3319.62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3377.8307529137533</v>
      </c>
      <c r="Y680" s="781">
        <f>IFERROR(SUM(BN22:BN676),"0")</f>
        <v>3431.0190000000002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5</v>
      </c>
      <c r="Y681" s="38">
        <f>ROUNDUP(SUM(BP22:BP676),0)</f>
        <v>5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3502.8307529137533</v>
      </c>
      <c r="Y682" s="781">
        <f>GrossWeightTotalR+PalletQtyTotalR*25</f>
        <v>3556.0190000000002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241.26868686868684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248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4.9452799999999995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4.5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123.60000000000001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23.4</v>
      </c>
      <c r="W689" s="46">
        <f>IFERROR(Y407*1,"0")+IFERROR(Y411*1,"0")+IFERROR(Y412*1,"0")+IFERROR(Y413*1,"0")</f>
        <v>4.2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3090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73.92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0"/>
        <filter val="1 110,00"/>
        <filter val="1 960,00"/>
        <filter val="1,28"/>
        <filter val="1,33"/>
        <filter val="1,40"/>
        <filter val="10,00"/>
        <filter val="12,00"/>
        <filter val="13,26"/>
        <filter val="130,67"/>
        <filter val="16,00"/>
        <filter val="17,78"/>
        <filter val="2,05"/>
        <filter val="2,80"/>
        <filter val="20,00"/>
        <filter val="24,00"/>
        <filter val="241,27"/>
        <filter val="280,00"/>
        <filter val="3 268,85"/>
        <filter val="3 377,83"/>
        <filter val="3 502,83"/>
        <filter val="36,00"/>
        <filter val="4,05"/>
        <filter val="400,00"/>
        <filter val="430,00"/>
        <filter val="5"/>
        <filter val="50,00"/>
        <filter val="70,00"/>
        <filter val="74,00"/>
        <filter val="96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2025-02-04T10:45:47Z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