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69FEF3-A393-4BF0-A600-1214B9A34A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Z323" i="1" s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Z266" i="1" s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Z248" i="1" s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X199" i="1"/>
  <c r="X198" i="1"/>
  <c r="BO197" i="1"/>
  <c r="BM197" i="1"/>
  <c r="Z197" i="1"/>
  <c r="Z198" i="1" s="1"/>
  <c r="Y197" i="1"/>
  <c r="Y199" i="1" s="1"/>
  <c r="P197" i="1"/>
  <c r="X194" i="1"/>
  <c r="X193" i="1"/>
  <c r="BO192" i="1"/>
  <c r="BM192" i="1"/>
  <c r="Z192" i="1"/>
  <c r="Z193" i="1" s="1"/>
  <c r="Y192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Z181" i="1" s="1"/>
  <c r="Y179" i="1"/>
  <c r="Y181" i="1" s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Y168" i="1" s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X152" i="1"/>
  <c r="X151" i="1"/>
  <c r="BO150" i="1"/>
  <c r="BM150" i="1"/>
  <c r="Z150" i="1"/>
  <c r="Z151" i="1" s="1"/>
  <c r="Y150" i="1"/>
  <c r="Y151" i="1" s="1"/>
  <c r="P150" i="1"/>
  <c r="X147" i="1"/>
  <c r="X146" i="1"/>
  <c r="BO145" i="1"/>
  <c r="BM145" i="1"/>
  <c r="Z145" i="1"/>
  <c r="Z146" i="1" s="1"/>
  <c r="Y145" i="1"/>
  <c r="Y146" i="1" s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X107" i="1"/>
  <c r="X106" i="1"/>
  <c r="BO105" i="1"/>
  <c r="BM105" i="1"/>
  <c r="Z105" i="1"/>
  <c r="Z106" i="1" s="1"/>
  <c r="Y105" i="1"/>
  <c r="Y107" i="1" s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5" i="1" s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BP73" i="1" s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4" i="1" s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Y68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5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Y40" i="1" s="1"/>
  <c r="X33" i="1"/>
  <c r="X32" i="1"/>
  <c r="X329" i="1" s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92" i="1" l="1"/>
  <c r="BN90" i="1"/>
  <c r="BN105" i="1"/>
  <c r="BP105" i="1"/>
  <c r="Y106" i="1"/>
  <c r="Z113" i="1"/>
  <c r="BN110" i="1"/>
  <c r="BN112" i="1"/>
  <c r="Y123" i="1"/>
  <c r="Y130" i="1"/>
  <c r="BN128" i="1"/>
  <c r="Z135" i="1"/>
  <c r="BN133" i="1"/>
  <c r="Z141" i="1"/>
  <c r="Y158" i="1"/>
  <c r="BN156" i="1"/>
  <c r="BN179" i="1"/>
  <c r="BN180" i="1"/>
  <c r="Z189" i="1"/>
  <c r="BN186" i="1"/>
  <c r="BN188" i="1"/>
  <c r="Z207" i="1"/>
  <c r="BN204" i="1"/>
  <c r="Z214" i="1"/>
  <c r="BN219" i="1"/>
  <c r="BN221" i="1"/>
  <c r="BN223" i="1"/>
  <c r="Z299" i="1"/>
  <c r="BN296" i="1"/>
  <c r="BN297" i="1"/>
  <c r="Y163" i="1"/>
  <c r="Y162" i="1"/>
  <c r="BP161" i="1"/>
  <c r="BN161" i="1"/>
  <c r="Y277" i="1"/>
  <c r="Y276" i="1"/>
  <c r="BP275" i="1"/>
  <c r="BN275" i="1"/>
  <c r="Y324" i="1"/>
  <c r="Y323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1" i="1"/>
  <c r="BN321" i="1"/>
  <c r="BP322" i="1"/>
  <c r="BN322" i="1"/>
  <c r="J9" i="1"/>
  <c r="X326" i="1"/>
  <c r="X325" i="1"/>
  <c r="X327" i="1"/>
  <c r="Z40" i="1"/>
  <c r="BN36" i="1"/>
  <c r="BP36" i="1"/>
  <c r="Z54" i="1"/>
  <c r="BN58" i="1"/>
  <c r="BP58" i="1"/>
  <c r="Y59" i="1"/>
  <c r="BN62" i="1"/>
  <c r="BP62" i="1"/>
  <c r="Y63" i="1"/>
  <c r="Z68" i="1"/>
  <c r="BN66" i="1"/>
  <c r="BP66" i="1"/>
  <c r="Y81" i="1"/>
  <c r="BN79" i="1"/>
  <c r="Z91" i="1"/>
  <c r="Y101" i="1"/>
  <c r="Z101" i="1"/>
  <c r="BN96" i="1"/>
  <c r="BN97" i="1"/>
  <c r="BN99" i="1"/>
  <c r="Y114" i="1"/>
  <c r="Z123" i="1"/>
  <c r="BN117" i="1"/>
  <c r="BP117" i="1"/>
  <c r="BN119" i="1"/>
  <c r="BN121" i="1"/>
  <c r="Z129" i="1"/>
  <c r="Y177" i="1"/>
  <c r="BP172" i="1"/>
  <c r="BN172" i="1"/>
  <c r="BP173" i="1"/>
  <c r="BN173" i="1"/>
  <c r="BP175" i="1"/>
  <c r="BN175" i="1"/>
  <c r="BP212" i="1"/>
  <c r="BN212" i="1"/>
  <c r="Y215" i="1"/>
  <c r="BP228" i="1"/>
  <c r="BN228" i="1"/>
  <c r="BP230" i="1"/>
  <c r="BN230" i="1"/>
  <c r="BP247" i="1"/>
  <c r="BN247" i="1"/>
  <c r="Y273" i="1"/>
  <c r="Y272" i="1"/>
  <c r="BP271" i="1"/>
  <c r="BN271" i="1"/>
  <c r="BP140" i="1"/>
  <c r="BN140" i="1"/>
  <c r="BP313" i="1"/>
  <c r="BN313" i="1"/>
  <c r="BP320" i="1"/>
  <c r="BN320" i="1"/>
  <c r="Y135" i="1"/>
  <c r="Y142" i="1"/>
  <c r="Z157" i="1"/>
  <c r="Z176" i="1"/>
  <c r="Z232" i="1"/>
  <c r="Y261" i="1"/>
  <c r="Y262" i="1"/>
  <c r="Y299" i="1"/>
  <c r="Y300" i="1"/>
  <c r="Y33" i="1"/>
  <c r="Y41" i="1"/>
  <c r="Y54" i="1"/>
  <c r="Y69" i="1"/>
  <c r="Y75" i="1"/>
  <c r="Y80" i="1"/>
  <c r="Y86" i="1"/>
  <c r="Y91" i="1"/>
  <c r="Y102" i="1"/>
  <c r="Y113" i="1"/>
  <c r="Y124" i="1"/>
  <c r="Y129" i="1"/>
  <c r="Y136" i="1"/>
  <c r="Y141" i="1"/>
  <c r="Y147" i="1"/>
  <c r="Y152" i="1"/>
  <c r="Y157" i="1"/>
  <c r="Y169" i="1"/>
  <c r="Y176" i="1"/>
  <c r="BP187" i="1"/>
  <c r="BN187" i="1"/>
  <c r="Y189" i="1"/>
  <c r="Y193" i="1"/>
  <c r="BP192" i="1"/>
  <c r="BN192" i="1"/>
  <c r="Y207" i="1"/>
  <c r="BP203" i="1"/>
  <c r="BN203" i="1"/>
  <c r="BP205" i="1"/>
  <c r="BN205" i="1"/>
  <c r="BP206" i="1"/>
  <c r="BN206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42" i="1"/>
  <c r="BP241" i="1"/>
  <c r="BN241" i="1"/>
  <c r="Y266" i="1"/>
  <c r="BP265" i="1"/>
  <c r="BN265" i="1"/>
  <c r="Y293" i="1"/>
  <c r="BP291" i="1"/>
  <c r="BN291" i="1"/>
  <c r="BP292" i="1"/>
  <c r="BN292" i="1"/>
  <c r="H9" i="1"/>
  <c r="BN28" i="1"/>
  <c r="BP28" i="1"/>
  <c r="BN29" i="1"/>
  <c r="BN31" i="1"/>
  <c r="BN37" i="1"/>
  <c r="BN38" i="1"/>
  <c r="BN39" i="1"/>
  <c r="BN44" i="1"/>
  <c r="BP44" i="1"/>
  <c r="BN46" i="1"/>
  <c r="BN48" i="1"/>
  <c r="BN50" i="1"/>
  <c r="BN52" i="1"/>
  <c r="BN67" i="1"/>
  <c r="BN71" i="1"/>
  <c r="BP71" i="1"/>
  <c r="BN73" i="1"/>
  <c r="BN78" i="1"/>
  <c r="BP78" i="1"/>
  <c r="BN84" i="1"/>
  <c r="BP84" i="1"/>
  <c r="BN89" i="1"/>
  <c r="BP89" i="1"/>
  <c r="BN95" i="1"/>
  <c r="BP95" i="1"/>
  <c r="BN98" i="1"/>
  <c r="BN100" i="1"/>
  <c r="BN111" i="1"/>
  <c r="BN118" i="1"/>
  <c r="BN120" i="1"/>
  <c r="BN122" i="1"/>
  <c r="BN127" i="1"/>
  <c r="BP127" i="1"/>
  <c r="BN134" i="1"/>
  <c r="BN139" i="1"/>
  <c r="BP139" i="1"/>
  <c r="BN145" i="1"/>
  <c r="BP145" i="1"/>
  <c r="BN150" i="1"/>
  <c r="BP150" i="1"/>
  <c r="BN155" i="1"/>
  <c r="BP155" i="1"/>
  <c r="BN167" i="1"/>
  <c r="BP167" i="1"/>
  <c r="BN174" i="1"/>
  <c r="Y182" i="1"/>
  <c r="BP179" i="1"/>
  <c r="Y190" i="1"/>
  <c r="Y194" i="1"/>
  <c r="Y198" i="1"/>
  <c r="BP197" i="1"/>
  <c r="BN197" i="1"/>
  <c r="Y208" i="1"/>
  <c r="Y214" i="1"/>
  <c r="BP211" i="1"/>
  <c r="BN211" i="1"/>
  <c r="BP213" i="1"/>
  <c r="BN213" i="1"/>
  <c r="Z224" i="1"/>
  <c r="Z330" i="1" s="1"/>
  <c r="Y232" i="1"/>
  <c r="Y233" i="1"/>
  <c r="Y237" i="1"/>
  <c r="BP236" i="1"/>
  <c r="BN236" i="1"/>
  <c r="Y243" i="1"/>
  <c r="Y249" i="1"/>
  <c r="BP246" i="1"/>
  <c r="BN246" i="1"/>
  <c r="Y248" i="1"/>
  <c r="BP260" i="1"/>
  <c r="BN260" i="1"/>
  <c r="Y267" i="1"/>
  <c r="Y284" i="1"/>
  <c r="BP281" i="1"/>
  <c r="BN281" i="1"/>
  <c r="BP282" i="1"/>
  <c r="BN282" i="1"/>
  <c r="BP283" i="1"/>
  <c r="BN283" i="1"/>
  <c r="Y294" i="1"/>
  <c r="BP298" i="1"/>
  <c r="BN298" i="1"/>
  <c r="Y326" i="1" l="1"/>
  <c r="Y329" i="1"/>
  <c r="Y325" i="1"/>
  <c r="X328" i="1"/>
  <c r="Y327" i="1"/>
  <c r="Y328" i="1" l="1"/>
  <c r="C338" i="1" l="1"/>
  <c r="A338" i="1"/>
  <c r="B338" i="1"/>
</calcChain>
</file>

<file path=xl/sharedStrings.xml><?xml version="1.0" encoding="utf-8"?>
<sst xmlns="http://schemas.openxmlformats.org/spreadsheetml/2006/main" count="1602" uniqueCount="531">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</sst>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2" customWidth="1"/>
    <col min="19" max="19" width="6.140625" style="33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2" customWidth="1"/>
    <col min="25" max="25" width="11" style="332" customWidth="1"/>
    <col min="26" max="26" width="10" style="332" customWidth="1"/>
    <col min="27" max="27" width="11.5703125" style="332" customWidth="1"/>
    <col min="28" max="28" width="10.42578125" style="332" customWidth="1"/>
    <col min="29" max="29" width="30" style="33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2" customWidth="1"/>
    <col min="34" max="34" width="9.140625" style="332" customWidth="1"/>
    <col min="35" max="16384" width="9.140625" style="332"/>
  </cols>
  <sheetData>
    <row r="1" spans="1:32" s="328" customFormat="1" ht="45" customHeight="1" x14ac:dyDescent="0.2">
      <c r="A1" s="41"/>
      <c r="B1" s="41"/>
      <c r="C1" s="41"/>
      <c r="D1" s="410" t="s">
        <v>0</v>
      </c>
      <c r="E1" s="372"/>
      <c r="F1" s="372"/>
      <c r="G1" s="12" t="s">
        <v>1</v>
      </c>
      <c r="H1" s="410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8" customFormat="1" ht="23.45" customHeight="1" x14ac:dyDescent="0.2">
      <c r="A5" s="437" t="s">
        <v>7</v>
      </c>
      <c r="B5" s="353"/>
      <c r="C5" s="354"/>
      <c r="D5" s="408"/>
      <c r="E5" s="409"/>
      <c r="F5" s="537" t="s">
        <v>8</v>
      </c>
      <c r="G5" s="354"/>
      <c r="H5" s="408" t="s">
        <v>530</v>
      </c>
      <c r="I5" s="501"/>
      <c r="J5" s="501"/>
      <c r="K5" s="501"/>
      <c r="L5" s="501"/>
      <c r="M5" s="409"/>
      <c r="N5" s="61"/>
      <c r="P5" s="24" t="s">
        <v>9</v>
      </c>
      <c r="Q5" s="530">
        <v>45695</v>
      </c>
      <c r="R5" s="430"/>
      <c r="T5" s="461" t="s">
        <v>10</v>
      </c>
      <c r="U5" s="462"/>
      <c r="V5" s="463" t="s">
        <v>11</v>
      </c>
      <c r="W5" s="430"/>
      <c r="AB5" s="51"/>
      <c r="AC5" s="51"/>
      <c r="AD5" s="51"/>
      <c r="AE5" s="51"/>
    </row>
    <row r="6" spans="1:32" s="328" customFormat="1" ht="24" customHeight="1" x14ac:dyDescent="0.2">
      <c r="A6" s="437" t="s">
        <v>12</v>
      </c>
      <c r="B6" s="353"/>
      <c r="C6" s="354"/>
      <c r="D6" s="503" t="s">
        <v>13</v>
      </c>
      <c r="E6" s="504"/>
      <c r="F6" s="504"/>
      <c r="G6" s="504"/>
      <c r="H6" s="504"/>
      <c r="I6" s="504"/>
      <c r="J6" s="504"/>
      <c r="K6" s="504"/>
      <c r="L6" s="504"/>
      <c r="M6" s="430"/>
      <c r="N6" s="62"/>
      <c r="P6" s="24" t="s">
        <v>14</v>
      </c>
      <c r="Q6" s="534" t="str">
        <f>IF(Q5=0," ",CHOOSE(WEEKDAY(Q5,2),"Понедельник","Вторник","Среда","Четверг","Пятница","Суббота","Воскресенье"))</f>
        <v>Пятница</v>
      </c>
      <c r="R6" s="344"/>
      <c r="T6" s="466" t="s">
        <v>15</v>
      </c>
      <c r="U6" s="462"/>
      <c r="V6" s="484" t="s">
        <v>16</v>
      </c>
      <c r="W6" s="384"/>
      <c r="AB6" s="51"/>
      <c r="AC6" s="51"/>
      <c r="AD6" s="51"/>
      <c r="AE6" s="51"/>
    </row>
    <row r="7" spans="1:32" s="328" customFormat="1" ht="21.75" hidden="1" customHeight="1" x14ac:dyDescent="0.2">
      <c r="A7" s="55"/>
      <c r="B7" s="55"/>
      <c r="C7" s="55"/>
      <c r="D7" s="403" t="str">
        <f>IFERROR(VLOOKUP(DeliveryAddress,Table,3,0),1)</f>
        <v>1</v>
      </c>
      <c r="E7" s="404"/>
      <c r="F7" s="404"/>
      <c r="G7" s="404"/>
      <c r="H7" s="404"/>
      <c r="I7" s="404"/>
      <c r="J7" s="404"/>
      <c r="K7" s="404"/>
      <c r="L7" s="404"/>
      <c r="M7" s="405"/>
      <c r="N7" s="63"/>
      <c r="P7" s="24"/>
      <c r="Q7" s="42"/>
      <c r="R7" s="42"/>
      <c r="T7" s="348"/>
      <c r="U7" s="462"/>
      <c r="V7" s="485"/>
      <c r="W7" s="486"/>
      <c r="AB7" s="51"/>
      <c r="AC7" s="51"/>
      <c r="AD7" s="51"/>
      <c r="AE7" s="51"/>
    </row>
    <row r="8" spans="1:32" s="328" customFormat="1" ht="25.5" customHeight="1" x14ac:dyDescent="0.2">
      <c r="A8" s="553" t="s">
        <v>17</v>
      </c>
      <c r="B8" s="350"/>
      <c r="C8" s="351"/>
      <c r="D8" s="393" t="s">
        <v>18</v>
      </c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42">
        <v>0.375</v>
      </c>
      <c r="R8" s="405"/>
      <c r="T8" s="348"/>
      <c r="U8" s="462"/>
      <c r="V8" s="485"/>
      <c r="W8" s="486"/>
      <c r="AB8" s="51"/>
      <c r="AC8" s="51"/>
      <c r="AD8" s="51"/>
      <c r="AE8" s="51"/>
    </row>
    <row r="9" spans="1:32" s="328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48"/>
      <c r="E9" s="401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1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1"/>
      <c r="L9" s="401"/>
      <c r="M9" s="401"/>
      <c r="N9" s="326"/>
      <c r="P9" s="26" t="s">
        <v>20</v>
      </c>
      <c r="Q9" s="424"/>
      <c r="R9" s="425"/>
      <c r="T9" s="348"/>
      <c r="U9" s="462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8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48"/>
      <c r="E10" s="401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9" t="str">
        <f>IFERROR(VLOOKUP($D$10,Proxy,2,FALSE),"")</f>
        <v/>
      </c>
      <c r="I10" s="348"/>
      <c r="J10" s="348"/>
      <c r="K10" s="348"/>
      <c r="L10" s="348"/>
      <c r="M10" s="348"/>
      <c r="N10" s="327"/>
      <c r="P10" s="26" t="s">
        <v>21</v>
      </c>
      <c r="Q10" s="467"/>
      <c r="R10" s="468"/>
      <c r="U10" s="24" t="s">
        <v>22</v>
      </c>
      <c r="V10" s="383" t="s">
        <v>23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9"/>
      <c r="R11" s="430"/>
      <c r="U11" s="24" t="s">
        <v>26</v>
      </c>
      <c r="V11" s="510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28" customFormat="1" ht="18.600000000000001" customHeight="1" x14ac:dyDescent="0.2">
      <c r="A12" s="452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4"/>
      <c r="N12" s="65"/>
      <c r="P12" s="24" t="s">
        <v>29</v>
      </c>
      <c r="Q12" s="442"/>
      <c r="R12" s="405"/>
      <c r="S12" s="23"/>
      <c r="U12" s="24"/>
      <c r="V12" s="372"/>
      <c r="W12" s="348"/>
      <c r="AB12" s="51"/>
      <c r="AC12" s="51"/>
      <c r="AD12" s="51"/>
      <c r="AE12" s="51"/>
    </row>
    <row r="13" spans="1:32" s="328" customFormat="1" ht="23.25" customHeight="1" x14ac:dyDescent="0.2">
      <c r="A13" s="452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354"/>
      <c r="N13" s="65"/>
      <c r="O13" s="26"/>
      <c r="P13" s="26" t="s">
        <v>31</v>
      </c>
      <c r="Q13" s="510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8" customFormat="1" ht="18.600000000000001" customHeight="1" x14ac:dyDescent="0.2">
      <c r="A14" s="452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8" customFormat="1" ht="22.5" customHeight="1" x14ac:dyDescent="0.2">
      <c r="A15" s="469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354"/>
      <c r="N15" s="66"/>
      <c r="P15" s="432" t="s">
        <v>34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35</v>
      </c>
      <c r="B17" s="381" t="s">
        <v>36</v>
      </c>
      <c r="C17" s="446" t="s">
        <v>37</v>
      </c>
      <c r="D17" s="381" t="s">
        <v>38</v>
      </c>
      <c r="E17" s="414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381" t="s">
        <v>48</v>
      </c>
      <c r="P17" s="381" t="s">
        <v>49</v>
      </c>
      <c r="Q17" s="413"/>
      <c r="R17" s="413"/>
      <c r="S17" s="413"/>
      <c r="T17" s="414"/>
      <c r="U17" s="540" t="s">
        <v>50</v>
      </c>
      <c r="V17" s="354"/>
      <c r="W17" s="381" t="s">
        <v>51</v>
      </c>
      <c r="X17" s="381" t="s">
        <v>52</v>
      </c>
      <c r="Y17" s="541" t="s">
        <v>53</v>
      </c>
      <c r="Z17" s="495" t="s">
        <v>54</v>
      </c>
      <c r="AA17" s="477" t="s">
        <v>55</v>
      </c>
      <c r="AB17" s="477" t="s">
        <v>56</v>
      </c>
      <c r="AC17" s="477" t="s">
        <v>57</v>
      </c>
      <c r="AD17" s="477" t="s">
        <v>58</v>
      </c>
      <c r="AE17" s="546"/>
      <c r="AF17" s="547"/>
      <c r="AG17" s="69"/>
      <c r="BD17" s="68" t="s">
        <v>59</v>
      </c>
    </row>
    <row r="18" spans="1:68" ht="14.25" customHeight="1" x14ac:dyDescent="0.2">
      <c r="A18" s="382"/>
      <c r="B18" s="382"/>
      <c r="C18" s="382"/>
      <c r="D18" s="415"/>
      <c r="E18" s="417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5"/>
      <c r="Q18" s="416"/>
      <c r="R18" s="416"/>
      <c r="S18" s="416"/>
      <c r="T18" s="417"/>
      <c r="U18" s="70" t="s">
        <v>60</v>
      </c>
      <c r="V18" s="70" t="s">
        <v>61</v>
      </c>
      <c r="W18" s="382"/>
      <c r="X18" s="382"/>
      <c r="Y18" s="542"/>
      <c r="Z18" s="496"/>
      <c r="AA18" s="478"/>
      <c r="AB18" s="478"/>
      <c r="AC18" s="478"/>
      <c r="AD18" s="548"/>
      <c r="AE18" s="549"/>
      <c r="AF18" s="550"/>
      <c r="AG18" s="69"/>
      <c r="BD18" s="68"/>
    </row>
    <row r="19" spans="1:68" ht="27.75" hidden="1" customHeight="1" x14ac:dyDescent="0.2">
      <c r="A19" s="377" t="s">
        <v>62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48"/>
      <c r="AB19" s="48"/>
      <c r="AC19" s="48"/>
    </row>
    <row r="20" spans="1:68" ht="16.5" hidden="1" customHeight="1" x14ac:dyDescent="0.25">
      <c r="A20" s="39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9"/>
      <c r="AB20" s="329"/>
      <c r="AC20" s="329"/>
    </row>
    <row r="21" spans="1:68" ht="14.25" hidden="1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0"/>
      <c r="AB21" s="330"/>
      <c r="AC21" s="33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3">
        <v>4607111035752</v>
      </c>
      <c r="E22" s="344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3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4"/>
      <c r="P23" s="349" t="s">
        <v>72</v>
      </c>
      <c r="Q23" s="350"/>
      <c r="R23" s="350"/>
      <c r="S23" s="350"/>
      <c r="T23" s="350"/>
      <c r="U23" s="350"/>
      <c r="V23" s="351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4"/>
      <c r="P24" s="349" t="s">
        <v>72</v>
      </c>
      <c r="Q24" s="350"/>
      <c r="R24" s="350"/>
      <c r="S24" s="350"/>
      <c r="T24" s="350"/>
      <c r="U24" s="350"/>
      <c r="V24" s="351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hidden="1" customHeight="1" x14ac:dyDescent="0.2">
      <c r="A25" s="377" t="s">
        <v>74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48"/>
      <c r="AB25" s="48"/>
      <c r="AC25" s="48"/>
    </row>
    <row r="26" spans="1:68" ht="16.5" hidden="1" customHeight="1" x14ac:dyDescent="0.25">
      <c r="A26" s="39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9"/>
      <c r="AB26" s="329"/>
      <c r="AC26" s="329"/>
    </row>
    <row r="27" spans="1:68" ht="14.25" hidden="1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0"/>
      <c r="AB27" s="330"/>
      <c r="AC27" s="33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3">
        <v>4607111036520</v>
      </c>
      <c r="E28" s="344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5" t="s">
        <v>80</v>
      </c>
      <c r="Q28" s="341"/>
      <c r="R28" s="341"/>
      <c r="S28" s="341"/>
      <c r="T28" s="342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3">
        <v>4607111036537</v>
      </c>
      <c r="E29" s="344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">
        <v>85</v>
      </c>
      <c r="Q29" s="341"/>
      <c r="R29" s="341"/>
      <c r="S29" s="341"/>
      <c r="T29" s="342"/>
      <c r="U29" s="34"/>
      <c r="V29" s="34"/>
      <c r="W29" s="35" t="s">
        <v>69</v>
      </c>
      <c r="X29" s="334">
        <v>112</v>
      </c>
      <c r="Y29" s="335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3">
        <v>4607111036599</v>
      </c>
      <c r="E30" s="344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1"/>
      <c r="R30" s="341"/>
      <c r="S30" s="341"/>
      <c r="T30" s="342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3">
        <v>4607111036605</v>
      </c>
      <c r="E31" s="344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41"/>
      <c r="R31" s="341"/>
      <c r="S31" s="341"/>
      <c r="T31" s="342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4"/>
      <c r="P32" s="349" t="s">
        <v>72</v>
      </c>
      <c r="Q32" s="350"/>
      <c r="R32" s="350"/>
      <c r="S32" s="350"/>
      <c r="T32" s="350"/>
      <c r="U32" s="350"/>
      <c r="V32" s="351"/>
      <c r="W32" s="37" t="s">
        <v>69</v>
      </c>
      <c r="X32" s="336">
        <f>IFERROR(SUM(X28:X31),"0")</f>
        <v>112</v>
      </c>
      <c r="Y32" s="336">
        <f>IFERROR(SUM(Y28:Y31),"0")</f>
        <v>112</v>
      </c>
      <c r="Z32" s="336">
        <f>IFERROR(IF(Z28="",0,Z28),"0")+IFERROR(IF(Z29="",0,Z29),"0")+IFERROR(IF(Z30="",0,Z30),"0")+IFERROR(IF(Z31="",0,Z31),"0")</f>
        <v>1.05392</v>
      </c>
      <c r="AA32" s="337"/>
      <c r="AB32" s="337"/>
      <c r="AC32" s="337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64"/>
      <c r="P33" s="349" t="s">
        <v>72</v>
      </c>
      <c r="Q33" s="350"/>
      <c r="R33" s="350"/>
      <c r="S33" s="350"/>
      <c r="T33" s="350"/>
      <c r="U33" s="350"/>
      <c r="V33" s="351"/>
      <c r="W33" s="37" t="s">
        <v>73</v>
      </c>
      <c r="X33" s="336">
        <f>IFERROR(SUMPRODUCT(X28:X31*H28:H31),"0")</f>
        <v>168</v>
      </c>
      <c r="Y33" s="336">
        <f>IFERROR(SUMPRODUCT(Y28:Y31*H28:H31),"0")</f>
        <v>168</v>
      </c>
      <c r="Z33" s="37"/>
      <c r="AA33" s="337"/>
      <c r="AB33" s="337"/>
      <c r="AC33" s="337"/>
    </row>
    <row r="34" spans="1:68" ht="16.5" hidden="1" customHeight="1" x14ac:dyDescent="0.25">
      <c r="A34" s="397" t="s">
        <v>90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9"/>
      <c r="AB34" s="329"/>
      <c r="AC34" s="329"/>
    </row>
    <row r="35" spans="1:68" ht="14.25" hidden="1" customHeight="1" x14ac:dyDescent="0.25">
      <c r="A35" s="347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0"/>
      <c r="AB35" s="330"/>
      <c r="AC35" s="330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43">
        <v>4620207490075</v>
      </c>
      <c r="E36" s="344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2" t="s">
        <v>93</v>
      </c>
      <c r="Q36" s="341"/>
      <c r="R36" s="341"/>
      <c r="S36" s="341"/>
      <c r="T36" s="342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43">
        <v>4607111036315</v>
      </c>
      <c r="E37" s="344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1"/>
      <c r="R37" s="341"/>
      <c r="S37" s="341"/>
      <c r="T37" s="342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43">
        <v>4620207490174</v>
      </c>
      <c r="E38" s="344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41"/>
      <c r="R38" s="341"/>
      <c r="S38" s="341"/>
      <c r="T38" s="342"/>
      <c r="U38" s="34"/>
      <c r="V38" s="34"/>
      <c r="W38" s="35" t="s">
        <v>69</v>
      </c>
      <c r="X38" s="334">
        <v>36</v>
      </c>
      <c r="Y38" s="335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hidden="1" customHeight="1" x14ac:dyDescent="0.25">
      <c r="A39" s="54" t="s">
        <v>102</v>
      </c>
      <c r="B39" s="54" t="s">
        <v>103</v>
      </c>
      <c r="C39" s="31">
        <v>4301071091</v>
      </c>
      <c r="D39" s="343">
        <v>4620207490044</v>
      </c>
      <c r="E39" s="344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7" t="s">
        <v>104</v>
      </c>
      <c r="Q39" s="341"/>
      <c r="R39" s="341"/>
      <c r="S39" s="341"/>
      <c r="T39" s="342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63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64"/>
      <c r="P40" s="349" t="s">
        <v>72</v>
      </c>
      <c r="Q40" s="350"/>
      <c r="R40" s="350"/>
      <c r="S40" s="350"/>
      <c r="T40" s="350"/>
      <c r="U40" s="350"/>
      <c r="V40" s="351"/>
      <c r="W40" s="37" t="s">
        <v>69</v>
      </c>
      <c r="X40" s="336">
        <f>IFERROR(SUM(X36:X39),"0")</f>
        <v>36</v>
      </c>
      <c r="Y40" s="336">
        <f>IFERROR(SUM(Y36:Y39),"0")</f>
        <v>36</v>
      </c>
      <c r="Z40" s="336">
        <f>IFERROR(IF(Z36="",0,Z36),"0")+IFERROR(IF(Z37="",0,Z37),"0")+IFERROR(IF(Z38="",0,Z38),"0")+IFERROR(IF(Z39="",0,Z39),"0")</f>
        <v>0.55800000000000005</v>
      </c>
      <c r="AA40" s="337"/>
      <c r="AB40" s="337"/>
      <c r="AC40" s="337"/>
    </row>
    <row r="41" spans="1:68" x14ac:dyDescent="0.2">
      <c r="A41" s="348"/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64"/>
      <c r="P41" s="349" t="s">
        <v>72</v>
      </c>
      <c r="Q41" s="350"/>
      <c r="R41" s="350"/>
      <c r="S41" s="350"/>
      <c r="T41" s="350"/>
      <c r="U41" s="350"/>
      <c r="V41" s="351"/>
      <c r="W41" s="37" t="s">
        <v>73</v>
      </c>
      <c r="X41" s="336">
        <f>IFERROR(SUMPRODUCT(X36:X39*H36:H39),"0")</f>
        <v>201.6</v>
      </c>
      <c r="Y41" s="336">
        <f>IFERROR(SUMPRODUCT(Y36:Y39*H36:H39),"0")</f>
        <v>201.6</v>
      </c>
      <c r="Z41" s="37"/>
      <c r="AA41" s="337"/>
      <c r="AB41" s="337"/>
      <c r="AC41" s="337"/>
    </row>
    <row r="42" spans="1:68" ht="16.5" hidden="1" customHeight="1" x14ac:dyDescent="0.25">
      <c r="A42" s="397" t="s">
        <v>106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29"/>
      <c r="AB42" s="329"/>
      <c r="AC42" s="329"/>
    </row>
    <row r="43" spans="1:68" ht="14.25" hidden="1" customHeight="1" x14ac:dyDescent="0.25">
      <c r="A43" s="347" t="s">
        <v>63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30"/>
      <c r="AB43" s="330"/>
      <c r="AC43" s="330"/>
    </row>
    <row r="44" spans="1:68" ht="27" hidden="1" customHeight="1" x14ac:dyDescent="0.25">
      <c r="A44" s="54" t="s">
        <v>107</v>
      </c>
      <c r="B44" s="54" t="s">
        <v>108</v>
      </c>
      <c r="C44" s="31">
        <v>4301071032</v>
      </c>
      <c r="D44" s="343">
        <v>4607111038999</v>
      </c>
      <c r="E44" s="344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41"/>
      <c r="R44" s="341"/>
      <c r="S44" s="341"/>
      <c r="T44" s="342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4301071044</v>
      </c>
      <c r="D45" s="343">
        <v>4607111039385</v>
      </c>
      <c r="E45" s="344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1"/>
      <c r="R45" s="341"/>
      <c r="S45" s="341"/>
      <c r="T45" s="342"/>
      <c r="U45" s="34"/>
      <c r="V45" s="34"/>
      <c r="W45" s="35" t="s">
        <v>69</v>
      </c>
      <c r="X45" s="334">
        <v>0</v>
      </c>
      <c r="Y45" s="33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4301070972</v>
      </c>
      <c r="D46" s="343">
        <v>4607111037183</v>
      </c>
      <c r="E46" s="344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4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41"/>
      <c r="R46" s="341"/>
      <c r="S46" s="341"/>
      <c r="T46" s="342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4301071045</v>
      </c>
      <c r="D47" s="343">
        <v>4607111039392</v>
      </c>
      <c r="E47" s="344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41"/>
      <c r="R47" s="341"/>
      <c r="S47" s="341"/>
      <c r="T47" s="342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119</v>
      </c>
      <c r="B48" s="54" t="s">
        <v>120</v>
      </c>
      <c r="C48" s="31">
        <v>4301070970</v>
      </c>
      <c r="D48" s="343">
        <v>4607111037091</v>
      </c>
      <c r="E48" s="344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41"/>
      <c r="R48" s="341"/>
      <c r="S48" s="341"/>
      <c r="T48" s="342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4301071031</v>
      </c>
      <c r="D49" s="343">
        <v>4607111038982</v>
      </c>
      <c r="E49" s="344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41"/>
      <c r="R49" s="341"/>
      <c r="S49" s="341"/>
      <c r="T49" s="342"/>
      <c r="U49" s="34"/>
      <c r="V49" s="34"/>
      <c r="W49" s="35" t="s">
        <v>69</v>
      </c>
      <c r="X49" s="334">
        <v>60</v>
      </c>
      <c r="Y49" s="335">
        <f t="shared" si="0"/>
        <v>60</v>
      </c>
      <c r="Z49" s="36">
        <f t="shared" si="1"/>
        <v>0.92999999999999994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437.15999999999997</v>
      </c>
      <c r="BN49" s="67">
        <f t="shared" si="3"/>
        <v>437.15999999999997</v>
      </c>
      <c r="BO49" s="67">
        <f t="shared" si="4"/>
        <v>0.7142857142857143</v>
      </c>
      <c r="BP49" s="67">
        <f t="shared" si="5"/>
        <v>0.7142857142857143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4301070971</v>
      </c>
      <c r="D50" s="343">
        <v>4607111036902</v>
      </c>
      <c r="E50" s="344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41"/>
      <c r="R50" s="341"/>
      <c r="S50" s="341"/>
      <c r="T50" s="342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4301071046</v>
      </c>
      <c r="D51" s="343">
        <v>4607111039354</v>
      </c>
      <c r="E51" s="344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41"/>
      <c r="R51" s="341"/>
      <c r="S51" s="341"/>
      <c r="T51" s="342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3">
        <v>4607111039330</v>
      </c>
      <c r="E52" s="344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41"/>
      <c r="R52" s="341"/>
      <c r="S52" s="341"/>
      <c r="T52" s="342"/>
      <c r="U52" s="34"/>
      <c r="V52" s="34"/>
      <c r="W52" s="35" t="s">
        <v>69</v>
      </c>
      <c r="X52" s="334">
        <v>48</v>
      </c>
      <c r="Y52" s="335">
        <f t="shared" si="0"/>
        <v>48</v>
      </c>
      <c r="Z52" s="36">
        <f t="shared" si="1"/>
        <v>0.74399999999999999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350.4</v>
      </c>
      <c r="BN52" s="67">
        <f t="shared" si="3"/>
        <v>350.4</v>
      </c>
      <c r="BO52" s="67">
        <f t="shared" si="4"/>
        <v>0.5714285714285714</v>
      </c>
      <c r="BP52" s="67">
        <f t="shared" si="5"/>
        <v>0.5714285714285714</v>
      </c>
    </row>
    <row r="53" spans="1:68" ht="27" hidden="1" customHeight="1" x14ac:dyDescent="0.25">
      <c r="A53" s="54" t="s">
        <v>131</v>
      </c>
      <c r="B53" s="54" t="s">
        <v>132</v>
      </c>
      <c r="C53" s="31">
        <v>4301070968</v>
      </c>
      <c r="D53" s="343">
        <v>4607111036889</v>
      </c>
      <c r="E53" s="344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5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41"/>
      <c r="R53" s="341"/>
      <c r="S53" s="341"/>
      <c r="T53" s="342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63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64"/>
      <c r="P54" s="349" t="s">
        <v>72</v>
      </c>
      <c r="Q54" s="350"/>
      <c r="R54" s="350"/>
      <c r="S54" s="350"/>
      <c r="T54" s="350"/>
      <c r="U54" s="350"/>
      <c r="V54" s="351"/>
      <c r="W54" s="37" t="s">
        <v>69</v>
      </c>
      <c r="X54" s="336">
        <f>IFERROR(SUM(X44:X53),"0")</f>
        <v>108</v>
      </c>
      <c r="Y54" s="336">
        <f>IFERROR(SUM(Y44:Y53),"0")</f>
        <v>108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1.6739999999999999</v>
      </c>
      <c r="AA54" s="337"/>
      <c r="AB54" s="337"/>
      <c r="AC54" s="337"/>
    </row>
    <row r="55" spans="1:68" x14ac:dyDescent="0.2">
      <c r="A55" s="348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4"/>
      <c r="P55" s="349" t="s">
        <v>72</v>
      </c>
      <c r="Q55" s="350"/>
      <c r="R55" s="350"/>
      <c r="S55" s="350"/>
      <c r="T55" s="350"/>
      <c r="U55" s="350"/>
      <c r="V55" s="351"/>
      <c r="W55" s="37" t="s">
        <v>73</v>
      </c>
      <c r="X55" s="336">
        <f>IFERROR(SUMPRODUCT(X44:X53*H44:H53),"0")</f>
        <v>756</v>
      </c>
      <c r="Y55" s="336">
        <f>IFERROR(SUMPRODUCT(Y44:Y53*H44:H53),"0")</f>
        <v>756</v>
      </c>
      <c r="Z55" s="37"/>
      <c r="AA55" s="337"/>
      <c r="AB55" s="337"/>
      <c r="AC55" s="337"/>
    </row>
    <row r="56" spans="1:68" ht="16.5" hidden="1" customHeight="1" x14ac:dyDescent="0.25">
      <c r="A56" s="397" t="s">
        <v>133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29"/>
      <c r="AB56" s="329"/>
      <c r="AC56" s="329"/>
    </row>
    <row r="57" spans="1:68" ht="14.25" hidden="1" customHeight="1" x14ac:dyDescent="0.25">
      <c r="A57" s="347" t="s">
        <v>134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30"/>
      <c r="AB57" s="330"/>
      <c r="AC57" s="330"/>
    </row>
    <row r="58" spans="1:68" ht="27" hidden="1" customHeight="1" x14ac:dyDescent="0.25">
      <c r="A58" s="54" t="s">
        <v>135</v>
      </c>
      <c r="B58" s="54" t="s">
        <v>136</v>
      </c>
      <c r="C58" s="31">
        <v>4301100079</v>
      </c>
      <c r="D58" s="343">
        <v>4607111037077</v>
      </c>
      <c r="E58" s="344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6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41"/>
      <c r="R58" s="341"/>
      <c r="S58" s="341"/>
      <c r="T58" s="342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3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4"/>
      <c r="P59" s="349" t="s">
        <v>72</v>
      </c>
      <c r="Q59" s="350"/>
      <c r="R59" s="350"/>
      <c r="S59" s="350"/>
      <c r="T59" s="350"/>
      <c r="U59" s="350"/>
      <c r="V59" s="351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hidden="1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4"/>
      <c r="P60" s="349" t="s">
        <v>72</v>
      </c>
      <c r="Q60" s="350"/>
      <c r="R60" s="350"/>
      <c r="S60" s="350"/>
      <c r="T60" s="350"/>
      <c r="U60" s="350"/>
      <c r="V60" s="351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hidden="1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30"/>
      <c r="AB61" s="330"/>
      <c r="AC61" s="330"/>
    </row>
    <row r="62" spans="1:68" ht="27" hidden="1" customHeight="1" x14ac:dyDescent="0.25">
      <c r="A62" s="54" t="s">
        <v>138</v>
      </c>
      <c r="B62" s="54" t="s">
        <v>139</v>
      </c>
      <c r="C62" s="31">
        <v>4301132044</v>
      </c>
      <c r="D62" s="343">
        <v>4607111036971</v>
      </c>
      <c r="E62" s="344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8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41"/>
      <c r="R62" s="341"/>
      <c r="S62" s="341"/>
      <c r="T62" s="342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3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4"/>
      <c r="P63" s="349" t="s">
        <v>72</v>
      </c>
      <c r="Q63" s="350"/>
      <c r="R63" s="350"/>
      <c r="S63" s="350"/>
      <c r="T63" s="350"/>
      <c r="U63" s="350"/>
      <c r="V63" s="351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hidden="1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4"/>
      <c r="P64" s="349" t="s">
        <v>72</v>
      </c>
      <c r="Q64" s="350"/>
      <c r="R64" s="350"/>
      <c r="S64" s="350"/>
      <c r="T64" s="350"/>
      <c r="U64" s="350"/>
      <c r="V64" s="351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hidden="1" customHeight="1" x14ac:dyDescent="0.25">
      <c r="A65" s="347" t="s">
        <v>141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30"/>
      <c r="AB65" s="330"/>
      <c r="AC65" s="330"/>
    </row>
    <row r="66" spans="1:68" ht="27" hidden="1" customHeight="1" x14ac:dyDescent="0.25">
      <c r="A66" s="54" t="s">
        <v>142</v>
      </c>
      <c r="B66" s="54" t="s">
        <v>143</v>
      </c>
      <c r="C66" s="31">
        <v>4301136018</v>
      </c>
      <c r="D66" s="343">
        <v>4607111037008</v>
      </c>
      <c r="E66" s="344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1"/>
      <c r="R66" s="341"/>
      <c r="S66" s="341"/>
      <c r="T66" s="342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4301136015</v>
      </c>
      <c r="D67" s="343">
        <v>4607111037398</v>
      </c>
      <c r="E67" s="344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1"/>
      <c r="R67" s="341"/>
      <c r="S67" s="341"/>
      <c r="T67" s="342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3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4"/>
      <c r="P68" s="349" t="s">
        <v>72</v>
      </c>
      <c r="Q68" s="350"/>
      <c r="R68" s="350"/>
      <c r="S68" s="350"/>
      <c r="T68" s="350"/>
      <c r="U68" s="350"/>
      <c r="V68" s="351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hidden="1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4"/>
      <c r="P69" s="349" t="s">
        <v>72</v>
      </c>
      <c r="Q69" s="350"/>
      <c r="R69" s="350"/>
      <c r="S69" s="350"/>
      <c r="T69" s="350"/>
      <c r="U69" s="350"/>
      <c r="V69" s="351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hidden="1" customHeight="1" x14ac:dyDescent="0.25">
      <c r="A70" s="347" t="s">
        <v>147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30"/>
      <c r="AB70" s="330"/>
      <c r="AC70" s="330"/>
    </row>
    <row r="71" spans="1:68" ht="27" hidden="1" customHeight="1" x14ac:dyDescent="0.25">
      <c r="A71" s="54" t="s">
        <v>148</v>
      </c>
      <c r="B71" s="54" t="s">
        <v>149</v>
      </c>
      <c r="C71" s="31">
        <v>4301135127</v>
      </c>
      <c r="D71" s="343">
        <v>4607111036995</v>
      </c>
      <c r="E71" s="344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41"/>
      <c r="R71" s="341"/>
      <c r="S71" s="341"/>
      <c r="T71" s="342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150</v>
      </c>
      <c r="B72" s="54" t="s">
        <v>151</v>
      </c>
      <c r="C72" s="31">
        <v>4301135200</v>
      </c>
      <c r="D72" s="343">
        <v>4607111038159</v>
      </c>
      <c r="E72" s="344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41"/>
      <c r="R72" s="341"/>
      <c r="S72" s="341"/>
      <c r="T72" s="342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4301135199</v>
      </c>
      <c r="D73" s="343">
        <v>4607111038166</v>
      </c>
      <c r="E73" s="344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6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41"/>
      <c r="R73" s="341"/>
      <c r="S73" s="341"/>
      <c r="T73" s="342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3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4"/>
      <c r="P74" s="349" t="s">
        <v>72</v>
      </c>
      <c r="Q74" s="350"/>
      <c r="R74" s="350"/>
      <c r="S74" s="350"/>
      <c r="T74" s="350"/>
      <c r="U74" s="350"/>
      <c r="V74" s="351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hidden="1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4"/>
      <c r="P75" s="349" t="s">
        <v>72</v>
      </c>
      <c r="Q75" s="350"/>
      <c r="R75" s="350"/>
      <c r="S75" s="350"/>
      <c r="T75" s="350"/>
      <c r="U75" s="350"/>
      <c r="V75" s="351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hidden="1" customHeight="1" x14ac:dyDescent="0.25">
      <c r="A76" s="397" t="s">
        <v>155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9"/>
      <c r="AB76" s="329"/>
      <c r="AC76" s="329"/>
    </row>
    <row r="77" spans="1:68" ht="14.25" hidden="1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30"/>
      <c r="AB77" s="330"/>
      <c r="AC77" s="330"/>
    </row>
    <row r="78" spans="1:68" ht="27" hidden="1" customHeight="1" x14ac:dyDescent="0.25">
      <c r="A78" s="54" t="s">
        <v>156</v>
      </c>
      <c r="B78" s="54" t="s">
        <v>157</v>
      </c>
      <c r="C78" s="31">
        <v>4301070977</v>
      </c>
      <c r="D78" s="343">
        <v>4607111037411</v>
      </c>
      <c r="E78" s="344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1"/>
      <c r="R78" s="341"/>
      <c r="S78" s="341"/>
      <c r="T78" s="342"/>
      <c r="U78" s="34"/>
      <c r="V78" s="34"/>
      <c r="W78" s="35" t="s">
        <v>69</v>
      </c>
      <c r="X78" s="334">
        <v>0</v>
      </c>
      <c r="Y78" s="335">
        <f>IFERROR(IF(X78="","",X78),"")</f>
        <v>0</v>
      </c>
      <c r="Z78" s="36">
        <f>IFERROR(IF(X78="","",X78*0.00502),"")</f>
        <v>0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160</v>
      </c>
      <c r="B79" s="54" t="s">
        <v>161</v>
      </c>
      <c r="C79" s="31">
        <v>4301070981</v>
      </c>
      <c r="D79" s="343">
        <v>4607111036728</v>
      </c>
      <c r="E79" s="344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36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1"/>
      <c r="R79" s="341"/>
      <c r="S79" s="341"/>
      <c r="T79" s="342"/>
      <c r="U79" s="34"/>
      <c r="V79" s="34"/>
      <c r="W79" s="35" t="s">
        <v>69</v>
      </c>
      <c r="X79" s="334">
        <v>96</v>
      </c>
      <c r="Y79" s="335">
        <f>IFERROR(IF(X79="","",X79),"")</f>
        <v>96</v>
      </c>
      <c r="Z79" s="36">
        <f>IFERROR(IF(X79="","",X79*0.00866),"")</f>
        <v>0.83135999999999988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63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4"/>
      <c r="P80" s="349" t="s">
        <v>72</v>
      </c>
      <c r="Q80" s="350"/>
      <c r="R80" s="350"/>
      <c r="S80" s="350"/>
      <c r="T80" s="350"/>
      <c r="U80" s="350"/>
      <c r="V80" s="351"/>
      <c r="W80" s="37" t="s">
        <v>69</v>
      </c>
      <c r="X80" s="336">
        <f>IFERROR(SUM(X78:X79),"0")</f>
        <v>96</v>
      </c>
      <c r="Y80" s="336">
        <f>IFERROR(SUM(Y78:Y79),"0")</f>
        <v>96</v>
      </c>
      <c r="Z80" s="336">
        <f>IFERROR(IF(Z78="",0,Z78),"0")+IFERROR(IF(Z79="",0,Z79),"0")</f>
        <v>0.83135999999999988</v>
      </c>
      <c r="AA80" s="337"/>
      <c r="AB80" s="337"/>
      <c r="AC80" s="337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4"/>
      <c r="P81" s="349" t="s">
        <v>72</v>
      </c>
      <c r="Q81" s="350"/>
      <c r="R81" s="350"/>
      <c r="S81" s="350"/>
      <c r="T81" s="350"/>
      <c r="U81" s="350"/>
      <c r="V81" s="351"/>
      <c r="W81" s="37" t="s">
        <v>73</v>
      </c>
      <c r="X81" s="336">
        <f>IFERROR(SUMPRODUCT(X78:X79*H78:H79),"0")</f>
        <v>480</v>
      </c>
      <c r="Y81" s="336">
        <f>IFERROR(SUMPRODUCT(Y78:Y79*H78:H79),"0")</f>
        <v>480</v>
      </c>
      <c r="Z81" s="37"/>
      <c r="AA81" s="337"/>
      <c r="AB81" s="337"/>
      <c r="AC81" s="337"/>
    </row>
    <row r="82" spans="1:68" ht="16.5" hidden="1" customHeight="1" x14ac:dyDescent="0.25">
      <c r="A82" s="397" t="s">
        <v>162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9"/>
      <c r="AB82" s="329"/>
      <c r="AC82" s="329"/>
    </row>
    <row r="83" spans="1:68" ht="14.25" hidden="1" customHeight="1" x14ac:dyDescent="0.25">
      <c r="A83" s="347" t="s">
        <v>147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30"/>
      <c r="AB83" s="330"/>
      <c r="AC83" s="330"/>
    </row>
    <row r="84" spans="1:68" ht="27" hidden="1" customHeight="1" x14ac:dyDescent="0.25">
      <c r="A84" s="54" t="s">
        <v>163</v>
      </c>
      <c r="B84" s="54" t="s">
        <v>164</v>
      </c>
      <c r="C84" s="31">
        <v>4301135584</v>
      </c>
      <c r="D84" s="343">
        <v>4607111033659</v>
      </c>
      <c r="E84" s="344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41"/>
      <c r="R84" s="341"/>
      <c r="S84" s="341"/>
      <c r="T84" s="342"/>
      <c r="U84" s="34"/>
      <c r="V84" s="34"/>
      <c r="W84" s="35" t="s">
        <v>69</v>
      </c>
      <c r="X84" s="334">
        <v>0</v>
      </c>
      <c r="Y84" s="335">
        <f>IFERROR(IF(X84="","",X84),"")</f>
        <v>0</v>
      </c>
      <c r="Z84" s="36">
        <f>IFERROR(IF(X84="","",X84*0.01788),"")</f>
        <v>0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63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4"/>
      <c r="P85" s="349" t="s">
        <v>72</v>
      </c>
      <c r="Q85" s="350"/>
      <c r="R85" s="350"/>
      <c r="S85" s="350"/>
      <c r="T85" s="350"/>
      <c r="U85" s="350"/>
      <c r="V85" s="351"/>
      <c r="W85" s="37" t="s">
        <v>69</v>
      </c>
      <c r="X85" s="336">
        <f>IFERROR(SUM(X84:X84),"0")</f>
        <v>0</v>
      </c>
      <c r="Y85" s="336">
        <f>IFERROR(SUM(Y84:Y84),"0")</f>
        <v>0</v>
      </c>
      <c r="Z85" s="336">
        <f>IFERROR(IF(Z84="",0,Z84),"0")</f>
        <v>0</v>
      </c>
      <c r="AA85" s="337"/>
      <c r="AB85" s="337"/>
      <c r="AC85" s="337"/>
    </row>
    <row r="86" spans="1:68" hidden="1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4"/>
      <c r="P86" s="349" t="s">
        <v>72</v>
      </c>
      <c r="Q86" s="350"/>
      <c r="R86" s="350"/>
      <c r="S86" s="350"/>
      <c r="T86" s="350"/>
      <c r="U86" s="350"/>
      <c r="V86" s="351"/>
      <c r="W86" s="37" t="s">
        <v>73</v>
      </c>
      <c r="X86" s="336">
        <f>IFERROR(SUMPRODUCT(X84:X84*H84:H84),"0")</f>
        <v>0</v>
      </c>
      <c r="Y86" s="336">
        <f>IFERROR(SUMPRODUCT(Y84:Y84*H84:H84),"0")</f>
        <v>0</v>
      </c>
      <c r="Z86" s="37"/>
      <c r="AA86" s="337"/>
      <c r="AB86" s="337"/>
      <c r="AC86" s="337"/>
    </row>
    <row r="87" spans="1:68" ht="16.5" hidden="1" customHeight="1" x14ac:dyDescent="0.25">
      <c r="A87" s="397" t="s">
        <v>167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9"/>
      <c r="AB87" s="329"/>
      <c r="AC87" s="329"/>
    </row>
    <row r="88" spans="1:68" ht="14.25" hidden="1" customHeight="1" x14ac:dyDescent="0.25">
      <c r="A88" s="347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30"/>
      <c r="AB88" s="330"/>
      <c r="AC88" s="330"/>
    </row>
    <row r="89" spans="1:68" ht="27" hidden="1" customHeight="1" x14ac:dyDescent="0.25">
      <c r="A89" s="54" t="s">
        <v>169</v>
      </c>
      <c r="B89" s="54" t="s">
        <v>170</v>
      </c>
      <c r="C89" s="31">
        <v>4301131022</v>
      </c>
      <c r="D89" s="343">
        <v>4607111034120</v>
      </c>
      <c r="E89" s="344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5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41"/>
      <c r="R89" s="341"/>
      <c r="S89" s="341"/>
      <c r="T89" s="342"/>
      <c r="U89" s="34"/>
      <c r="V89" s="34"/>
      <c r="W89" s="35" t="s">
        <v>69</v>
      </c>
      <c r="X89" s="334">
        <v>0</v>
      </c>
      <c r="Y89" s="335">
        <f>IFERROR(IF(X89="","",X89),"")</f>
        <v>0</v>
      </c>
      <c r="Z89" s="36">
        <f>IFERROR(IF(X89="","",X89*0.01788),"")</f>
        <v>0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3">
        <v>4607111034137</v>
      </c>
      <c r="E90" s="344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1"/>
      <c r="R90" s="341"/>
      <c r="S90" s="341"/>
      <c r="T90" s="342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4"/>
      <c r="P91" s="349" t="s">
        <v>72</v>
      </c>
      <c r="Q91" s="350"/>
      <c r="R91" s="350"/>
      <c r="S91" s="350"/>
      <c r="T91" s="350"/>
      <c r="U91" s="350"/>
      <c r="V91" s="351"/>
      <c r="W91" s="37" t="s">
        <v>69</v>
      </c>
      <c r="X91" s="336">
        <f>IFERROR(SUM(X89:X90),"0")</f>
        <v>14</v>
      </c>
      <c r="Y91" s="336">
        <f>IFERROR(SUM(Y89:Y90),"0")</f>
        <v>14</v>
      </c>
      <c r="Z91" s="336">
        <f>IFERROR(IF(Z89="",0,Z89),"0")+IFERROR(IF(Z90="",0,Z90),"0")</f>
        <v>0.25031999999999999</v>
      </c>
      <c r="AA91" s="337"/>
      <c r="AB91" s="337"/>
      <c r="AC91" s="337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4"/>
      <c r="P92" s="349" t="s">
        <v>72</v>
      </c>
      <c r="Q92" s="350"/>
      <c r="R92" s="350"/>
      <c r="S92" s="350"/>
      <c r="T92" s="350"/>
      <c r="U92" s="350"/>
      <c r="V92" s="351"/>
      <c r="W92" s="37" t="s">
        <v>73</v>
      </c>
      <c r="X92" s="336">
        <f>IFERROR(SUMPRODUCT(X89:X90*H89:H90),"0")</f>
        <v>50.4</v>
      </c>
      <c r="Y92" s="336">
        <f>IFERROR(SUMPRODUCT(Y89:Y90*H89:H90),"0")</f>
        <v>50.4</v>
      </c>
      <c r="Z92" s="37"/>
      <c r="AA92" s="337"/>
      <c r="AB92" s="337"/>
      <c r="AC92" s="337"/>
    </row>
    <row r="93" spans="1:68" ht="16.5" hidden="1" customHeight="1" x14ac:dyDescent="0.25">
      <c r="A93" s="397" t="s">
        <v>175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9"/>
      <c r="AB93" s="329"/>
      <c r="AC93" s="329"/>
    </row>
    <row r="94" spans="1:68" ht="14.25" hidden="1" customHeight="1" x14ac:dyDescent="0.25">
      <c r="A94" s="347" t="s">
        <v>147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30"/>
      <c r="AB94" s="330"/>
      <c r="AC94" s="330"/>
    </row>
    <row r="95" spans="1:68" ht="27" hidden="1" customHeight="1" x14ac:dyDescent="0.25">
      <c r="A95" s="54" t="s">
        <v>176</v>
      </c>
      <c r="B95" s="54" t="s">
        <v>177</v>
      </c>
      <c r="C95" s="31">
        <v>4301135569</v>
      </c>
      <c r="D95" s="343">
        <v>4607111033628</v>
      </c>
      <c r="E95" s="344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9" t="s">
        <v>178</v>
      </c>
      <c r="Q95" s="341"/>
      <c r="R95" s="341"/>
      <c r="S95" s="341"/>
      <c r="T95" s="342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3">
        <v>4607111033451</v>
      </c>
      <c r="E96" s="344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1"/>
      <c r="R96" s="341"/>
      <c r="S96" s="341"/>
      <c r="T96" s="342"/>
      <c r="U96" s="34"/>
      <c r="V96" s="34"/>
      <c r="W96" s="35" t="s">
        <v>69</v>
      </c>
      <c r="X96" s="334">
        <v>238</v>
      </c>
      <c r="Y96" s="335">
        <f t="shared" si="6"/>
        <v>238</v>
      </c>
      <c r="Z96" s="36">
        <f t="shared" si="7"/>
        <v>4.2554400000000001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1024.2568000000001</v>
      </c>
      <c r="BN96" s="67">
        <f t="shared" si="9"/>
        <v>1024.2568000000001</v>
      </c>
      <c r="BO96" s="67">
        <f t="shared" si="10"/>
        <v>3.4</v>
      </c>
      <c r="BP96" s="67">
        <f t="shared" si="11"/>
        <v>3.4</v>
      </c>
    </row>
    <row r="97" spans="1:68" ht="27" hidden="1" customHeight="1" x14ac:dyDescent="0.25">
      <c r="A97" s="54" t="s">
        <v>181</v>
      </c>
      <c r="B97" s="54" t="s">
        <v>182</v>
      </c>
      <c r="C97" s="31">
        <v>4301135575</v>
      </c>
      <c r="D97" s="343">
        <v>4607111035141</v>
      </c>
      <c r="E97" s="344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6" t="s">
        <v>183</v>
      </c>
      <c r="Q97" s="341"/>
      <c r="R97" s="341"/>
      <c r="S97" s="341"/>
      <c r="T97" s="342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3">
        <v>4607111033444</v>
      </c>
      <c r="E98" s="344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1"/>
      <c r="R98" s="341"/>
      <c r="S98" s="341"/>
      <c r="T98" s="342"/>
      <c r="U98" s="34"/>
      <c r="V98" s="34"/>
      <c r="W98" s="35" t="s">
        <v>69</v>
      </c>
      <c r="X98" s="334">
        <v>140</v>
      </c>
      <c r="Y98" s="335">
        <f t="shared" si="6"/>
        <v>140</v>
      </c>
      <c r="Z98" s="36">
        <f t="shared" si="7"/>
        <v>2.5032000000000001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602.50400000000002</v>
      </c>
      <c r="BN98" s="67">
        <f t="shared" si="9"/>
        <v>602.50400000000002</v>
      </c>
      <c r="BO98" s="67">
        <f t="shared" si="10"/>
        <v>2</v>
      </c>
      <c r="BP98" s="67">
        <f t="shared" si="11"/>
        <v>2</v>
      </c>
    </row>
    <row r="99" spans="1:68" ht="27" hidden="1" customHeight="1" x14ac:dyDescent="0.25">
      <c r="A99" s="54" t="s">
        <v>187</v>
      </c>
      <c r="B99" s="54" t="s">
        <v>188</v>
      </c>
      <c r="C99" s="31">
        <v>4301135290</v>
      </c>
      <c r="D99" s="343">
        <v>4607111035028</v>
      </c>
      <c r="E99" s="344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1"/>
      <c r="R99" s="341"/>
      <c r="S99" s="341"/>
      <c r="T99" s="342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3">
        <v>4607111036407</v>
      </c>
      <c r="E100" s="344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1"/>
      <c r="R100" s="341"/>
      <c r="S100" s="341"/>
      <c r="T100" s="342"/>
      <c r="U100" s="34"/>
      <c r="V100" s="34"/>
      <c r="W100" s="35" t="s">
        <v>69</v>
      </c>
      <c r="X100" s="334">
        <v>14</v>
      </c>
      <c r="Y100" s="335">
        <f t="shared" si="6"/>
        <v>14</v>
      </c>
      <c r="Z100" s="36">
        <f t="shared" si="7"/>
        <v>0.25031999999999999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63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4"/>
      <c r="P101" s="349" t="s">
        <v>72</v>
      </c>
      <c r="Q101" s="350"/>
      <c r="R101" s="350"/>
      <c r="S101" s="350"/>
      <c r="T101" s="350"/>
      <c r="U101" s="350"/>
      <c r="V101" s="351"/>
      <c r="W101" s="37" t="s">
        <v>69</v>
      </c>
      <c r="X101" s="336">
        <f>IFERROR(SUM(X95:X100),"0")</f>
        <v>392</v>
      </c>
      <c r="Y101" s="336">
        <f>IFERROR(SUM(Y95:Y100),"0")</f>
        <v>392</v>
      </c>
      <c r="Z101" s="336">
        <f>IFERROR(IF(Z95="",0,Z95),"0")+IFERROR(IF(Z96="",0,Z96),"0")+IFERROR(IF(Z97="",0,Z97),"0")+IFERROR(IF(Z98="",0,Z98),"0")+IFERROR(IF(Z99="",0,Z99),"0")+IFERROR(IF(Z100="",0,Z100),"0")</f>
        <v>7.0089600000000001</v>
      </c>
      <c r="AA101" s="337"/>
      <c r="AB101" s="337"/>
      <c r="AC101" s="337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4"/>
      <c r="P102" s="349" t="s">
        <v>72</v>
      </c>
      <c r="Q102" s="350"/>
      <c r="R102" s="350"/>
      <c r="S102" s="350"/>
      <c r="T102" s="350"/>
      <c r="U102" s="350"/>
      <c r="V102" s="351"/>
      <c r="W102" s="37" t="s">
        <v>73</v>
      </c>
      <c r="X102" s="336">
        <f>IFERROR(SUMPRODUCT(X95:X100*H95:H100),"0")</f>
        <v>1419.6000000000001</v>
      </c>
      <c r="Y102" s="336">
        <f>IFERROR(SUMPRODUCT(Y95:Y100*H95:H100),"0")</f>
        <v>1419.6000000000001</v>
      </c>
      <c r="Z102" s="37"/>
      <c r="AA102" s="337"/>
      <c r="AB102" s="337"/>
      <c r="AC102" s="337"/>
    </row>
    <row r="103" spans="1:68" ht="16.5" hidden="1" customHeight="1" x14ac:dyDescent="0.25">
      <c r="A103" s="397" t="s">
        <v>192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9"/>
      <c r="AB103" s="329"/>
      <c r="AC103" s="329"/>
    </row>
    <row r="104" spans="1:68" ht="14.25" hidden="1" customHeight="1" x14ac:dyDescent="0.25">
      <c r="A104" s="347" t="s">
        <v>193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30"/>
      <c r="AB104" s="330"/>
      <c r="AC104" s="330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3">
        <v>4620207490365</v>
      </c>
      <c r="E105" s="344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00" t="s">
        <v>197</v>
      </c>
      <c r="Q105" s="341"/>
      <c r="R105" s="341"/>
      <c r="S105" s="341"/>
      <c r="T105" s="342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63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64"/>
      <c r="P106" s="349" t="s">
        <v>72</v>
      </c>
      <c r="Q106" s="350"/>
      <c r="R106" s="350"/>
      <c r="S106" s="350"/>
      <c r="T106" s="350"/>
      <c r="U106" s="350"/>
      <c r="V106" s="351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64"/>
      <c r="P107" s="349" t="s">
        <v>72</v>
      </c>
      <c r="Q107" s="350"/>
      <c r="R107" s="350"/>
      <c r="S107" s="350"/>
      <c r="T107" s="350"/>
      <c r="U107" s="350"/>
      <c r="V107" s="351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hidden="1" customHeight="1" x14ac:dyDescent="0.25">
      <c r="A108" s="39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29"/>
      <c r="AB108" s="329"/>
      <c r="AC108" s="329"/>
    </row>
    <row r="109" spans="1:68" ht="14.25" hidden="1" customHeight="1" x14ac:dyDescent="0.25">
      <c r="A109" s="347" t="s">
        <v>141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30"/>
      <c r="AB109" s="330"/>
      <c r="AC109" s="330"/>
    </row>
    <row r="110" spans="1:68" ht="27" hidden="1" customHeight="1" x14ac:dyDescent="0.25">
      <c r="A110" s="54" t="s">
        <v>200</v>
      </c>
      <c r="B110" s="54" t="s">
        <v>201</v>
      </c>
      <c r="C110" s="31">
        <v>4301136040</v>
      </c>
      <c r="D110" s="343">
        <v>4607025784319</v>
      </c>
      <c r="E110" s="344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1"/>
      <c r="R110" s="341"/>
      <c r="S110" s="341"/>
      <c r="T110" s="342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203</v>
      </c>
      <c r="B111" s="54" t="s">
        <v>204</v>
      </c>
      <c r="C111" s="31">
        <v>4301136042</v>
      </c>
      <c r="D111" s="343">
        <v>4607025784012</v>
      </c>
      <c r="E111" s="344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41"/>
      <c r="R111" s="341"/>
      <c r="S111" s="341"/>
      <c r="T111" s="342"/>
      <c r="U111" s="34"/>
      <c r="V111" s="34"/>
      <c r="W111" s="35" t="s">
        <v>69</v>
      </c>
      <c r="X111" s="334">
        <v>0</v>
      </c>
      <c r="Y111" s="335">
        <f>IFERROR(IF(X111="","",X111),"")</f>
        <v>0</v>
      </c>
      <c r="Z111" s="36">
        <f>IFERROR(IF(X111="","",X111*0.00936),"")</f>
        <v>0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hidden="1" customHeight="1" x14ac:dyDescent="0.25">
      <c r="A112" s="54" t="s">
        <v>206</v>
      </c>
      <c r="B112" s="54" t="s">
        <v>207</v>
      </c>
      <c r="C112" s="31">
        <v>4301136039</v>
      </c>
      <c r="D112" s="343">
        <v>4607111035370</v>
      </c>
      <c r="E112" s="344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1"/>
      <c r="R112" s="341"/>
      <c r="S112" s="341"/>
      <c r="T112" s="342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63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64"/>
      <c r="P113" s="349" t="s">
        <v>72</v>
      </c>
      <c r="Q113" s="350"/>
      <c r="R113" s="350"/>
      <c r="S113" s="350"/>
      <c r="T113" s="350"/>
      <c r="U113" s="350"/>
      <c r="V113" s="351"/>
      <c r="W113" s="37" t="s">
        <v>69</v>
      </c>
      <c r="X113" s="336">
        <f>IFERROR(SUM(X110:X112),"0")</f>
        <v>0</v>
      </c>
      <c r="Y113" s="336">
        <f>IFERROR(SUM(Y110:Y112),"0")</f>
        <v>0</v>
      </c>
      <c r="Z113" s="336">
        <f>IFERROR(IF(Z110="",0,Z110),"0")+IFERROR(IF(Z111="",0,Z111),"0")+IFERROR(IF(Z112="",0,Z112),"0")</f>
        <v>0</v>
      </c>
      <c r="AA113" s="337"/>
      <c r="AB113" s="337"/>
      <c r="AC113" s="337"/>
    </row>
    <row r="114" spans="1:68" hidden="1" x14ac:dyDescent="0.2">
      <c r="A114" s="348"/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64"/>
      <c r="P114" s="349" t="s">
        <v>72</v>
      </c>
      <c r="Q114" s="350"/>
      <c r="R114" s="350"/>
      <c r="S114" s="350"/>
      <c r="T114" s="350"/>
      <c r="U114" s="350"/>
      <c r="V114" s="351"/>
      <c r="W114" s="37" t="s">
        <v>73</v>
      </c>
      <c r="X114" s="336">
        <f>IFERROR(SUMPRODUCT(X110:X112*H110:H112),"0")</f>
        <v>0</v>
      </c>
      <c r="Y114" s="336">
        <f>IFERROR(SUMPRODUCT(Y110:Y112*H110:H112),"0")</f>
        <v>0</v>
      </c>
      <c r="Z114" s="37"/>
      <c r="AA114" s="337"/>
      <c r="AB114" s="337"/>
      <c r="AC114" s="337"/>
    </row>
    <row r="115" spans="1:68" ht="16.5" hidden="1" customHeight="1" x14ac:dyDescent="0.25">
      <c r="A115" s="397" t="s">
        <v>209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29"/>
      <c r="AB115" s="329"/>
      <c r="AC115" s="329"/>
    </row>
    <row r="116" spans="1:68" ht="14.25" hidden="1" customHeight="1" x14ac:dyDescent="0.25">
      <c r="A116" s="347" t="s">
        <v>63</v>
      </c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30"/>
      <c r="AB116" s="330"/>
      <c r="AC116" s="330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3">
        <v>4607111039262</v>
      </c>
      <c r="E117" s="344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1"/>
      <c r="R117" s="341"/>
      <c r="S117" s="341"/>
      <c r="T117" s="342"/>
      <c r="U117" s="34"/>
      <c r="V117" s="34"/>
      <c r="W117" s="35" t="s">
        <v>69</v>
      </c>
      <c r="X117" s="334">
        <v>24</v>
      </c>
      <c r="Y117" s="335">
        <f t="shared" ref="Y117:Y122" si="12">IFERROR(IF(X117="","",X117),"")</f>
        <v>24</v>
      </c>
      <c r="Z117" s="36">
        <f t="shared" ref="Z117:Z122" si="13">IFERROR(IF(X117="","",X117*0.0155),"")</f>
        <v>0.372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161.2704</v>
      </c>
      <c r="BN117" s="67">
        <f t="shared" ref="BN117:BN122" si="15">IFERROR(Y117*I117,"0")</f>
        <v>161.2704</v>
      </c>
      <c r="BO117" s="67">
        <f t="shared" ref="BO117:BO122" si="16">IFERROR(X117/J117,"0")</f>
        <v>0.2857142857142857</v>
      </c>
      <c r="BP117" s="67">
        <f t="shared" ref="BP117:BP122" si="17">IFERROR(Y117/J117,"0")</f>
        <v>0.2857142857142857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3">
        <v>4607111039248</v>
      </c>
      <c r="E118" s="344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1"/>
      <c r="R118" s="341"/>
      <c r="S118" s="341"/>
      <c r="T118" s="342"/>
      <c r="U118" s="34"/>
      <c r="V118" s="34"/>
      <c r="W118" s="35" t="s">
        <v>69</v>
      </c>
      <c r="X118" s="334">
        <v>60</v>
      </c>
      <c r="Y118" s="335">
        <f t="shared" si="12"/>
        <v>60</v>
      </c>
      <c r="Z118" s="36">
        <f t="shared" si="13"/>
        <v>0.92999999999999994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438</v>
      </c>
      <c r="BN118" s="67">
        <f t="shared" si="15"/>
        <v>438</v>
      </c>
      <c r="BO118" s="67">
        <f t="shared" si="16"/>
        <v>0.7142857142857143</v>
      </c>
      <c r="BP118" s="67">
        <f t="shared" si="17"/>
        <v>0.7142857142857143</v>
      </c>
    </row>
    <row r="119" spans="1:68" ht="27" hidden="1" customHeight="1" x14ac:dyDescent="0.25">
      <c r="A119" s="54" t="s">
        <v>214</v>
      </c>
      <c r="B119" s="54" t="s">
        <v>215</v>
      </c>
      <c r="C119" s="31">
        <v>4301070976</v>
      </c>
      <c r="D119" s="343">
        <v>4607111034144</v>
      </c>
      <c r="E119" s="344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1"/>
      <c r="R119" s="341"/>
      <c r="S119" s="341"/>
      <c r="T119" s="342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3">
        <v>4607111039293</v>
      </c>
      <c r="E120" s="344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1"/>
      <c r="R120" s="341"/>
      <c r="S120" s="341"/>
      <c r="T120" s="342"/>
      <c r="U120" s="34"/>
      <c r="V120" s="34"/>
      <c r="W120" s="35" t="s">
        <v>69</v>
      </c>
      <c r="X120" s="334">
        <v>24</v>
      </c>
      <c r="Y120" s="335">
        <f t="shared" si="12"/>
        <v>24</v>
      </c>
      <c r="Z120" s="36">
        <f t="shared" si="13"/>
        <v>0.372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161.2704</v>
      </c>
      <c r="BN120" s="67">
        <f t="shared" si="15"/>
        <v>161.2704</v>
      </c>
      <c r="BO120" s="67">
        <f t="shared" si="16"/>
        <v>0.2857142857142857</v>
      </c>
      <c r="BP120" s="67">
        <f t="shared" si="17"/>
        <v>0.2857142857142857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3">
        <v>4607111039279</v>
      </c>
      <c r="E121" s="344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1"/>
      <c r="R121" s="341"/>
      <c r="S121" s="341"/>
      <c r="T121" s="342"/>
      <c r="U121" s="34"/>
      <c r="V121" s="34"/>
      <c r="W121" s="35" t="s">
        <v>69</v>
      </c>
      <c r="X121" s="334">
        <v>72</v>
      </c>
      <c r="Y121" s="335">
        <f t="shared" si="12"/>
        <v>72</v>
      </c>
      <c r="Z121" s="36">
        <f t="shared" si="13"/>
        <v>1.1160000000000001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525.6</v>
      </c>
      <c r="BN121" s="67">
        <f t="shared" si="15"/>
        <v>525.6</v>
      </c>
      <c r="BO121" s="67">
        <f t="shared" si="16"/>
        <v>0.8571428571428571</v>
      </c>
      <c r="BP121" s="67">
        <f t="shared" si="17"/>
        <v>0.8571428571428571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3">
        <v>4607111038098</v>
      </c>
      <c r="E122" s="344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35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1"/>
      <c r="R122" s="341"/>
      <c r="S122" s="341"/>
      <c r="T122" s="342"/>
      <c r="U122" s="34"/>
      <c r="V122" s="34"/>
      <c r="W122" s="35" t="s">
        <v>69</v>
      </c>
      <c r="X122" s="334">
        <v>60</v>
      </c>
      <c r="Y122" s="335">
        <f t="shared" si="12"/>
        <v>60</v>
      </c>
      <c r="Z122" s="36">
        <f t="shared" si="13"/>
        <v>0.92999999999999994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401.15999999999997</v>
      </c>
      <c r="BN122" s="67">
        <f t="shared" si="15"/>
        <v>401.15999999999997</v>
      </c>
      <c r="BO122" s="67">
        <f t="shared" si="16"/>
        <v>0.7142857142857143</v>
      </c>
      <c r="BP122" s="67">
        <f t="shared" si="17"/>
        <v>0.7142857142857143</v>
      </c>
    </row>
    <row r="123" spans="1:68" x14ac:dyDescent="0.2">
      <c r="A123" s="363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4"/>
      <c r="P123" s="349" t="s">
        <v>72</v>
      </c>
      <c r="Q123" s="350"/>
      <c r="R123" s="350"/>
      <c r="S123" s="350"/>
      <c r="T123" s="350"/>
      <c r="U123" s="350"/>
      <c r="V123" s="351"/>
      <c r="W123" s="37" t="s">
        <v>69</v>
      </c>
      <c r="X123" s="336">
        <f>IFERROR(SUM(X117:X122),"0")</f>
        <v>240</v>
      </c>
      <c r="Y123" s="336">
        <f>IFERROR(SUM(Y117:Y122),"0")</f>
        <v>240</v>
      </c>
      <c r="Z123" s="336">
        <f>IFERROR(IF(Z117="",0,Z117),"0")+IFERROR(IF(Z118="",0,Z118),"0")+IFERROR(IF(Z119="",0,Z119),"0")+IFERROR(IF(Z120="",0,Z120),"0")+IFERROR(IF(Z121="",0,Z121),"0")+IFERROR(IF(Z122="",0,Z122),"0")</f>
        <v>3.7199999999999998</v>
      </c>
      <c r="AA123" s="337"/>
      <c r="AB123" s="337"/>
      <c r="AC123" s="337"/>
    </row>
    <row r="124" spans="1:68" x14ac:dyDescent="0.2">
      <c r="A124" s="348"/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64"/>
      <c r="P124" s="349" t="s">
        <v>72</v>
      </c>
      <c r="Q124" s="350"/>
      <c r="R124" s="350"/>
      <c r="S124" s="350"/>
      <c r="T124" s="350"/>
      <c r="U124" s="350"/>
      <c r="V124" s="351"/>
      <c r="W124" s="37" t="s">
        <v>73</v>
      </c>
      <c r="X124" s="336">
        <f>IFERROR(SUMPRODUCT(X117:X122*H117:H122),"0")</f>
        <v>1615.2</v>
      </c>
      <c r="Y124" s="336">
        <f>IFERROR(SUMPRODUCT(Y117:Y122*H117:H122),"0")</f>
        <v>1615.2</v>
      </c>
      <c r="Z124" s="37"/>
      <c r="AA124" s="337"/>
      <c r="AB124" s="337"/>
      <c r="AC124" s="337"/>
    </row>
    <row r="125" spans="1:68" ht="16.5" hidden="1" customHeight="1" x14ac:dyDescent="0.25">
      <c r="A125" s="397" t="s">
        <v>223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9"/>
      <c r="AB125" s="329"/>
      <c r="AC125" s="329"/>
    </row>
    <row r="126" spans="1:68" ht="14.25" hidden="1" customHeight="1" x14ac:dyDescent="0.25">
      <c r="A126" s="347" t="s">
        <v>147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30"/>
      <c r="AB126" s="330"/>
      <c r="AC126" s="330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3">
        <v>4607111034014</v>
      </c>
      <c r="E127" s="344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1"/>
      <c r="R127" s="341"/>
      <c r="S127" s="341"/>
      <c r="T127" s="342"/>
      <c r="U127" s="34"/>
      <c r="V127" s="34"/>
      <c r="W127" s="35" t="s">
        <v>69</v>
      </c>
      <c r="X127" s="334">
        <v>252</v>
      </c>
      <c r="Y127" s="335">
        <f>IFERROR(IF(X127="","",X127),"")</f>
        <v>252</v>
      </c>
      <c r="Z127" s="36">
        <f>IFERROR(IF(X127="","",X127*0.01788),"")</f>
        <v>4.5057600000000004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933.30719999999997</v>
      </c>
      <c r="BN127" s="67">
        <f>IFERROR(Y127*I127,"0")</f>
        <v>933.30719999999997</v>
      </c>
      <c r="BO127" s="67">
        <f>IFERROR(X127/J127,"0")</f>
        <v>3.6</v>
      </c>
      <c r="BP127" s="67">
        <f>IFERROR(Y127/J127,"0")</f>
        <v>3.6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3">
        <v>4607111033994</v>
      </c>
      <c r="E128" s="344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1"/>
      <c r="R128" s="341"/>
      <c r="S128" s="341"/>
      <c r="T128" s="342"/>
      <c r="U128" s="34"/>
      <c r="V128" s="34"/>
      <c r="W128" s="35" t="s">
        <v>69</v>
      </c>
      <c r="X128" s="334">
        <v>434</v>
      </c>
      <c r="Y128" s="335">
        <f>IFERROR(IF(X128="","",X128),"")</f>
        <v>434</v>
      </c>
      <c r="Z128" s="36">
        <f>IFERROR(IF(X128="","",X128*0.01788),"")</f>
        <v>7.7599200000000002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1607.3624</v>
      </c>
      <c r="BN128" s="67">
        <f>IFERROR(Y128*I128,"0")</f>
        <v>1607.3624</v>
      </c>
      <c r="BO128" s="67">
        <f>IFERROR(X128/J128,"0")</f>
        <v>6.2</v>
      </c>
      <c r="BP128" s="67">
        <f>IFERROR(Y128/J128,"0")</f>
        <v>6.2</v>
      </c>
    </row>
    <row r="129" spans="1:68" x14ac:dyDescent="0.2">
      <c r="A129" s="363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4"/>
      <c r="P129" s="349" t="s">
        <v>72</v>
      </c>
      <c r="Q129" s="350"/>
      <c r="R129" s="350"/>
      <c r="S129" s="350"/>
      <c r="T129" s="350"/>
      <c r="U129" s="350"/>
      <c r="V129" s="351"/>
      <c r="W129" s="37" t="s">
        <v>69</v>
      </c>
      <c r="X129" s="336">
        <f>IFERROR(SUM(X127:X128),"0")</f>
        <v>686</v>
      </c>
      <c r="Y129" s="336">
        <f>IFERROR(SUM(Y127:Y128),"0")</f>
        <v>686</v>
      </c>
      <c r="Z129" s="336">
        <f>IFERROR(IF(Z127="",0,Z127),"0")+IFERROR(IF(Z128="",0,Z128),"0")</f>
        <v>12.26568</v>
      </c>
      <c r="AA129" s="337"/>
      <c r="AB129" s="337"/>
      <c r="AC129" s="337"/>
    </row>
    <row r="130" spans="1:68" x14ac:dyDescent="0.2">
      <c r="A130" s="348"/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64"/>
      <c r="P130" s="349" t="s">
        <v>72</v>
      </c>
      <c r="Q130" s="350"/>
      <c r="R130" s="350"/>
      <c r="S130" s="350"/>
      <c r="T130" s="350"/>
      <c r="U130" s="350"/>
      <c r="V130" s="351"/>
      <c r="W130" s="37" t="s">
        <v>73</v>
      </c>
      <c r="X130" s="336">
        <f>IFERROR(SUMPRODUCT(X127:X128*H127:H128),"0")</f>
        <v>2058</v>
      </c>
      <c r="Y130" s="336">
        <f>IFERROR(SUMPRODUCT(Y127:Y128*H127:H128),"0")</f>
        <v>2058</v>
      </c>
      <c r="Z130" s="37"/>
      <c r="AA130" s="337"/>
      <c r="AB130" s="337"/>
      <c r="AC130" s="337"/>
    </row>
    <row r="131" spans="1:68" ht="16.5" hidden="1" customHeight="1" x14ac:dyDescent="0.25">
      <c r="A131" s="397" t="s">
        <v>229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9"/>
      <c r="AB131" s="329"/>
      <c r="AC131" s="329"/>
    </row>
    <row r="132" spans="1:68" ht="14.25" hidden="1" customHeight="1" x14ac:dyDescent="0.25">
      <c r="A132" s="347" t="s">
        <v>147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30"/>
      <c r="AB132" s="330"/>
      <c r="AC132" s="330"/>
    </row>
    <row r="133" spans="1:68" ht="27" hidden="1" customHeight="1" x14ac:dyDescent="0.25">
      <c r="A133" s="54" t="s">
        <v>230</v>
      </c>
      <c r="B133" s="54" t="s">
        <v>231</v>
      </c>
      <c r="C133" s="31">
        <v>4301135311</v>
      </c>
      <c r="D133" s="343">
        <v>4607111039095</v>
      </c>
      <c r="E133" s="344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1"/>
      <c r="R133" s="341"/>
      <c r="S133" s="341"/>
      <c r="T133" s="342"/>
      <c r="U133" s="34"/>
      <c r="V133" s="34"/>
      <c r="W133" s="35" t="s">
        <v>69</v>
      </c>
      <c r="X133" s="334">
        <v>0</v>
      </c>
      <c r="Y133" s="335">
        <f>IFERROR(IF(X133="","",X133),"")</f>
        <v>0</v>
      </c>
      <c r="Z133" s="36">
        <f>IFERROR(IF(X133="","",X133*0.01788),"")</f>
        <v>0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3">
        <v>4607111034199</v>
      </c>
      <c r="E134" s="344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3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1"/>
      <c r="R134" s="341"/>
      <c r="S134" s="341"/>
      <c r="T134" s="342"/>
      <c r="U134" s="34"/>
      <c r="V134" s="34"/>
      <c r="W134" s="35" t="s">
        <v>69</v>
      </c>
      <c r="X134" s="334">
        <v>182</v>
      </c>
      <c r="Y134" s="335">
        <f>IFERROR(IF(X134="","",X134),"")</f>
        <v>182</v>
      </c>
      <c r="Z134" s="36">
        <f>IFERROR(IF(X134="","",X134*0.01788),"")</f>
        <v>3.2541600000000002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674.05520000000001</v>
      </c>
      <c r="BN134" s="67">
        <f>IFERROR(Y134*I134,"0")</f>
        <v>674.05520000000001</v>
      </c>
      <c r="BO134" s="67">
        <f>IFERROR(X134/J134,"0")</f>
        <v>2.6</v>
      </c>
      <c r="BP134" s="67">
        <f>IFERROR(Y134/J134,"0")</f>
        <v>2.6</v>
      </c>
    </row>
    <row r="135" spans="1:68" x14ac:dyDescent="0.2">
      <c r="A135" s="363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4"/>
      <c r="P135" s="349" t="s">
        <v>72</v>
      </c>
      <c r="Q135" s="350"/>
      <c r="R135" s="350"/>
      <c r="S135" s="350"/>
      <c r="T135" s="350"/>
      <c r="U135" s="350"/>
      <c r="V135" s="351"/>
      <c r="W135" s="37" t="s">
        <v>69</v>
      </c>
      <c r="X135" s="336">
        <f>IFERROR(SUM(X133:X134),"0")</f>
        <v>182</v>
      </c>
      <c r="Y135" s="336">
        <f>IFERROR(SUM(Y133:Y134),"0")</f>
        <v>182</v>
      </c>
      <c r="Z135" s="336">
        <f>IFERROR(IF(Z133="",0,Z133),"0")+IFERROR(IF(Z134="",0,Z134),"0")</f>
        <v>3.2541600000000002</v>
      </c>
      <c r="AA135" s="337"/>
      <c r="AB135" s="337"/>
      <c r="AC135" s="337"/>
    </row>
    <row r="136" spans="1:68" x14ac:dyDescent="0.2">
      <c r="A136" s="348"/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64"/>
      <c r="P136" s="349" t="s">
        <v>72</v>
      </c>
      <c r="Q136" s="350"/>
      <c r="R136" s="350"/>
      <c r="S136" s="350"/>
      <c r="T136" s="350"/>
      <c r="U136" s="350"/>
      <c r="V136" s="351"/>
      <c r="W136" s="37" t="s">
        <v>73</v>
      </c>
      <c r="X136" s="336">
        <f>IFERROR(SUMPRODUCT(X133:X134*H133:H134),"0")</f>
        <v>546</v>
      </c>
      <c r="Y136" s="336">
        <f>IFERROR(SUMPRODUCT(Y133:Y134*H133:H134),"0")</f>
        <v>546</v>
      </c>
      <c r="Z136" s="37"/>
      <c r="AA136" s="337"/>
      <c r="AB136" s="337"/>
      <c r="AC136" s="337"/>
    </row>
    <row r="137" spans="1:68" ht="16.5" hidden="1" customHeight="1" x14ac:dyDescent="0.25">
      <c r="A137" s="397" t="s">
        <v>236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9"/>
      <c r="AB137" s="329"/>
      <c r="AC137" s="329"/>
    </row>
    <row r="138" spans="1:68" ht="14.25" hidden="1" customHeight="1" x14ac:dyDescent="0.25">
      <c r="A138" s="347" t="s">
        <v>147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30"/>
      <c r="AB138" s="330"/>
      <c r="AC138" s="330"/>
    </row>
    <row r="139" spans="1:68" ht="27" hidden="1" customHeight="1" x14ac:dyDescent="0.25">
      <c r="A139" s="54" t="s">
        <v>237</v>
      </c>
      <c r="B139" s="54" t="s">
        <v>238</v>
      </c>
      <c r="C139" s="31">
        <v>4301135275</v>
      </c>
      <c r="D139" s="343">
        <v>4607111034380</v>
      </c>
      <c r="E139" s="344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1"/>
      <c r="R139" s="341"/>
      <c r="S139" s="341"/>
      <c r="T139" s="342"/>
      <c r="U139" s="34"/>
      <c r="V139" s="34"/>
      <c r="W139" s="35" t="s">
        <v>69</v>
      </c>
      <c r="X139" s="334">
        <v>0</v>
      </c>
      <c r="Y139" s="335">
        <f>IFERROR(IF(X139="","",X139),"")</f>
        <v>0</v>
      </c>
      <c r="Z139" s="36">
        <f>IFERROR(IF(X139="","",X139*0.01788),"")</f>
        <v>0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3">
        <v>4607111034397</v>
      </c>
      <c r="E140" s="344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41"/>
      <c r="R140" s="341"/>
      <c r="S140" s="341"/>
      <c r="T140" s="342"/>
      <c r="U140" s="34"/>
      <c r="V140" s="34"/>
      <c r="W140" s="35" t="s">
        <v>69</v>
      </c>
      <c r="X140" s="334">
        <v>140</v>
      </c>
      <c r="Y140" s="335">
        <f>IFERROR(IF(X140="","",X140),"")</f>
        <v>140</v>
      </c>
      <c r="Z140" s="36">
        <f>IFERROR(IF(X140="","",X140*0.01788),"")</f>
        <v>2.5032000000000001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459.2</v>
      </c>
      <c r="BN140" s="67">
        <f>IFERROR(Y140*I140,"0")</f>
        <v>459.2</v>
      </c>
      <c r="BO140" s="67">
        <f>IFERROR(X140/J140,"0")</f>
        <v>2</v>
      </c>
      <c r="BP140" s="67">
        <f>IFERROR(Y140/J140,"0")</f>
        <v>2</v>
      </c>
    </row>
    <row r="141" spans="1:68" x14ac:dyDescent="0.2">
      <c r="A141" s="363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4"/>
      <c r="P141" s="349" t="s">
        <v>72</v>
      </c>
      <c r="Q141" s="350"/>
      <c r="R141" s="350"/>
      <c r="S141" s="350"/>
      <c r="T141" s="350"/>
      <c r="U141" s="350"/>
      <c r="V141" s="351"/>
      <c r="W141" s="37" t="s">
        <v>69</v>
      </c>
      <c r="X141" s="336">
        <f>IFERROR(SUM(X139:X140),"0")</f>
        <v>140</v>
      </c>
      <c r="Y141" s="336">
        <f>IFERROR(SUM(Y139:Y140),"0")</f>
        <v>140</v>
      </c>
      <c r="Z141" s="336">
        <f>IFERROR(IF(Z139="",0,Z139),"0")+IFERROR(IF(Z140="",0,Z140),"0")</f>
        <v>2.5032000000000001</v>
      </c>
      <c r="AA141" s="337"/>
      <c r="AB141" s="337"/>
      <c r="AC141" s="337"/>
    </row>
    <row r="142" spans="1:68" x14ac:dyDescent="0.2">
      <c r="A142" s="348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64"/>
      <c r="P142" s="349" t="s">
        <v>72</v>
      </c>
      <c r="Q142" s="350"/>
      <c r="R142" s="350"/>
      <c r="S142" s="350"/>
      <c r="T142" s="350"/>
      <c r="U142" s="350"/>
      <c r="V142" s="351"/>
      <c r="W142" s="37" t="s">
        <v>73</v>
      </c>
      <c r="X142" s="336">
        <f>IFERROR(SUMPRODUCT(X139:X140*H139:H140),"0")</f>
        <v>420</v>
      </c>
      <c r="Y142" s="336">
        <f>IFERROR(SUMPRODUCT(Y139:Y140*H139:H140),"0")</f>
        <v>420</v>
      </c>
      <c r="Z142" s="37"/>
      <c r="AA142" s="337"/>
      <c r="AB142" s="337"/>
      <c r="AC142" s="337"/>
    </row>
    <row r="143" spans="1:68" ht="16.5" hidden="1" customHeight="1" x14ac:dyDescent="0.25">
      <c r="A143" s="397" t="s">
        <v>242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9"/>
      <c r="AB143" s="329"/>
      <c r="AC143" s="329"/>
    </row>
    <row r="144" spans="1:68" ht="14.25" hidden="1" customHeight="1" x14ac:dyDescent="0.25">
      <c r="A144" s="347" t="s">
        <v>147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30"/>
      <c r="AB144" s="330"/>
      <c r="AC144" s="330"/>
    </row>
    <row r="145" spans="1:68" ht="27" hidden="1" customHeight="1" x14ac:dyDescent="0.25">
      <c r="A145" s="54" t="s">
        <v>243</v>
      </c>
      <c r="B145" s="54" t="s">
        <v>244</v>
      </c>
      <c r="C145" s="31">
        <v>4301135570</v>
      </c>
      <c r="D145" s="343">
        <v>4607111035806</v>
      </c>
      <c r="E145" s="344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7" t="s">
        <v>245</v>
      </c>
      <c r="Q145" s="341"/>
      <c r="R145" s="341"/>
      <c r="S145" s="341"/>
      <c r="T145" s="342"/>
      <c r="U145" s="34"/>
      <c r="V145" s="34"/>
      <c r="W145" s="35" t="s">
        <v>69</v>
      </c>
      <c r="X145" s="334">
        <v>0</v>
      </c>
      <c r="Y145" s="335">
        <f>IFERROR(IF(X145="","",X145),"")</f>
        <v>0</v>
      </c>
      <c r="Z145" s="36">
        <f>IFERROR(IF(X145="","",X145*0.01788),"")</f>
        <v>0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3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4"/>
      <c r="P146" s="349" t="s">
        <v>72</v>
      </c>
      <c r="Q146" s="350"/>
      <c r="R146" s="350"/>
      <c r="S146" s="350"/>
      <c r="T146" s="350"/>
      <c r="U146" s="350"/>
      <c r="V146" s="351"/>
      <c r="W146" s="37" t="s">
        <v>69</v>
      </c>
      <c r="X146" s="336">
        <f>IFERROR(SUM(X145:X145),"0")</f>
        <v>0</v>
      </c>
      <c r="Y146" s="336">
        <f>IFERROR(SUM(Y145:Y145),"0")</f>
        <v>0</v>
      </c>
      <c r="Z146" s="336">
        <f>IFERROR(IF(Z145="",0,Z145),"0")</f>
        <v>0</v>
      </c>
      <c r="AA146" s="337"/>
      <c r="AB146" s="337"/>
      <c r="AC146" s="337"/>
    </row>
    <row r="147" spans="1:68" hidden="1" x14ac:dyDescent="0.2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64"/>
      <c r="P147" s="349" t="s">
        <v>72</v>
      </c>
      <c r="Q147" s="350"/>
      <c r="R147" s="350"/>
      <c r="S147" s="350"/>
      <c r="T147" s="350"/>
      <c r="U147" s="350"/>
      <c r="V147" s="351"/>
      <c r="W147" s="37" t="s">
        <v>73</v>
      </c>
      <c r="X147" s="336">
        <f>IFERROR(SUMPRODUCT(X145:X145*H145:H145),"0")</f>
        <v>0</v>
      </c>
      <c r="Y147" s="336">
        <f>IFERROR(SUMPRODUCT(Y145:Y145*H145:H145),"0")</f>
        <v>0</v>
      </c>
      <c r="Z147" s="37"/>
      <c r="AA147" s="337"/>
      <c r="AB147" s="337"/>
      <c r="AC147" s="337"/>
    </row>
    <row r="148" spans="1:68" ht="16.5" hidden="1" customHeight="1" x14ac:dyDescent="0.25">
      <c r="A148" s="397" t="s">
        <v>247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9"/>
      <c r="AB148" s="329"/>
      <c r="AC148" s="329"/>
    </row>
    <row r="149" spans="1:68" ht="14.25" hidden="1" customHeight="1" x14ac:dyDescent="0.25">
      <c r="A149" s="347" t="s">
        <v>147</v>
      </c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30"/>
      <c r="AB149" s="330"/>
      <c r="AC149" s="330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3">
        <v>4607111039613</v>
      </c>
      <c r="E150" s="344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7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41"/>
      <c r="R150" s="341"/>
      <c r="S150" s="341"/>
      <c r="T150" s="342"/>
      <c r="U150" s="34"/>
      <c r="V150" s="34"/>
      <c r="W150" s="35" t="s">
        <v>69</v>
      </c>
      <c r="X150" s="334">
        <v>28</v>
      </c>
      <c r="Y150" s="335">
        <f>IFERROR(IF(X150="","",X150),"")</f>
        <v>28</v>
      </c>
      <c r="Z150" s="36">
        <f>IFERROR(IF(X150="","",X150*0.00936),"")</f>
        <v>0.26207999999999998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86.52</v>
      </c>
      <c r="BN150" s="67">
        <f>IFERROR(Y150*I150,"0")</f>
        <v>86.52</v>
      </c>
      <c r="BO150" s="67">
        <f>IFERROR(X150/J150,"0")</f>
        <v>0.22222222222222221</v>
      </c>
      <c r="BP150" s="67">
        <f>IFERROR(Y150/J150,"0")</f>
        <v>0.22222222222222221</v>
      </c>
    </row>
    <row r="151" spans="1:68" x14ac:dyDescent="0.2">
      <c r="A151" s="363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4"/>
      <c r="P151" s="349" t="s">
        <v>72</v>
      </c>
      <c r="Q151" s="350"/>
      <c r="R151" s="350"/>
      <c r="S151" s="350"/>
      <c r="T151" s="350"/>
      <c r="U151" s="350"/>
      <c r="V151" s="351"/>
      <c r="W151" s="37" t="s">
        <v>69</v>
      </c>
      <c r="X151" s="336">
        <f>IFERROR(SUM(X150:X150),"0")</f>
        <v>28</v>
      </c>
      <c r="Y151" s="336">
        <f>IFERROR(SUM(Y150:Y150),"0")</f>
        <v>28</v>
      </c>
      <c r="Z151" s="336">
        <f>IFERROR(IF(Z150="",0,Z150),"0")</f>
        <v>0.26207999999999998</v>
      </c>
      <c r="AA151" s="337"/>
      <c r="AB151" s="337"/>
      <c r="AC151" s="337"/>
    </row>
    <row r="152" spans="1:68" x14ac:dyDescent="0.2">
      <c r="A152" s="348"/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64"/>
      <c r="P152" s="349" t="s">
        <v>72</v>
      </c>
      <c r="Q152" s="350"/>
      <c r="R152" s="350"/>
      <c r="S152" s="350"/>
      <c r="T152" s="350"/>
      <c r="U152" s="350"/>
      <c r="V152" s="351"/>
      <c r="W152" s="37" t="s">
        <v>73</v>
      </c>
      <c r="X152" s="336">
        <f>IFERROR(SUMPRODUCT(X150:X150*H150:H150),"0")</f>
        <v>75.600000000000009</v>
      </c>
      <c r="Y152" s="336">
        <f>IFERROR(SUMPRODUCT(Y150:Y150*H150:H150),"0")</f>
        <v>75.600000000000009</v>
      </c>
      <c r="Z152" s="37"/>
      <c r="AA152" s="337"/>
      <c r="AB152" s="337"/>
      <c r="AC152" s="337"/>
    </row>
    <row r="153" spans="1:68" ht="16.5" hidden="1" customHeight="1" x14ac:dyDescent="0.25">
      <c r="A153" s="397" t="s">
        <v>250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9"/>
      <c r="AB153" s="329"/>
      <c r="AC153" s="329"/>
    </row>
    <row r="154" spans="1:68" ht="14.25" hidden="1" customHeight="1" x14ac:dyDescent="0.25">
      <c r="A154" s="347" t="s">
        <v>251</v>
      </c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30"/>
      <c r="AB154" s="330"/>
      <c r="AC154" s="330"/>
    </row>
    <row r="155" spans="1:68" ht="27" hidden="1" customHeight="1" x14ac:dyDescent="0.25">
      <c r="A155" s="54" t="s">
        <v>252</v>
      </c>
      <c r="B155" s="54" t="s">
        <v>253</v>
      </c>
      <c r="C155" s="31">
        <v>4301071054</v>
      </c>
      <c r="D155" s="343">
        <v>4607111035639</v>
      </c>
      <c r="E155" s="344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41"/>
      <c r="R155" s="341"/>
      <c r="S155" s="341"/>
      <c r="T155" s="342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256</v>
      </c>
      <c r="B156" s="54" t="s">
        <v>257</v>
      </c>
      <c r="C156" s="31">
        <v>4301135540</v>
      </c>
      <c r="D156" s="343">
        <v>4607111035646</v>
      </c>
      <c r="E156" s="344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5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1"/>
      <c r="R156" s="341"/>
      <c r="S156" s="341"/>
      <c r="T156" s="342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63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4"/>
      <c r="P157" s="349" t="s">
        <v>72</v>
      </c>
      <c r="Q157" s="350"/>
      <c r="R157" s="350"/>
      <c r="S157" s="350"/>
      <c r="T157" s="350"/>
      <c r="U157" s="350"/>
      <c r="V157" s="351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hidden="1" x14ac:dyDescent="0.2">
      <c r="A158" s="348"/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64"/>
      <c r="P158" s="349" t="s">
        <v>72</v>
      </c>
      <c r="Q158" s="350"/>
      <c r="R158" s="350"/>
      <c r="S158" s="350"/>
      <c r="T158" s="350"/>
      <c r="U158" s="350"/>
      <c r="V158" s="351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hidden="1" customHeight="1" x14ac:dyDescent="0.25">
      <c r="A159" s="397" t="s">
        <v>258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9"/>
      <c r="AB159" s="329"/>
      <c r="AC159" s="329"/>
    </row>
    <row r="160" spans="1:68" ht="14.25" hidden="1" customHeight="1" x14ac:dyDescent="0.25">
      <c r="A160" s="347" t="s">
        <v>147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30"/>
      <c r="AB160" s="330"/>
      <c r="AC160" s="330"/>
    </row>
    <row r="161" spans="1:68" ht="27" hidden="1" customHeight="1" x14ac:dyDescent="0.25">
      <c r="A161" s="54" t="s">
        <v>259</v>
      </c>
      <c r="B161" s="54" t="s">
        <v>260</v>
      </c>
      <c r="C161" s="31">
        <v>4301135281</v>
      </c>
      <c r="D161" s="343">
        <v>4607111036568</v>
      </c>
      <c r="E161" s="344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5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41"/>
      <c r="R161" s="341"/>
      <c r="S161" s="341"/>
      <c r="T161" s="342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63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4"/>
      <c r="P162" s="349" t="s">
        <v>72</v>
      </c>
      <c r="Q162" s="350"/>
      <c r="R162" s="350"/>
      <c r="S162" s="350"/>
      <c r="T162" s="350"/>
      <c r="U162" s="350"/>
      <c r="V162" s="351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hidden="1" x14ac:dyDescent="0.2">
      <c r="A163" s="348"/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64"/>
      <c r="P163" s="349" t="s">
        <v>72</v>
      </c>
      <c r="Q163" s="350"/>
      <c r="R163" s="350"/>
      <c r="S163" s="350"/>
      <c r="T163" s="350"/>
      <c r="U163" s="350"/>
      <c r="V163" s="351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hidden="1" customHeight="1" x14ac:dyDescent="0.2">
      <c r="A164" s="377" t="s">
        <v>262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378"/>
      <c r="Y164" s="378"/>
      <c r="Z164" s="378"/>
      <c r="AA164" s="48"/>
      <c r="AB164" s="48"/>
      <c r="AC164" s="48"/>
    </row>
    <row r="165" spans="1:68" ht="16.5" hidden="1" customHeight="1" x14ac:dyDescent="0.25">
      <c r="A165" s="397" t="s">
        <v>263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9"/>
      <c r="AB165" s="329"/>
      <c r="AC165" s="329"/>
    </row>
    <row r="166" spans="1:68" ht="14.25" hidden="1" customHeight="1" x14ac:dyDescent="0.25">
      <c r="A166" s="347" t="s">
        <v>147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330"/>
      <c r="AB166" s="330"/>
      <c r="AC166" s="330"/>
    </row>
    <row r="167" spans="1:68" ht="27" hidden="1" customHeight="1" x14ac:dyDescent="0.25">
      <c r="A167" s="54" t="s">
        <v>264</v>
      </c>
      <c r="B167" s="54" t="s">
        <v>265</v>
      </c>
      <c r="C167" s="31">
        <v>4301135317</v>
      </c>
      <c r="D167" s="343">
        <v>4607111039057</v>
      </c>
      <c r="E167" s="344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40" t="s">
        <v>266</v>
      </c>
      <c r="Q167" s="341"/>
      <c r="R167" s="341"/>
      <c r="S167" s="341"/>
      <c r="T167" s="342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63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4"/>
      <c r="P168" s="349" t="s">
        <v>72</v>
      </c>
      <c r="Q168" s="350"/>
      <c r="R168" s="350"/>
      <c r="S168" s="350"/>
      <c r="T168" s="350"/>
      <c r="U168" s="350"/>
      <c r="V168" s="351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hidden="1" x14ac:dyDescent="0.2">
      <c r="A169" s="348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64"/>
      <c r="P169" s="349" t="s">
        <v>72</v>
      </c>
      <c r="Q169" s="350"/>
      <c r="R169" s="350"/>
      <c r="S169" s="350"/>
      <c r="T169" s="350"/>
      <c r="U169" s="350"/>
      <c r="V169" s="351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hidden="1" customHeight="1" x14ac:dyDescent="0.25">
      <c r="A170" s="397" t="s">
        <v>267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9"/>
      <c r="AB170" s="329"/>
      <c r="AC170" s="329"/>
    </row>
    <row r="171" spans="1:68" ht="14.25" hidden="1" customHeight="1" x14ac:dyDescent="0.25">
      <c r="A171" s="347" t="s">
        <v>63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30"/>
      <c r="AB171" s="330"/>
      <c r="AC171" s="330"/>
    </row>
    <row r="172" spans="1:68" ht="16.5" hidden="1" customHeight="1" x14ac:dyDescent="0.25">
      <c r="A172" s="54" t="s">
        <v>268</v>
      </c>
      <c r="B172" s="54" t="s">
        <v>269</v>
      </c>
      <c r="C172" s="31">
        <v>4301071062</v>
      </c>
      <c r="D172" s="343">
        <v>4607111036384</v>
      </c>
      <c r="E172" s="344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70" t="s">
        <v>270</v>
      </c>
      <c r="Q172" s="341"/>
      <c r="R172" s="341"/>
      <c r="S172" s="341"/>
      <c r="T172" s="342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customHeight="1" x14ac:dyDescent="0.25">
      <c r="A173" s="54" t="s">
        <v>272</v>
      </c>
      <c r="B173" s="54" t="s">
        <v>273</v>
      </c>
      <c r="C173" s="31">
        <v>4301071056</v>
      </c>
      <c r="D173" s="343">
        <v>4640242180250</v>
      </c>
      <c r="E173" s="344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8" t="s">
        <v>274</v>
      </c>
      <c r="Q173" s="341"/>
      <c r="R173" s="341"/>
      <c r="S173" s="341"/>
      <c r="T173" s="342"/>
      <c r="U173" s="34"/>
      <c r="V173" s="34"/>
      <c r="W173" s="35" t="s">
        <v>69</v>
      </c>
      <c r="X173" s="334">
        <v>12</v>
      </c>
      <c r="Y173" s="335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3">
        <v>4607111036216</v>
      </c>
      <c r="E174" s="344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1"/>
      <c r="R174" s="341"/>
      <c r="S174" s="341"/>
      <c r="T174" s="342"/>
      <c r="U174" s="34"/>
      <c r="V174" s="34"/>
      <c r="W174" s="35" t="s">
        <v>69</v>
      </c>
      <c r="X174" s="334">
        <v>24</v>
      </c>
      <c r="Y174" s="335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hidden="1" customHeight="1" x14ac:dyDescent="0.25">
      <c r="A175" s="54" t="s">
        <v>279</v>
      </c>
      <c r="B175" s="54" t="s">
        <v>280</v>
      </c>
      <c r="C175" s="31">
        <v>4301071061</v>
      </c>
      <c r="D175" s="343">
        <v>4607111036278</v>
      </c>
      <c r="E175" s="344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1"/>
      <c r="R175" s="341"/>
      <c r="S175" s="341"/>
      <c r="T175" s="342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3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4"/>
      <c r="P176" s="349" t="s">
        <v>72</v>
      </c>
      <c r="Q176" s="350"/>
      <c r="R176" s="350"/>
      <c r="S176" s="350"/>
      <c r="T176" s="350"/>
      <c r="U176" s="350"/>
      <c r="V176" s="351"/>
      <c r="W176" s="37" t="s">
        <v>69</v>
      </c>
      <c r="X176" s="336">
        <f>IFERROR(SUM(X172:X175),"0")</f>
        <v>36</v>
      </c>
      <c r="Y176" s="336">
        <f>IFERROR(SUM(Y172:Y175),"0")</f>
        <v>36</v>
      </c>
      <c r="Z176" s="336">
        <f>IFERROR(IF(Z172="",0,Z172),"0")+IFERROR(IF(Z173="",0,Z173),"0")+IFERROR(IF(Z174="",0,Z174),"0")+IFERROR(IF(Z175="",0,Z175),"0")</f>
        <v>0.31175999999999993</v>
      </c>
      <c r="AA176" s="337"/>
      <c r="AB176" s="337"/>
      <c r="AC176" s="337"/>
    </row>
    <row r="177" spans="1:68" x14ac:dyDescent="0.2">
      <c r="A177" s="348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64"/>
      <c r="P177" s="349" t="s">
        <v>72</v>
      </c>
      <c r="Q177" s="350"/>
      <c r="R177" s="350"/>
      <c r="S177" s="350"/>
      <c r="T177" s="350"/>
      <c r="U177" s="350"/>
      <c r="V177" s="351"/>
      <c r="W177" s="37" t="s">
        <v>73</v>
      </c>
      <c r="X177" s="336">
        <f>IFERROR(SUMPRODUCT(X172:X175*H172:H175),"0")</f>
        <v>180</v>
      </c>
      <c r="Y177" s="336">
        <f>IFERROR(SUMPRODUCT(Y172:Y175*H172:H175),"0")</f>
        <v>180</v>
      </c>
      <c r="Z177" s="37"/>
      <c r="AA177" s="337"/>
      <c r="AB177" s="337"/>
      <c r="AC177" s="337"/>
    </row>
    <row r="178" spans="1:68" ht="14.25" hidden="1" customHeight="1" x14ac:dyDescent="0.25">
      <c r="A178" s="347" t="s">
        <v>282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30"/>
      <c r="AB178" s="330"/>
      <c r="AC178" s="330"/>
    </row>
    <row r="179" spans="1:68" ht="27" hidden="1" customHeight="1" x14ac:dyDescent="0.25">
      <c r="A179" s="54" t="s">
        <v>283</v>
      </c>
      <c r="B179" s="54" t="s">
        <v>284</v>
      </c>
      <c r="C179" s="31">
        <v>4301080153</v>
      </c>
      <c r="D179" s="343">
        <v>4607111036827</v>
      </c>
      <c r="E179" s="344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1"/>
      <c r="R179" s="341"/>
      <c r="S179" s="341"/>
      <c r="T179" s="342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286</v>
      </c>
      <c r="B180" s="54" t="s">
        <v>287</v>
      </c>
      <c r="C180" s="31">
        <v>4301080154</v>
      </c>
      <c r="D180" s="343">
        <v>4607111036834</v>
      </c>
      <c r="E180" s="344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1"/>
      <c r="R180" s="341"/>
      <c r="S180" s="341"/>
      <c r="T180" s="342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63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4"/>
      <c r="P181" s="349" t="s">
        <v>72</v>
      </c>
      <c r="Q181" s="350"/>
      <c r="R181" s="350"/>
      <c r="S181" s="350"/>
      <c r="T181" s="350"/>
      <c r="U181" s="350"/>
      <c r="V181" s="351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hidden="1" x14ac:dyDescent="0.2">
      <c r="A182" s="348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64"/>
      <c r="P182" s="349" t="s">
        <v>72</v>
      </c>
      <c r="Q182" s="350"/>
      <c r="R182" s="350"/>
      <c r="S182" s="350"/>
      <c r="T182" s="350"/>
      <c r="U182" s="350"/>
      <c r="V182" s="351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hidden="1" customHeight="1" x14ac:dyDescent="0.2">
      <c r="A183" s="377" t="s">
        <v>288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  <c r="X183" s="378"/>
      <c r="Y183" s="378"/>
      <c r="Z183" s="378"/>
      <c r="AA183" s="48"/>
      <c r="AB183" s="48"/>
      <c r="AC183" s="48"/>
    </row>
    <row r="184" spans="1:68" ht="16.5" hidden="1" customHeight="1" x14ac:dyDescent="0.25">
      <c r="A184" s="397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9"/>
      <c r="AB184" s="329"/>
      <c r="AC184" s="329"/>
    </row>
    <row r="185" spans="1:68" ht="14.25" hidden="1" customHeight="1" x14ac:dyDescent="0.25">
      <c r="A185" s="347" t="s">
        <v>76</v>
      </c>
      <c r="B185" s="348"/>
      <c r="C185" s="348"/>
      <c r="D185" s="348"/>
      <c r="E185" s="348"/>
      <c r="F185" s="348"/>
      <c r="G185" s="348"/>
      <c r="H185" s="348"/>
      <c r="I185" s="348"/>
      <c r="J185" s="348"/>
      <c r="K185" s="348"/>
      <c r="L185" s="348"/>
      <c r="M185" s="348"/>
      <c r="N185" s="348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  <c r="Y185" s="348"/>
      <c r="Z185" s="348"/>
      <c r="AA185" s="330"/>
      <c r="AB185" s="330"/>
      <c r="AC185" s="330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3">
        <v>4607111035721</v>
      </c>
      <c r="E186" s="344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5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41"/>
      <c r="R186" s="341"/>
      <c r="S186" s="341"/>
      <c r="T186" s="342"/>
      <c r="U186" s="34"/>
      <c r="V186" s="34"/>
      <c r="W186" s="35" t="s">
        <v>69</v>
      </c>
      <c r="X186" s="334">
        <v>56</v>
      </c>
      <c r="Y186" s="335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189.72800000000001</v>
      </c>
      <c r="BN186" s="67">
        <f>IFERROR(Y186*I186,"0")</f>
        <v>189.72800000000001</v>
      </c>
      <c r="BO186" s="67">
        <f>IFERROR(X186/J186,"0")</f>
        <v>0.8</v>
      </c>
      <c r="BP186" s="67">
        <f>IFERROR(Y186/J186,"0")</f>
        <v>0.8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3">
        <v>4607111035691</v>
      </c>
      <c r="E187" s="344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41"/>
      <c r="R187" s="341"/>
      <c r="S187" s="341"/>
      <c r="T187" s="342"/>
      <c r="U187" s="34"/>
      <c r="V187" s="34"/>
      <c r="W187" s="35" t="s">
        <v>69</v>
      </c>
      <c r="X187" s="334">
        <v>98</v>
      </c>
      <c r="Y187" s="335">
        <f>IFERROR(IF(X187="","",X187),"")</f>
        <v>98</v>
      </c>
      <c r="Z187" s="36">
        <f>IFERROR(IF(X187="","",X187*0.01788),"")</f>
        <v>1.75224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3">
        <v>4607111038487</v>
      </c>
      <c r="E188" s="344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41"/>
      <c r="R188" s="341"/>
      <c r="S188" s="341"/>
      <c r="T188" s="342"/>
      <c r="U188" s="34"/>
      <c r="V188" s="34"/>
      <c r="W188" s="35" t="s">
        <v>69</v>
      </c>
      <c r="X188" s="334">
        <v>42</v>
      </c>
      <c r="Y188" s="335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156.91200000000001</v>
      </c>
      <c r="BN188" s="67">
        <f>IFERROR(Y188*I188,"0")</f>
        <v>156.91200000000001</v>
      </c>
      <c r="BO188" s="67">
        <f>IFERROR(X188/J188,"0")</f>
        <v>0.6</v>
      </c>
      <c r="BP188" s="67">
        <f>IFERROR(Y188/J188,"0")</f>
        <v>0.6</v>
      </c>
    </row>
    <row r="189" spans="1:68" x14ac:dyDescent="0.2">
      <c r="A189" s="363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4"/>
      <c r="P189" s="349" t="s">
        <v>72</v>
      </c>
      <c r="Q189" s="350"/>
      <c r="R189" s="350"/>
      <c r="S189" s="350"/>
      <c r="T189" s="350"/>
      <c r="U189" s="350"/>
      <c r="V189" s="351"/>
      <c r="W189" s="37" t="s">
        <v>69</v>
      </c>
      <c r="X189" s="336">
        <f>IFERROR(SUM(X186:X188),"0")</f>
        <v>196</v>
      </c>
      <c r="Y189" s="336">
        <f>IFERROR(SUM(Y186:Y188),"0")</f>
        <v>196</v>
      </c>
      <c r="Z189" s="336">
        <f>IFERROR(IF(Z186="",0,Z186),"0")+IFERROR(IF(Z187="",0,Z187),"0")+IFERROR(IF(Z188="",0,Z188),"0")</f>
        <v>3.50448</v>
      </c>
      <c r="AA189" s="337"/>
      <c r="AB189" s="337"/>
      <c r="AC189" s="337"/>
    </row>
    <row r="190" spans="1:68" x14ac:dyDescent="0.2">
      <c r="A190" s="348"/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64"/>
      <c r="P190" s="349" t="s">
        <v>72</v>
      </c>
      <c r="Q190" s="350"/>
      <c r="R190" s="350"/>
      <c r="S190" s="350"/>
      <c r="T190" s="350"/>
      <c r="U190" s="350"/>
      <c r="V190" s="351"/>
      <c r="W190" s="37" t="s">
        <v>73</v>
      </c>
      <c r="X190" s="336">
        <f>IFERROR(SUMPRODUCT(X186:X188*H186:H188),"0")</f>
        <v>588</v>
      </c>
      <c r="Y190" s="336">
        <f>IFERROR(SUMPRODUCT(Y186:Y188*H186:H188),"0")</f>
        <v>588</v>
      </c>
      <c r="Z190" s="37"/>
      <c r="AA190" s="337"/>
      <c r="AB190" s="337"/>
      <c r="AC190" s="337"/>
    </row>
    <row r="191" spans="1:68" ht="14.25" hidden="1" customHeight="1" x14ac:dyDescent="0.25">
      <c r="A191" s="347" t="s">
        <v>299</v>
      </c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30"/>
      <c r="AB191" s="330"/>
      <c r="AC191" s="330"/>
    </row>
    <row r="192" spans="1:68" ht="27" hidden="1" customHeight="1" x14ac:dyDescent="0.25">
      <c r="A192" s="54" t="s">
        <v>300</v>
      </c>
      <c r="B192" s="54" t="s">
        <v>301</v>
      </c>
      <c r="C192" s="31">
        <v>4301051855</v>
      </c>
      <c r="D192" s="343">
        <v>4680115885875</v>
      </c>
      <c r="E192" s="344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12" t="s">
        <v>304</v>
      </c>
      <c r="Q192" s="341"/>
      <c r="R192" s="341"/>
      <c r="S192" s="341"/>
      <c r="T192" s="342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3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4"/>
      <c r="P193" s="349" t="s">
        <v>72</v>
      </c>
      <c r="Q193" s="350"/>
      <c r="R193" s="350"/>
      <c r="S193" s="350"/>
      <c r="T193" s="350"/>
      <c r="U193" s="350"/>
      <c r="V193" s="351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hidden="1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64"/>
      <c r="P194" s="349" t="s">
        <v>72</v>
      </c>
      <c r="Q194" s="350"/>
      <c r="R194" s="350"/>
      <c r="S194" s="350"/>
      <c r="T194" s="350"/>
      <c r="U194" s="350"/>
      <c r="V194" s="351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hidden="1" customHeight="1" x14ac:dyDescent="0.25">
      <c r="A195" s="397" t="s">
        <v>307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9"/>
      <c r="AB195" s="329"/>
      <c r="AC195" s="329"/>
    </row>
    <row r="196" spans="1:68" ht="14.25" hidden="1" customHeight="1" x14ac:dyDescent="0.25">
      <c r="A196" s="347" t="s">
        <v>307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30"/>
      <c r="AB196" s="330"/>
      <c r="AC196" s="330"/>
    </row>
    <row r="197" spans="1:68" ht="27" hidden="1" customHeight="1" x14ac:dyDescent="0.25">
      <c r="A197" s="54" t="s">
        <v>308</v>
      </c>
      <c r="B197" s="54" t="s">
        <v>309</v>
      </c>
      <c r="C197" s="31">
        <v>4301133002</v>
      </c>
      <c r="D197" s="343">
        <v>4607111035783</v>
      </c>
      <c r="E197" s="344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41"/>
      <c r="R197" s="341"/>
      <c r="S197" s="341"/>
      <c r="T197" s="342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63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64"/>
      <c r="P198" s="349" t="s">
        <v>72</v>
      </c>
      <c r="Q198" s="350"/>
      <c r="R198" s="350"/>
      <c r="S198" s="350"/>
      <c r="T198" s="350"/>
      <c r="U198" s="350"/>
      <c r="V198" s="351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hidden="1" x14ac:dyDescent="0.2">
      <c r="A199" s="348"/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64"/>
      <c r="P199" s="349" t="s">
        <v>72</v>
      </c>
      <c r="Q199" s="350"/>
      <c r="R199" s="350"/>
      <c r="S199" s="350"/>
      <c r="T199" s="350"/>
      <c r="U199" s="350"/>
      <c r="V199" s="351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hidden="1" customHeight="1" x14ac:dyDescent="0.2">
      <c r="A200" s="377" t="s">
        <v>311</v>
      </c>
      <c r="B200" s="378"/>
      <c r="C200" s="378"/>
      <c r="D200" s="378"/>
      <c r="E200" s="378"/>
      <c r="F200" s="378"/>
      <c r="G200" s="378"/>
      <c r="H200" s="378"/>
      <c r="I200" s="378"/>
      <c r="J200" s="378"/>
      <c r="K200" s="378"/>
      <c r="L200" s="378"/>
      <c r="M200" s="378"/>
      <c r="N200" s="378"/>
      <c r="O200" s="378"/>
      <c r="P200" s="378"/>
      <c r="Q200" s="378"/>
      <c r="R200" s="378"/>
      <c r="S200" s="378"/>
      <c r="T200" s="378"/>
      <c r="U200" s="378"/>
      <c r="V200" s="378"/>
      <c r="W200" s="378"/>
      <c r="X200" s="378"/>
      <c r="Y200" s="378"/>
      <c r="Z200" s="378"/>
      <c r="AA200" s="48"/>
      <c r="AB200" s="48"/>
      <c r="AC200" s="48"/>
    </row>
    <row r="201" spans="1:68" ht="16.5" hidden="1" customHeight="1" x14ac:dyDescent="0.25">
      <c r="A201" s="397" t="s">
        <v>312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29"/>
      <c r="AB201" s="329"/>
      <c r="AC201" s="329"/>
    </row>
    <row r="202" spans="1:68" ht="14.25" hidden="1" customHeight="1" x14ac:dyDescent="0.25">
      <c r="A202" s="347" t="s">
        <v>147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0"/>
      <c r="AB202" s="330"/>
      <c r="AC202" s="330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3">
        <v>4620207490198</v>
      </c>
      <c r="E203" s="344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1"/>
      <c r="R203" s="341"/>
      <c r="S203" s="341"/>
      <c r="T203" s="342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3">
        <v>4620207490235</v>
      </c>
      <c r="E204" s="344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1"/>
      <c r="R204" s="341"/>
      <c r="S204" s="341"/>
      <c r="T204" s="342"/>
      <c r="U204" s="34"/>
      <c r="V204" s="34"/>
      <c r="W204" s="35" t="s">
        <v>69</v>
      </c>
      <c r="X204" s="334">
        <v>42</v>
      </c>
      <c r="Y204" s="335">
        <f>IFERROR(IF(X204="","",X204),"")</f>
        <v>42</v>
      </c>
      <c r="Z204" s="36">
        <f>IFERROR(IF(X204="","",X204*0.01788),"")</f>
        <v>0.75095999999999996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130.35120000000001</v>
      </c>
      <c r="BN204" s="67">
        <f>IFERROR(Y204*I204,"0")</f>
        <v>130.35120000000001</v>
      </c>
      <c r="BO204" s="67">
        <f>IFERROR(X204/J204,"0")</f>
        <v>0.6</v>
      </c>
      <c r="BP204" s="67">
        <f>IFERROR(Y204/J204,"0")</f>
        <v>0.6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3">
        <v>4620207490259</v>
      </c>
      <c r="E205" s="344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1"/>
      <c r="R205" s="341"/>
      <c r="S205" s="341"/>
      <c r="T205" s="342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4301135681</v>
      </c>
      <c r="D206" s="343">
        <v>4620207490143</v>
      </c>
      <c r="E206" s="344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3" t="s">
        <v>323</v>
      </c>
      <c r="Q206" s="341"/>
      <c r="R206" s="341"/>
      <c r="S206" s="341"/>
      <c r="T206" s="342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3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64"/>
      <c r="P207" s="349" t="s">
        <v>72</v>
      </c>
      <c r="Q207" s="350"/>
      <c r="R207" s="350"/>
      <c r="S207" s="350"/>
      <c r="T207" s="350"/>
      <c r="U207" s="350"/>
      <c r="V207" s="351"/>
      <c r="W207" s="37" t="s">
        <v>69</v>
      </c>
      <c r="X207" s="336">
        <f>IFERROR(SUM(X203:X206),"0")</f>
        <v>70</v>
      </c>
      <c r="Y207" s="336">
        <f>IFERROR(SUM(Y203:Y206),"0")</f>
        <v>70</v>
      </c>
      <c r="Z207" s="336">
        <f>IFERROR(IF(Z203="",0,Z203),"0")+IFERROR(IF(Z204="",0,Z204),"0")+IFERROR(IF(Z205="",0,Z205),"0")+IFERROR(IF(Z206="",0,Z206),"0")</f>
        <v>1.2515999999999998</v>
      </c>
      <c r="AA207" s="337"/>
      <c r="AB207" s="337"/>
      <c r="AC207" s="337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4"/>
      <c r="P208" s="349" t="s">
        <v>72</v>
      </c>
      <c r="Q208" s="350"/>
      <c r="R208" s="350"/>
      <c r="S208" s="350"/>
      <c r="T208" s="350"/>
      <c r="U208" s="350"/>
      <c r="V208" s="351"/>
      <c r="W208" s="37" t="s">
        <v>73</v>
      </c>
      <c r="X208" s="336">
        <f>IFERROR(SUMPRODUCT(X203:X206*H203:H206),"0")</f>
        <v>168</v>
      </c>
      <c r="Y208" s="336">
        <f>IFERROR(SUMPRODUCT(Y203:Y206*H203:H206),"0")</f>
        <v>168</v>
      </c>
      <c r="Z208" s="37"/>
      <c r="AA208" s="337"/>
      <c r="AB208" s="337"/>
      <c r="AC208" s="337"/>
    </row>
    <row r="209" spans="1:68" ht="16.5" hidden="1" customHeight="1" x14ac:dyDescent="0.25">
      <c r="A209" s="39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29"/>
      <c r="AB209" s="329"/>
      <c r="AC209" s="329"/>
    </row>
    <row r="210" spans="1:68" ht="14.25" hidden="1" customHeight="1" x14ac:dyDescent="0.25">
      <c r="A210" s="347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0"/>
      <c r="AB210" s="330"/>
      <c r="AC210" s="330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3">
        <v>4607111037022</v>
      </c>
      <c r="E211" s="344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1"/>
      <c r="R211" s="341"/>
      <c r="S211" s="341"/>
      <c r="T211" s="342"/>
      <c r="U211" s="34"/>
      <c r="V211" s="34"/>
      <c r="W211" s="35" t="s">
        <v>69</v>
      </c>
      <c r="X211" s="334">
        <v>96</v>
      </c>
      <c r="Y211" s="335">
        <f>IFERROR(IF(X211="","",X211),"")</f>
        <v>96</v>
      </c>
      <c r="Z211" s="36">
        <f>IFERROR(IF(X211="","",X211*0.0155),"")</f>
        <v>1.488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563.52</v>
      </c>
      <c r="BN211" s="67">
        <f>IFERROR(Y211*I211,"0")</f>
        <v>563.52</v>
      </c>
      <c r="BO211" s="67">
        <f>IFERROR(X211/J211,"0")</f>
        <v>1.1428571428571428</v>
      </c>
      <c r="BP211" s="67">
        <f>IFERROR(Y211/J211,"0")</f>
        <v>1.1428571428571428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4301070990</v>
      </c>
      <c r="D212" s="343">
        <v>4607111038494</v>
      </c>
      <c r="E212" s="344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1"/>
      <c r="R212" s="341"/>
      <c r="S212" s="341"/>
      <c r="T212" s="342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332</v>
      </c>
      <c r="B213" s="54" t="s">
        <v>333</v>
      </c>
      <c r="C213" s="31">
        <v>4301070966</v>
      </c>
      <c r="D213" s="343">
        <v>4607111038135</v>
      </c>
      <c r="E213" s="344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1"/>
      <c r="R213" s="341"/>
      <c r="S213" s="341"/>
      <c r="T213" s="342"/>
      <c r="U213" s="34"/>
      <c r="V213" s="34"/>
      <c r="W213" s="35" t="s">
        <v>69</v>
      </c>
      <c r="X213" s="334">
        <v>0</v>
      </c>
      <c r="Y213" s="335">
        <f>IFERROR(IF(X213="","",X213),"")</f>
        <v>0</v>
      </c>
      <c r="Z213" s="36">
        <f>IFERROR(IF(X213="","",X213*0.0155),"")</f>
        <v>0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63"/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64"/>
      <c r="P214" s="349" t="s">
        <v>72</v>
      </c>
      <c r="Q214" s="350"/>
      <c r="R214" s="350"/>
      <c r="S214" s="350"/>
      <c r="T214" s="350"/>
      <c r="U214" s="350"/>
      <c r="V214" s="351"/>
      <c r="W214" s="37" t="s">
        <v>69</v>
      </c>
      <c r="X214" s="336">
        <f>IFERROR(SUM(X211:X213),"0")</f>
        <v>96</v>
      </c>
      <c r="Y214" s="336">
        <f>IFERROR(SUM(Y211:Y213),"0")</f>
        <v>96</v>
      </c>
      <c r="Z214" s="336">
        <f>IFERROR(IF(Z211="",0,Z211),"0")+IFERROR(IF(Z212="",0,Z212),"0")+IFERROR(IF(Z213="",0,Z213),"0")</f>
        <v>1.488</v>
      </c>
      <c r="AA214" s="337"/>
      <c r="AB214" s="337"/>
      <c r="AC214" s="337"/>
    </row>
    <row r="215" spans="1:68" x14ac:dyDescent="0.2">
      <c r="A215" s="348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64"/>
      <c r="P215" s="349" t="s">
        <v>72</v>
      </c>
      <c r="Q215" s="350"/>
      <c r="R215" s="350"/>
      <c r="S215" s="350"/>
      <c r="T215" s="350"/>
      <c r="U215" s="350"/>
      <c r="V215" s="351"/>
      <c r="W215" s="37" t="s">
        <v>73</v>
      </c>
      <c r="X215" s="336">
        <f>IFERROR(SUMPRODUCT(X211:X213*H211:H213),"0")</f>
        <v>537.59999999999991</v>
      </c>
      <c r="Y215" s="336">
        <f>IFERROR(SUMPRODUCT(Y211:Y213*H211:H213),"0")</f>
        <v>537.59999999999991</v>
      </c>
      <c r="Z215" s="37"/>
      <c r="AA215" s="337"/>
      <c r="AB215" s="337"/>
      <c r="AC215" s="337"/>
    </row>
    <row r="216" spans="1:68" ht="16.5" hidden="1" customHeight="1" x14ac:dyDescent="0.25">
      <c r="A216" s="397" t="s">
        <v>335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329"/>
      <c r="AB216" s="329"/>
      <c r="AC216" s="329"/>
    </row>
    <row r="217" spans="1:68" ht="14.25" hidden="1" customHeight="1" x14ac:dyDescent="0.25">
      <c r="A217" s="347" t="s">
        <v>63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330"/>
      <c r="AB217" s="330"/>
      <c r="AC217" s="330"/>
    </row>
    <row r="218" spans="1:68" ht="27" hidden="1" customHeight="1" x14ac:dyDescent="0.25">
      <c r="A218" s="54" t="s">
        <v>336</v>
      </c>
      <c r="B218" s="54" t="s">
        <v>337</v>
      </c>
      <c r="C218" s="31">
        <v>4301070996</v>
      </c>
      <c r="D218" s="343">
        <v>4607111038654</v>
      </c>
      <c r="E218" s="344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1"/>
      <c r="R218" s="341"/>
      <c r="S218" s="341"/>
      <c r="T218" s="342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3">
        <v>4607111038586</v>
      </c>
      <c r="E219" s="344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1"/>
      <c r="R219" s="341"/>
      <c r="S219" s="341"/>
      <c r="T219" s="342"/>
      <c r="U219" s="34"/>
      <c r="V219" s="34"/>
      <c r="W219" s="35" t="s">
        <v>69</v>
      </c>
      <c r="X219" s="334">
        <v>60</v>
      </c>
      <c r="Y219" s="335">
        <f t="shared" si="18"/>
        <v>60</v>
      </c>
      <c r="Z219" s="36">
        <f t="shared" si="19"/>
        <v>0.92999999999999994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349.8</v>
      </c>
      <c r="BN219" s="67">
        <f t="shared" si="21"/>
        <v>349.8</v>
      </c>
      <c r="BO219" s="67">
        <f t="shared" si="22"/>
        <v>0.7142857142857143</v>
      </c>
      <c r="BP219" s="67">
        <f t="shared" si="23"/>
        <v>0.7142857142857143</v>
      </c>
    </row>
    <row r="220" spans="1:68" ht="27" hidden="1" customHeight="1" x14ac:dyDescent="0.25">
      <c r="A220" s="54" t="s">
        <v>341</v>
      </c>
      <c r="B220" s="54" t="s">
        <v>342</v>
      </c>
      <c r="C220" s="31">
        <v>4301070962</v>
      </c>
      <c r="D220" s="343">
        <v>4607111038609</v>
      </c>
      <c r="E220" s="344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1"/>
      <c r="R220" s="341"/>
      <c r="S220" s="341"/>
      <c r="T220" s="342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344</v>
      </c>
      <c r="B221" s="54" t="s">
        <v>345</v>
      </c>
      <c r="C221" s="31">
        <v>4301070963</v>
      </c>
      <c r="D221" s="343">
        <v>4607111038630</v>
      </c>
      <c r="E221" s="344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41"/>
      <c r="R221" s="341"/>
      <c r="S221" s="341"/>
      <c r="T221" s="342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346</v>
      </c>
      <c r="B222" s="54" t="s">
        <v>347</v>
      </c>
      <c r="C222" s="31">
        <v>4301070959</v>
      </c>
      <c r="D222" s="343">
        <v>4607111038616</v>
      </c>
      <c r="E222" s="344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1"/>
      <c r="R222" s="341"/>
      <c r="S222" s="341"/>
      <c r="T222" s="342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3">
        <v>4607111038623</v>
      </c>
      <c r="E223" s="344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1"/>
      <c r="R223" s="341"/>
      <c r="S223" s="341"/>
      <c r="T223" s="342"/>
      <c r="U223" s="34"/>
      <c r="V223" s="34"/>
      <c r="W223" s="35" t="s">
        <v>69</v>
      </c>
      <c r="X223" s="334">
        <v>60</v>
      </c>
      <c r="Y223" s="335">
        <f t="shared" si="18"/>
        <v>60</v>
      </c>
      <c r="Z223" s="36">
        <f t="shared" si="19"/>
        <v>0.92999999999999994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352.2</v>
      </c>
      <c r="BN223" s="67">
        <f t="shared" si="21"/>
        <v>352.2</v>
      </c>
      <c r="BO223" s="67">
        <f t="shared" si="22"/>
        <v>0.7142857142857143</v>
      </c>
      <c r="BP223" s="67">
        <f t="shared" si="23"/>
        <v>0.7142857142857143</v>
      </c>
    </row>
    <row r="224" spans="1:68" x14ac:dyDescent="0.2">
      <c r="A224" s="363"/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64"/>
      <c r="P224" s="349" t="s">
        <v>72</v>
      </c>
      <c r="Q224" s="350"/>
      <c r="R224" s="350"/>
      <c r="S224" s="350"/>
      <c r="T224" s="350"/>
      <c r="U224" s="350"/>
      <c r="V224" s="351"/>
      <c r="W224" s="37" t="s">
        <v>69</v>
      </c>
      <c r="X224" s="336">
        <f>IFERROR(SUM(X218:X223),"0")</f>
        <v>120</v>
      </c>
      <c r="Y224" s="336">
        <f>IFERROR(SUM(Y218:Y223),"0")</f>
        <v>120</v>
      </c>
      <c r="Z224" s="336">
        <f>IFERROR(IF(Z218="",0,Z218),"0")+IFERROR(IF(Z219="",0,Z219),"0")+IFERROR(IF(Z220="",0,Z220),"0")+IFERROR(IF(Z221="",0,Z221),"0")+IFERROR(IF(Z222="",0,Z222),"0")+IFERROR(IF(Z223="",0,Z223),"0")</f>
        <v>1.8599999999999999</v>
      </c>
      <c r="AA224" s="337"/>
      <c r="AB224" s="337"/>
      <c r="AC224" s="337"/>
    </row>
    <row r="225" spans="1:68" x14ac:dyDescent="0.2">
      <c r="A225" s="34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64"/>
      <c r="P225" s="349" t="s">
        <v>72</v>
      </c>
      <c r="Q225" s="350"/>
      <c r="R225" s="350"/>
      <c r="S225" s="350"/>
      <c r="T225" s="350"/>
      <c r="U225" s="350"/>
      <c r="V225" s="351"/>
      <c r="W225" s="37" t="s">
        <v>73</v>
      </c>
      <c r="X225" s="336">
        <f>IFERROR(SUMPRODUCT(X218:X223*H218:H223),"0")</f>
        <v>672</v>
      </c>
      <c r="Y225" s="336">
        <f>IFERROR(SUMPRODUCT(Y218:Y223*H218:H223),"0")</f>
        <v>672</v>
      </c>
      <c r="Z225" s="37"/>
      <c r="AA225" s="337"/>
      <c r="AB225" s="337"/>
      <c r="AC225" s="337"/>
    </row>
    <row r="226" spans="1:68" ht="16.5" hidden="1" customHeight="1" x14ac:dyDescent="0.25">
      <c r="A226" s="397" t="s">
        <v>350</v>
      </c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  <c r="Y226" s="348"/>
      <c r="Z226" s="348"/>
      <c r="AA226" s="329"/>
      <c r="AB226" s="329"/>
      <c r="AC226" s="329"/>
    </row>
    <row r="227" spans="1:68" ht="14.25" hidden="1" customHeight="1" x14ac:dyDescent="0.25">
      <c r="A227" s="347" t="s">
        <v>63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0"/>
      <c r="AB227" s="330"/>
      <c r="AC227" s="330"/>
    </row>
    <row r="228" spans="1:68" ht="27" hidden="1" customHeight="1" x14ac:dyDescent="0.25">
      <c r="A228" s="54" t="s">
        <v>351</v>
      </c>
      <c r="B228" s="54" t="s">
        <v>352</v>
      </c>
      <c r="C228" s="31">
        <v>4301070915</v>
      </c>
      <c r="D228" s="343">
        <v>4607111035882</v>
      </c>
      <c r="E228" s="344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1"/>
      <c r="R228" s="341"/>
      <c r="S228" s="341"/>
      <c r="T228" s="342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354</v>
      </c>
      <c r="B229" s="54" t="s">
        <v>355</v>
      </c>
      <c r="C229" s="31">
        <v>4301070921</v>
      </c>
      <c r="D229" s="343">
        <v>4607111035905</v>
      </c>
      <c r="E229" s="344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7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1"/>
      <c r="R229" s="341"/>
      <c r="S229" s="341"/>
      <c r="T229" s="342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356</v>
      </c>
      <c r="B230" s="54" t="s">
        <v>357</v>
      </c>
      <c r="C230" s="31">
        <v>4301070917</v>
      </c>
      <c r="D230" s="343">
        <v>4607111035912</v>
      </c>
      <c r="E230" s="344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1"/>
      <c r="R230" s="341"/>
      <c r="S230" s="341"/>
      <c r="T230" s="342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3">
        <v>4607111035929</v>
      </c>
      <c r="E231" s="344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1"/>
      <c r="R231" s="341"/>
      <c r="S231" s="341"/>
      <c r="T231" s="342"/>
      <c r="U231" s="34"/>
      <c r="V231" s="34"/>
      <c r="W231" s="35" t="s">
        <v>69</v>
      </c>
      <c r="X231" s="334">
        <v>60</v>
      </c>
      <c r="Y231" s="335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448.2</v>
      </c>
      <c r="BN231" s="67">
        <f>IFERROR(Y231*I231,"0")</f>
        <v>448.2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363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4"/>
      <c r="P232" s="349" t="s">
        <v>72</v>
      </c>
      <c r="Q232" s="350"/>
      <c r="R232" s="350"/>
      <c r="S232" s="350"/>
      <c r="T232" s="350"/>
      <c r="U232" s="350"/>
      <c r="V232" s="351"/>
      <c r="W232" s="37" t="s">
        <v>69</v>
      </c>
      <c r="X232" s="336">
        <f>IFERROR(SUM(X228:X231),"0")</f>
        <v>60</v>
      </c>
      <c r="Y232" s="336">
        <f>IFERROR(SUM(Y228:Y231),"0")</f>
        <v>60</v>
      </c>
      <c r="Z232" s="336">
        <f>IFERROR(IF(Z228="",0,Z228),"0")+IFERROR(IF(Z229="",0,Z229),"0")+IFERROR(IF(Z230="",0,Z230),"0")+IFERROR(IF(Z231="",0,Z231),"0")</f>
        <v>0.92999999999999994</v>
      </c>
      <c r="AA232" s="337"/>
      <c r="AB232" s="337"/>
      <c r="AC232" s="337"/>
    </row>
    <row r="233" spans="1:68" x14ac:dyDescent="0.2">
      <c r="A233" s="348"/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64"/>
      <c r="P233" s="349" t="s">
        <v>72</v>
      </c>
      <c r="Q233" s="350"/>
      <c r="R233" s="350"/>
      <c r="S233" s="350"/>
      <c r="T233" s="350"/>
      <c r="U233" s="350"/>
      <c r="V233" s="351"/>
      <c r="W233" s="37" t="s">
        <v>73</v>
      </c>
      <c r="X233" s="336">
        <f>IFERROR(SUMPRODUCT(X228:X231*H228:H231),"0")</f>
        <v>432</v>
      </c>
      <c r="Y233" s="336">
        <f>IFERROR(SUMPRODUCT(Y228:Y231*H228:H231),"0")</f>
        <v>432</v>
      </c>
      <c r="Z233" s="37"/>
      <c r="AA233" s="337"/>
      <c r="AB233" s="337"/>
      <c r="AC233" s="337"/>
    </row>
    <row r="234" spans="1:68" ht="16.5" hidden="1" customHeight="1" x14ac:dyDescent="0.25">
      <c r="A234" s="397" t="s">
        <v>361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329"/>
      <c r="AB234" s="329"/>
      <c r="AC234" s="329"/>
    </row>
    <row r="235" spans="1:68" ht="14.25" hidden="1" customHeight="1" x14ac:dyDescent="0.25">
      <c r="A235" s="347" t="s">
        <v>63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330"/>
      <c r="AB235" s="330"/>
      <c r="AC235" s="330"/>
    </row>
    <row r="236" spans="1:68" ht="16.5" hidden="1" customHeight="1" x14ac:dyDescent="0.25">
      <c r="A236" s="54" t="s">
        <v>362</v>
      </c>
      <c r="B236" s="54" t="s">
        <v>363</v>
      </c>
      <c r="C236" s="31">
        <v>4301070912</v>
      </c>
      <c r="D236" s="343">
        <v>4607111037213</v>
      </c>
      <c r="E236" s="344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41"/>
      <c r="R236" s="341"/>
      <c r="S236" s="341"/>
      <c r="T236" s="342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3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4"/>
      <c r="P237" s="349" t="s">
        <v>72</v>
      </c>
      <c r="Q237" s="350"/>
      <c r="R237" s="350"/>
      <c r="S237" s="350"/>
      <c r="T237" s="350"/>
      <c r="U237" s="350"/>
      <c r="V237" s="351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4"/>
      <c r="P238" s="349" t="s">
        <v>72</v>
      </c>
      <c r="Q238" s="350"/>
      <c r="R238" s="350"/>
      <c r="S238" s="350"/>
      <c r="T238" s="350"/>
      <c r="U238" s="350"/>
      <c r="V238" s="351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hidden="1" customHeight="1" x14ac:dyDescent="0.25">
      <c r="A239" s="397" t="s">
        <v>365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9"/>
      <c r="AB239" s="329"/>
      <c r="AC239" s="329"/>
    </row>
    <row r="240" spans="1:68" ht="14.25" hidden="1" customHeight="1" x14ac:dyDescent="0.25">
      <c r="A240" s="347" t="s">
        <v>299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30"/>
      <c r="AB240" s="330"/>
      <c r="AC240" s="330"/>
    </row>
    <row r="241" spans="1:68" ht="27" hidden="1" customHeight="1" x14ac:dyDescent="0.25">
      <c r="A241" s="54" t="s">
        <v>366</v>
      </c>
      <c r="B241" s="54" t="s">
        <v>367</v>
      </c>
      <c r="C241" s="31">
        <v>4301051320</v>
      </c>
      <c r="D241" s="343">
        <v>4680115881334</v>
      </c>
      <c r="E241" s="344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1"/>
      <c r="R241" s="341"/>
      <c r="S241" s="341"/>
      <c r="T241" s="342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3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4"/>
      <c r="P242" s="349" t="s">
        <v>72</v>
      </c>
      <c r="Q242" s="350"/>
      <c r="R242" s="350"/>
      <c r="S242" s="350"/>
      <c r="T242" s="350"/>
      <c r="U242" s="350"/>
      <c r="V242" s="351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4"/>
      <c r="P243" s="349" t="s">
        <v>72</v>
      </c>
      <c r="Q243" s="350"/>
      <c r="R243" s="350"/>
      <c r="S243" s="350"/>
      <c r="T243" s="350"/>
      <c r="U243" s="350"/>
      <c r="V243" s="351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hidden="1" customHeight="1" x14ac:dyDescent="0.25">
      <c r="A244" s="397" t="s">
        <v>369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9"/>
      <c r="AB244" s="329"/>
      <c r="AC244" s="329"/>
    </row>
    <row r="245" spans="1:68" ht="14.25" hidden="1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30"/>
      <c r="AB245" s="330"/>
      <c r="AC245" s="330"/>
    </row>
    <row r="246" spans="1:68" ht="16.5" hidden="1" customHeight="1" x14ac:dyDescent="0.25">
      <c r="A246" s="54" t="s">
        <v>370</v>
      </c>
      <c r="B246" s="54" t="s">
        <v>371</v>
      </c>
      <c r="C246" s="31">
        <v>4301071063</v>
      </c>
      <c r="D246" s="343">
        <v>4607111039019</v>
      </c>
      <c r="E246" s="344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4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1"/>
      <c r="R246" s="341"/>
      <c r="S246" s="341"/>
      <c r="T246" s="342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373</v>
      </c>
      <c r="B247" s="54" t="s">
        <v>374</v>
      </c>
      <c r="C247" s="31">
        <v>4301071000</v>
      </c>
      <c r="D247" s="343">
        <v>4607111038708</v>
      </c>
      <c r="E247" s="344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1"/>
      <c r="R247" s="341"/>
      <c r="S247" s="341"/>
      <c r="T247" s="342"/>
      <c r="U247" s="34"/>
      <c r="V247" s="34"/>
      <c r="W247" s="35" t="s">
        <v>69</v>
      </c>
      <c r="X247" s="334">
        <v>12</v>
      </c>
      <c r="Y247" s="335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4"/>
      <c r="P248" s="349" t="s">
        <v>72</v>
      </c>
      <c r="Q248" s="350"/>
      <c r="R248" s="350"/>
      <c r="S248" s="350"/>
      <c r="T248" s="350"/>
      <c r="U248" s="350"/>
      <c r="V248" s="351"/>
      <c r="W248" s="37" t="s">
        <v>69</v>
      </c>
      <c r="X248" s="336">
        <f>IFERROR(SUM(X246:X247),"0")</f>
        <v>12</v>
      </c>
      <c r="Y248" s="336">
        <f>IFERROR(SUM(Y246:Y247),"0")</f>
        <v>12</v>
      </c>
      <c r="Z248" s="336">
        <f>IFERROR(IF(Z246="",0,Z246),"0")+IFERROR(IF(Z247="",0,Z247),"0")</f>
        <v>0.186</v>
      </c>
      <c r="AA248" s="337"/>
      <c r="AB248" s="337"/>
      <c r="AC248" s="337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4"/>
      <c r="P249" s="349" t="s">
        <v>72</v>
      </c>
      <c r="Q249" s="350"/>
      <c r="R249" s="350"/>
      <c r="S249" s="350"/>
      <c r="T249" s="350"/>
      <c r="U249" s="350"/>
      <c r="V249" s="351"/>
      <c r="W249" s="37" t="s">
        <v>73</v>
      </c>
      <c r="X249" s="336">
        <f>IFERROR(SUMPRODUCT(X246:X247*H246:H247),"0")</f>
        <v>76.800000000000011</v>
      </c>
      <c r="Y249" s="336">
        <f>IFERROR(SUMPRODUCT(Y246:Y247*H246:H247),"0")</f>
        <v>76.800000000000011</v>
      </c>
      <c r="Z249" s="37"/>
      <c r="AA249" s="337"/>
      <c r="AB249" s="337"/>
      <c r="AC249" s="337"/>
    </row>
    <row r="250" spans="1:68" ht="27.75" hidden="1" customHeight="1" x14ac:dyDescent="0.2">
      <c r="A250" s="377" t="s">
        <v>375</v>
      </c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8"/>
      <c r="P250" s="378"/>
      <c r="Q250" s="378"/>
      <c r="R250" s="378"/>
      <c r="S250" s="378"/>
      <c r="T250" s="378"/>
      <c r="U250" s="378"/>
      <c r="V250" s="378"/>
      <c r="W250" s="378"/>
      <c r="X250" s="378"/>
      <c r="Y250" s="378"/>
      <c r="Z250" s="378"/>
      <c r="AA250" s="48"/>
      <c r="AB250" s="48"/>
      <c r="AC250" s="48"/>
    </row>
    <row r="251" spans="1:68" ht="16.5" hidden="1" customHeight="1" x14ac:dyDescent="0.25">
      <c r="A251" s="397" t="s">
        <v>376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9"/>
      <c r="AB251" s="329"/>
      <c r="AC251" s="329"/>
    </row>
    <row r="252" spans="1:68" ht="14.25" hidden="1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30"/>
      <c r="AB252" s="330"/>
      <c r="AC252" s="330"/>
    </row>
    <row r="253" spans="1:68" ht="27" hidden="1" customHeight="1" x14ac:dyDescent="0.25">
      <c r="A253" s="54" t="s">
        <v>377</v>
      </c>
      <c r="B253" s="54" t="s">
        <v>378</v>
      </c>
      <c r="C253" s="31">
        <v>4301071036</v>
      </c>
      <c r="D253" s="343">
        <v>4607111036162</v>
      </c>
      <c r="E253" s="344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5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1"/>
      <c r="R253" s="341"/>
      <c r="S253" s="341"/>
      <c r="T253" s="342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3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4"/>
      <c r="P254" s="349" t="s">
        <v>72</v>
      </c>
      <c r="Q254" s="350"/>
      <c r="R254" s="350"/>
      <c r="S254" s="350"/>
      <c r="T254" s="350"/>
      <c r="U254" s="350"/>
      <c r="V254" s="351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4"/>
      <c r="P255" s="349" t="s">
        <v>72</v>
      </c>
      <c r="Q255" s="350"/>
      <c r="R255" s="350"/>
      <c r="S255" s="350"/>
      <c r="T255" s="350"/>
      <c r="U255" s="350"/>
      <c r="V255" s="351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hidden="1" customHeight="1" x14ac:dyDescent="0.2">
      <c r="A256" s="377" t="s">
        <v>380</v>
      </c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378"/>
      <c r="Z256" s="378"/>
      <c r="AA256" s="48"/>
      <c r="AB256" s="48"/>
      <c r="AC256" s="48"/>
    </row>
    <row r="257" spans="1:68" ht="16.5" hidden="1" customHeight="1" x14ac:dyDescent="0.25">
      <c r="A257" s="397" t="s">
        <v>381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9"/>
      <c r="AB257" s="329"/>
      <c r="AC257" s="329"/>
    </row>
    <row r="258" spans="1:68" ht="14.25" hidden="1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30"/>
      <c r="AB258" s="330"/>
      <c r="AC258" s="330"/>
    </row>
    <row r="259" spans="1:68" ht="27" customHeight="1" x14ac:dyDescent="0.25">
      <c r="A259" s="54" t="s">
        <v>382</v>
      </c>
      <c r="B259" s="54" t="s">
        <v>383</v>
      </c>
      <c r="C259" s="31">
        <v>4301071029</v>
      </c>
      <c r="D259" s="343">
        <v>4607111035899</v>
      </c>
      <c r="E259" s="344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1"/>
      <c r="R259" s="341"/>
      <c r="S259" s="341"/>
      <c r="T259" s="342"/>
      <c r="U259" s="34"/>
      <c r="V259" s="34"/>
      <c r="W259" s="35" t="s">
        <v>69</v>
      </c>
      <c r="X259" s="334">
        <v>36</v>
      </c>
      <c r="Y259" s="335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384</v>
      </c>
      <c r="B260" s="54" t="s">
        <v>385</v>
      </c>
      <c r="C260" s="31">
        <v>4301070991</v>
      </c>
      <c r="D260" s="343">
        <v>4607111038180</v>
      </c>
      <c r="E260" s="344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1"/>
      <c r="R260" s="341"/>
      <c r="S260" s="341"/>
      <c r="T260" s="342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4"/>
      <c r="P261" s="349" t="s">
        <v>72</v>
      </c>
      <c r="Q261" s="350"/>
      <c r="R261" s="350"/>
      <c r="S261" s="350"/>
      <c r="T261" s="350"/>
      <c r="U261" s="350"/>
      <c r="V261" s="351"/>
      <c r="W261" s="37" t="s">
        <v>69</v>
      </c>
      <c r="X261" s="336">
        <f>IFERROR(SUM(X259:X260),"0")</f>
        <v>36</v>
      </c>
      <c r="Y261" s="336">
        <f>IFERROR(SUM(Y259:Y260),"0")</f>
        <v>36</v>
      </c>
      <c r="Z261" s="336">
        <f>IFERROR(IF(Z259="",0,Z259),"0")+IFERROR(IF(Z260="",0,Z260),"0")</f>
        <v>0.55800000000000005</v>
      </c>
      <c r="AA261" s="337"/>
      <c r="AB261" s="337"/>
      <c r="AC261" s="337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4"/>
      <c r="P262" s="349" t="s">
        <v>72</v>
      </c>
      <c r="Q262" s="350"/>
      <c r="R262" s="350"/>
      <c r="S262" s="350"/>
      <c r="T262" s="350"/>
      <c r="U262" s="350"/>
      <c r="V262" s="351"/>
      <c r="W262" s="37" t="s">
        <v>73</v>
      </c>
      <c r="X262" s="336">
        <f>IFERROR(SUMPRODUCT(X259:X260*H259:H260),"0")</f>
        <v>180</v>
      </c>
      <c r="Y262" s="336">
        <f>IFERROR(SUMPRODUCT(Y259:Y260*H259:H260),"0")</f>
        <v>180</v>
      </c>
      <c r="Z262" s="37"/>
      <c r="AA262" s="337"/>
      <c r="AB262" s="337"/>
      <c r="AC262" s="337"/>
    </row>
    <row r="263" spans="1:68" ht="16.5" hidden="1" customHeight="1" x14ac:dyDescent="0.25">
      <c r="A263" s="397" t="s">
        <v>387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29"/>
      <c r="AB263" s="329"/>
      <c r="AC263" s="329"/>
    </row>
    <row r="264" spans="1:68" ht="14.25" hidden="1" customHeight="1" x14ac:dyDescent="0.25">
      <c r="A264" s="347" t="s">
        <v>63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30"/>
      <c r="AB264" s="330"/>
      <c r="AC264" s="330"/>
    </row>
    <row r="265" spans="1:68" ht="27" hidden="1" customHeight="1" x14ac:dyDescent="0.25">
      <c r="A265" s="54" t="s">
        <v>388</v>
      </c>
      <c r="B265" s="54" t="s">
        <v>389</v>
      </c>
      <c r="C265" s="31">
        <v>4301070870</v>
      </c>
      <c r="D265" s="343">
        <v>4607111036711</v>
      </c>
      <c r="E265" s="344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1"/>
      <c r="R265" s="341"/>
      <c r="S265" s="341"/>
      <c r="T265" s="342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3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64"/>
      <c r="P266" s="349" t="s">
        <v>72</v>
      </c>
      <c r="Q266" s="350"/>
      <c r="R266" s="350"/>
      <c r="S266" s="350"/>
      <c r="T266" s="350"/>
      <c r="U266" s="350"/>
      <c r="V266" s="351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4"/>
      <c r="P267" s="349" t="s">
        <v>72</v>
      </c>
      <c r="Q267" s="350"/>
      <c r="R267" s="350"/>
      <c r="S267" s="350"/>
      <c r="T267" s="350"/>
      <c r="U267" s="350"/>
      <c r="V267" s="351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hidden="1" customHeight="1" x14ac:dyDescent="0.2">
      <c r="A268" s="377" t="s">
        <v>390</v>
      </c>
      <c r="B268" s="378"/>
      <c r="C268" s="378"/>
      <c r="D268" s="378"/>
      <c r="E268" s="378"/>
      <c r="F268" s="378"/>
      <c r="G268" s="378"/>
      <c r="H268" s="378"/>
      <c r="I268" s="378"/>
      <c r="J268" s="378"/>
      <c r="K268" s="378"/>
      <c r="L268" s="378"/>
      <c r="M268" s="378"/>
      <c r="N268" s="378"/>
      <c r="O268" s="378"/>
      <c r="P268" s="378"/>
      <c r="Q268" s="378"/>
      <c r="R268" s="378"/>
      <c r="S268" s="378"/>
      <c r="T268" s="378"/>
      <c r="U268" s="378"/>
      <c r="V268" s="378"/>
      <c r="W268" s="378"/>
      <c r="X268" s="378"/>
      <c r="Y268" s="378"/>
      <c r="Z268" s="378"/>
      <c r="AA268" s="48"/>
      <c r="AB268" s="48"/>
      <c r="AC268" s="48"/>
    </row>
    <row r="269" spans="1:68" ht="16.5" hidden="1" customHeight="1" x14ac:dyDescent="0.25">
      <c r="A269" s="397" t="s">
        <v>391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9"/>
      <c r="AB269" s="329"/>
      <c r="AC269" s="329"/>
    </row>
    <row r="270" spans="1:68" ht="14.25" hidden="1" customHeight="1" x14ac:dyDescent="0.25">
      <c r="A270" s="347" t="s">
        <v>307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30"/>
      <c r="AB270" s="330"/>
      <c r="AC270" s="330"/>
    </row>
    <row r="271" spans="1:68" ht="27" hidden="1" customHeight="1" x14ac:dyDescent="0.25">
      <c r="A271" s="54" t="s">
        <v>392</v>
      </c>
      <c r="B271" s="54" t="s">
        <v>393</v>
      </c>
      <c r="C271" s="31">
        <v>4301133004</v>
      </c>
      <c r="D271" s="343">
        <v>4607111039774</v>
      </c>
      <c r="E271" s="344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0" t="s">
        <v>394</v>
      </c>
      <c r="Q271" s="341"/>
      <c r="R271" s="341"/>
      <c r="S271" s="341"/>
      <c r="T271" s="342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3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4"/>
      <c r="P272" s="349" t="s">
        <v>72</v>
      </c>
      <c r="Q272" s="350"/>
      <c r="R272" s="350"/>
      <c r="S272" s="350"/>
      <c r="T272" s="350"/>
      <c r="U272" s="350"/>
      <c r="V272" s="351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64"/>
      <c r="P273" s="349" t="s">
        <v>72</v>
      </c>
      <c r="Q273" s="350"/>
      <c r="R273" s="350"/>
      <c r="S273" s="350"/>
      <c r="T273" s="350"/>
      <c r="U273" s="350"/>
      <c r="V273" s="351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hidden="1" customHeight="1" x14ac:dyDescent="0.25">
      <c r="A274" s="347" t="s">
        <v>147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30"/>
      <c r="AB274" s="330"/>
      <c r="AC274" s="330"/>
    </row>
    <row r="275" spans="1:68" ht="37.5" hidden="1" customHeight="1" x14ac:dyDescent="0.25">
      <c r="A275" s="54" t="s">
        <v>396</v>
      </c>
      <c r="B275" s="54" t="s">
        <v>397</v>
      </c>
      <c r="C275" s="31">
        <v>4301135400</v>
      </c>
      <c r="D275" s="343">
        <v>4607111039361</v>
      </c>
      <c r="E275" s="344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1"/>
      <c r="R275" s="341"/>
      <c r="S275" s="341"/>
      <c r="T275" s="342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3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64"/>
      <c r="P276" s="349" t="s">
        <v>72</v>
      </c>
      <c r="Q276" s="350"/>
      <c r="R276" s="350"/>
      <c r="S276" s="350"/>
      <c r="T276" s="350"/>
      <c r="U276" s="350"/>
      <c r="V276" s="351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64"/>
      <c r="P277" s="349" t="s">
        <v>72</v>
      </c>
      <c r="Q277" s="350"/>
      <c r="R277" s="350"/>
      <c r="S277" s="350"/>
      <c r="T277" s="350"/>
      <c r="U277" s="350"/>
      <c r="V277" s="351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hidden="1" customHeight="1" x14ac:dyDescent="0.2">
      <c r="A278" s="377" t="s">
        <v>263</v>
      </c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378"/>
      <c r="Z278" s="378"/>
      <c r="AA278" s="48"/>
      <c r="AB278" s="48"/>
      <c r="AC278" s="48"/>
    </row>
    <row r="279" spans="1:68" ht="16.5" hidden="1" customHeight="1" x14ac:dyDescent="0.25">
      <c r="A279" s="397" t="s">
        <v>263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29"/>
      <c r="AB279" s="329"/>
      <c r="AC279" s="329"/>
    </row>
    <row r="280" spans="1:68" ht="14.25" hidden="1" customHeight="1" x14ac:dyDescent="0.25">
      <c r="A280" s="347" t="s">
        <v>63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30"/>
      <c r="AB280" s="330"/>
      <c r="AC280" s="330"/>
    </row>
    <row r="281" spans="1:68" ht="27" hidden="1" customHeight="1" x14ac:dyDescent="0.25">
      <c r="A281" s="54" t="s">
        <v>398</v>
      </c>
      <c r="B281" s="54" t="s">
        <v>399</v>
      </c>
      <c r="C281" s="31">
        <v>4301071014</v>
      </c>
      <c r="D281" s="343">
        <v>4640242181264</v>
      </c>
      <c r="E281" s="344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23" t="s">
        <v>400</v>
      </c>
      <c r="Q281" s="341"/>
      <c r="R281" s="341"/>
      <c r="S281" s="341"/>
      <c r="T281" s="342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402</v>
      </c>
      <c r="B282" s="54" t="s">
        <v>403</v>
      </c>
      <c r="C282" s="31">
        <v>4301071021</v>
      </c>
      <c r="D282" s="343">
        <v>4640242181325</v>
      </c>
      <c r="E282" s="344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498" t="s">
        <v>404</v>
      </c>
      <c r="Q282" s="341"/>
      <c r="R282" s="341"/>
      <c r="S282" s="341"/>
      <c r="T282" s="342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405</v>
      </c>
      <c r="B283" s="54" t="s">
        <v>406</v>
      </c>
      <c r="C283" s="31">
        <v>4301070993</v>
      </c>
      <c r="D283" s="343">
        <v>4640242180670</v>
      </c>
      <c r="E283" s="344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36" t="s">
        <v>407</v>
      </c>
      <c r="Q283" s="341"/>
      <c r="R283" s="341"/>
      <c r="S283" s="341"/>
      <c r="T283" s="342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3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4"/>
      <c r="P284" s="349" t="s">
        <v>72</v>
      </c>
      <c r="Q284" s="350"/>
      <c r="R284" s="350"/>
      <c r="S284" s="350"/>
      <c r="T284" s="350"/>
      <c r="U284" s="350"/>
      <c r="V284" s="351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64"/>
      <c r="P285" s="349" t="s">
        <v>72</v>
      </c>
      <c r="Q285" s="350"/>
      <c r="R285" s="350"/>
      <c r="S285" s="350"/>
      <c r="T285" s="350"/>
      <c r="U285" s="350"/>
      <c r="V285" s="351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hidden="1" customHeight="1" x14ac:dyDescent="0.25">
      <c r="A286" s="347" t="s">
        <v>168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30"/>
      <c r="AB286" s="330"/>
      <c r="AC286" s="330"/>
    </row>
    <row r="287" spans="1:68" ht="27" hidden="1" customHeight="1" x14ac:dyDescent="0.25">
      <c r="A287" s="54" t="s">
        <v>409</v>
      </c>
      <c r="B287" s="54" t="s">
        <v>410</v>
      </c>
      <c r="C287" s="31">
        <v>4301131019</v>
      </c>
      <c r="D287" s="343">
        <v>4640242180427</v>
      </c>
      <c r="E287" s="344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22" t="s">
        <v>411</v>
      </c>
      <c r="Q287" s="341"/>
      <c r="R287" s="341"/>
      <c r="S287" s="341"/>
      <c r="T287" s="342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3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4"/>
      <c r="P288" s="349" t="s">
        <v>72</v>
      </c>
      <c r="Q288" s="350"/>
      <c r="R288" s="350"/>
      <c r="S288" s="350"/>
      <c r="T288" s="350"/>
      <c r="U288" s="350"/>
      <c r="V288" s="351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4"/>
      <c r="P289" s="349" t="s">
        <v>72</v>
      </c>
      <c r="Q289" s="350"/>
      <c r="R289" s="350"/>
      <c r="S289" s="350"/>
      <c r="T289" s="350"/>
      <c r="U289" s="350"/>
      <c r="V289" s="351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hidden="1" customHeight="1" x14ac:dyDescent="0.25">
      <c r="A290" s="347" t="s">
        <v>76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30"/>
      <c r="AB290" s="330"/>
      <c r="AC290" s="330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3">
        <v>4640242180397</v>
      </c>
      <c r="E291" s="344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32" t="s">
        <v>415</v>
      </c>
      <c r="Q291" s="341"/>
      <c r="R291" s="341"/>
      <c r="S291" s="341"/>
      <c r="T291" s="342"/>
      <c r="U291" s="34"/>
      <c r="V291" s="34"/>
      <c r="W291" s="35" t="s">
        <v>69</v>
      </c>
      <c r="X291" s="334">
        <v>12</v>
      </c>
      <c r="Y291" s="335">
        <f>IFERROR(IF(X291="","",X291),"")</f>
        <v>12</v>
      </c>
      <c r="Z291" s="36">
        <f>IFERROR(IF(X291="","",X291*0.0155),"")</f>
        <v>0.186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hidden="1" customHeight="1" x14ac:dyDescent="0.25">
      <c r="A292" s="54" t="s">
        <v>417</v>
      </c>
      <c r="B292" s="54" t="s">
        <v>418</v>
      </c>
      <c r="C292" s="31">
        <v>4301132104</v>
      </c>
      <c r="D292" s="343">
        <v>4640242181219</v>
      </c>
      <c r="E292" s="344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36" t="s">
        <v>419</v>
      </c>
      <c r="Q292" s="341"/>
      <c r="R292" s="341"/>
      <c r="S292" s="341"/>
      <c r="T292" s="342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64"/>
      <c r="P293" s="349" t="s">
        <v>72</v>
      </c>
      <c r="Q293" s="350"/>
      <c r="R293" s="350"/>
      <c r="S293" s="350"/>
      <c r="T293" s="350"/>
      <c r="U293" s="350"/>
      <c r="V293" s="351"/>
      <c r="W293" s="37" t="s">
        <v>69</v>
      </c>
      <c r="X293" s="336">
        <f>IFERROR(SUM(X291:X292),"0")</f>
        <v>12</v>
      </c>
      <c r="Y293" s="336">
        <f>IFERROR(SUM(Y291:Y292),"0")</f>
        <v>12</v>
      </c>
      <c r="Z293" s="336">
        <f>IFERROR(IF(Z291="",0,Z291),"0")+IFERROR(IF(Z292="",0,Z292),"0")</f>
        <v>0.186</v>
      </c>
      <c r="AA293" s="337"/>
      <c r="AB293" s="337"/>
      <c r="AC293" s="337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4"/>
      <c r="P294" s="349" t="s">
        <v>72</v>
      </c>
      <c r="Q294" s="350"/>
      <c r="R294" s="350"/>
      <c r="S294" s="350"/>
      <c r="T294" s="350"/>
      <c r="U294" s="350"/>
      <c r="V294" s="351"/>
      <c r="W294" s="37" t="s">
        <v>73</v>
      </c>
      <c r="X294" s="336">
        <f>IFERROR(SUMPRODUCT(X291:X292*H291:H292),"0")</f>
        <v>72</v>
      </c>
      <c r="Y294" s="336">
        <f>IFERROR(SUMPRODUCT(Y291:Y292*H291:H292),"0")</f>
        <v>72</v>
      </c>
      <c r="Z294" s="37"/>
      <c r="AA294" s="337"/>
      <c r="AB294" s="337"/>
      <c r="AC294" s="337"/>
    </row>
    <row r="295" spans="1:68" ht="14.25" hidden="1" customHeight="1" x14ac:dyDescent="0.25">
      <c r="A295" s="347" t="s">
        <v>141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30"/>
      <c r="AB295" s="330"/>
      <c r="AC295" s="330"/>
    </row>
    <row r="296" spans="1:68" ht="27" hidden="1" customHeight="1" x14ac:dyDescent="0.25">
      <c r="A296" s="54" t="s">
        <v>420</v>
      </c>
      <c r="B296" s="54" t="s">
        <v>421</v>
      </c>
      <c r="C296" s="31">
        <v>4301136028</v>
      </c>
      <c r="D296" s="343">
        <v>4640242180304</v>
      </c>
      <c r="E296" s="344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358" t="s">
        <v>422</v>
      </c>
      <c r="Q296" s="341"/>
      <c r="R296" s="341"/>
      <c r="S296" s="341"/>
      <c r="T296" s="342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3">
        <v>4640242180236</v>
      </c>
      <c r="E297" s="344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31" t="s">
        <v>426</v>
      </c>
      <c r="Q297" s="341"/>
      <c r="R297" s="341"/>
      <c r="S297" s="341"/>
      <c r="T297" s="342"/>
      <c r="U297" s="34"/>
      <c r="V297" s="34"/>
      <c r="W297" s="35" t="s">
        <v>69</v>
      </c>
      <c r="X297" s="334">
        <v>24</v>
      </c>
      <c r="Y297" s="335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3">
        <v>4640242180410</v>
      </c>
      <c r="E298" s="344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1"/>
      <c r="R298" s="341"/>
      <c r="S298" s="341"/>
      <c r="T298" s="342"/>
      <c r="U298" s="34"/>
      <c r="V298" s="34"/>
      <c r="W298" s="35" t="s">
        <v>69</v>
      </c>
      <c r="X298" s="334">
        <v>56</v>
      </c>
      <c r="Y298" s="335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63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64"/>
      <c r="P299" s="349" t="s">
        <v>72</v>
      </c>
      <c r="Q299" s="350"/>
      <c r="R299" s="350"/>
      <c r="S299" s="350"/>
      <c r="T299" s="350"/>
      <c r="U299" s="350"/>
      <c r="V299" s="351"/>
      <c r="W299" s="37" t="s">
        <v>69</v>
      </c>
      <c r="X299" s="336">
        <f>IFERROR(SUM(X296:X298),"0")</f>
        <v>80</v>
      </c>
      <c r="Y299" s="336">
        <f>IFERROR(SUM(Y296:Y298),"0")</f>
        <v>80</v>
      </c>
      <c r="Z299" s="336">
        <f>IFERROR(IF(Z296="",0,Z296),"0")+IFERROR(IF(Z297="",0,Z297),"0")+IFERROR(IF(Z298="",0,Z298),"0")</f>
        <v>0.89615999999999996</v>
      </c>
      <c r="AA299" s="337"/>
      <c r="AB299" s="337"/>
      <c r="AC299" s="337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64"/>
      <c r="P300" s="349" t="s">
        <v>72</v>
      </c>
      <c r="Q300" s="350"/>
      <c r="R300" s="350"/>
      <c r="S300" s="350"/>
      <c r="T300" s="350"/>
      <c r="U300" s="350"/>
      <c r="V300" s="351"/>
      <c r="W300" s="37" t="s">
        <v>73</v>
      </c>
      <c r="X300" s="336">
        <f>IFERROR(SUMPRODUCT(X296:X298*H296:H298),"0")</f>
        <v>245.44</v>
      </c>
      <c r="Y300" s="336">
        <f>IFERROR(SUMPRODUCT(Y296:Y298*H296:H298),"0")</f>
        <v>245.44</v>
      </c>
      <c r="Z300" s="37"/>
      <c r="AA300" s="337"/>
      <c r="AB300" s="337"/>
      <c r="AC300" s="337"/>
    </row>
    <row r="301" spans="1:68" ht="14.25" hidden="1" customHeight="1" x14ac:dyDescent="0.25">
      <c r="A301" s="347" t="s">
        <v>147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30"/>
      <c r="AB301" s="330"/>
      <c r="AC301" s="330"/>
    </row>
    <row r="302" spans="1:68" ht="27" hidden="1" customHeight="1" x14ac:dyDescent="0.25">
      <c r="A302" s="54" t="s">
        <v>429</v>
      </c>
      <c r="B302" s="54" t="s">
        <v>430</v>
      </c>
      <c r="C302" s="31">
        <v>4301135504</v>
      </c>
      <c r="D302" s="343">
        <v>4640242181554</v>
      </c>
      <c r="E302" s="344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431</v>
      </c>
      <c r="Q302" s="341"/>
      <c r="R302" s="341"/>
      <c r="S302" s="341"/>
      <c r="T302" s="342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hidden="1" customHeight="1" x14ac:dyDescent="0.25">
      <c r="A303" s="54" t="s">
        <v>433</v>
      </c>
      <c r="B303" s="54" t="s">
        <v>434</v>
      </c>
      <c r="C303" s="31">
        <v>4301135394</v>
      </c>
      <c r="D303" s="343">
        <v>4640242181561</v>
      </c>
      <c r="E303" s="344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45" t="s">
        <v>435</v>
      </c>
      <c r="Q303" s="341"/>
      <c r="R303" s="341"/>
      <c r="S303" s="341"/>
      <c r="T303" s="342"/>
      <c r="U303" s="34"/>
      <c r="V303" s="34"/>
      <c r="W303" s="35" t="s">
        <v>69</v>
      </c>
      <c r="X303" s="334">
        <v>0</v>
      </c>
      <c r="Y303" s="335">
        <f t="shared" si="24"/>
        <v>0</v>
      </c>
      <c r="Z303" s="36">
        <f>IFERROR(IF(X303="","",X303*0.00936),"")</f>
        <v>0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437</v>
      </c>
      <c r="B304" s="54" t="s">
        <v>438</v>
      </c>
      <c r="C304" s="31">
        <v>4301135552</v>
      </c>
      <c r="D304" s="343">
        <v>4640242181431</v>
      </c>
      <c r="E304" s="344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5" t="s">
        <v>439</v>
      </c>
      <c r="Q304" s="341"/>
      <c r="R304" s="341"/>
      <c r="S304" s="341"/>
      <c r="T304" s="342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441</v>
      </c>
      <c r="B305" s="54" t="s">
        <v>442</v>
      </c>
      <c r="C305" s="31">
        <v>4301135374</v>
      </c>
      <c r="D305" s="343">
        <v>4640242181424</v>
      </c>
      <c r="E305" s="344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31" t="s">
        <v>443</v>
      </c>
      <c r="Q305" s="341"/>
      <c r="R305" s="341"/>
      <c r="S305" s="341"/>
      <c r="T305" s="342"/>
      <c r="U305" s="34"/>
      <c r="V305" s="34"/>
      <c r="W305" s="35" t="s">
        <v>69</v>
      </c>
      <c r="X305" s="334">
        <v>0</v>
      </c>
      <c r="Y305" s="335">
        <f t="shared" si="24"/>
        <v>0</v>
      </c>
      <c r="Z305" s="36">
        <f>IFERROR(IF(X305="","",X305*0.0155),"")</f>
        <v>0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444</v>
      </c>
      <c r="B306" s="54" t="s">
        <v>445</v>
      </c>
      <c r="C306" s="31">
        <v>4301135320</v>
      </c>
      <c r="D306" s="343">
        <v>4640242181592</v>
      </c>
      <c r="E306" s="344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9" t="s">
        <v>446</v>
      </c>
      <c r="Q306" s="341"/>
      <c r="R306" s="341"/>
      <c r="S306" s="341"/>
      <c r="T306" s="342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448</v>
      </c>
      <c r="B307" s="54" t="s">
        <v>449</v>
      </c>
      <c r="C307" s="31">
        <v>4301135405</v>
      </c>
      <c r="D307" s="343">
        <v>4640242181523</v>
      </c>
      <c r="E307" s="344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44" t="s">
        <v>450</v>
      </c>
      <c r="Q307" s="341"/>
      <c r="R307" s="341"/>
      <c r="S307" s="341"/>
      <c r="T307" s="342"/>
      <c r="U307" s="34"/>
      <c r="V307" s="34"/>
      <c r="W307" s="35" t="s">
        <v>69</v>
      </c>
      <c r="X307" s="334">
        <v>0</v>
      </c>
      <c r="Y307" s="335">
        <f t="shared" si="24"/>
        <v>0</v>
      </c>
      <c r="Z307" s="36">
        <f t="shared" si="29"/>
        <v>0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4301135404</v>
      </c>
      <c r="D308" s="343">
        <v>4640242181516</v>
      </c>
      <c r="E308" s="344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453</v>
      </c>
      <c r="Q308" s="341"/>
      <c r="R308" s="341"/>
      <c r="S308" s="341"/>
      <c r="T308" s="342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454</v>
      </c>
      <c r="B309" s="54" t="s">
        <v>455</v>
      </c>
      <c r="C309" s="31">
        <v>4301135402</v>
      </c>
      <c r="D309" s="343">
        <v>4640242181493</v>
      </c>
      <c r="E309" s="344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360" t="s">
        <v>456</v>
      </c>
      <c r="Q309" s="341"/>
      <c r="R309" s="341"/>
      <c r="S309" s="341"/>
      <c r="T309" s="342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457</v>
      </c>
      <c r="B310" s="54" t="s">
        <v>458</v>
      </c>
      <c r="C310" s="31">
        <v>4301135375</v>
      </c>
      <c r="D310" s="343">
        <v>4640242181486</v>
      </c>
      <c r="E310" s="344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356" t="s">
        <v>459</v>
      </c>
      <c r="Q310" s="341"/>
      <c r="R310" s="341"/>
      <c r="S310" s="341"/>
      <c r="T310" s="342"/>
      <c r="U310" s="34"/>
      <c r="V310" s="34"/>
      <c r="W310" s="35" t="s">
        <v>69</v>
      </c>
      <c r="X310" s="334">
        <v>0</v>
      </c>
      <c r="Y310" s="335">
        <f t="shared" si="24"/>
        <v>0</v>
      </c>
      <c r="Z310" s="36">
        <f t="shared" si="29"/>
        <v>0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460</v>
      </c>
      <c r="B311" s="54" t="s">
        <v>461</v>
      </c>
      <c r="C311" s="31">
        <v>4301135403</v>
      </c>
      <c r="D311" s="343">
        <v>4640242181509</v>
      </c>
      <c r="E311" s="344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357" t="s">
        <v>462</v>
      </c>
      <c r="Q311" s="341"/>
      <c r="R311" s="341"/>
      <c r="S311" s="341"/>
      <c r="T311" s="342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463</v>
      </c>
      <c r="B312" s="54" t="s">
        <v>464</v>
      </c>
      <c r="C312" s="31">
        <v>4301135304</v>
      </c>
      <c r="D312" s="343">
        <v>4640242181240</v>
      </c>
      <c r="E312" s="344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26" t="s">
        <v>465</v>
      </c>
      <c r="Q312" s="341"/>
      <c r="R312" s="341"/>
      <c r="S312" s="341"/>
      <c r="T312" s="342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466</v>
      </c>
      <c r="B313" s="54" t="s">
        <v>467</v>
      </c>
      <c r="C313" s="31">
        <v>4301135310</v>
      </c>
      <c r="D313" s="343">
        <v>4640242181318</v>
      </c>
      <c r="E313" s="344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43" t="s">
        <v>468</v>
      </c>
      <c r="Q313" s="341"/>
      <c r="R313" s="341"/>
      <c r="S313" s="341"/>
      <c r="T313" s="342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469</v>
      </c>
      <c r="B314" s="54" t="s">
        <v>470</v>
      </c>
      <c r="C314" s="31">
        <v>4301135306</v>
      </c>
      <c r="D314" s="343">
        <v>4640242181578</v>
      </c>
      <c r="E314" s="344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4" t="s">
        <v>471</v>
      </c>
      <c r="Q314" s="341"/>
      <c r="R314" s="341"/>
      <c r="S314" s="341"/>
      <c r="T314" s="342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472</v>
      </c>
      <c r="B315" s="54" t="s">
        <v>473</v>
      </c>
      <c r="C315" s="31">
        <v>4301135305</v>
      </c>
      <c r="D315" s="343">
        <v>4640242181394</v>
      </c>
      <c r="E315" s="344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0" t="s">
        <v>474</v>
      </c>
      <c r="Q315" s="341"/>
      <c r="R315" s="341"/>
      <c r="S315" s="341"/>
      <c r="T315" s="342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475</v>
      </c>
      <c r="B316" s="54" t="s">
        <v>476</v>
      </c>
      <c r="C316" s="31">
        <v>4301135309</v>
      </c>
      <c r="D316" s="343">
        <v>4640242181332</v>
      </c>
      <c r="E316" s="344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86" t="s">
        <v>477</v>
      </c>
      <c r="Q316" s="341"/>
      <c r="R316" s="341"/>
      <c r="S316" s="341"/>
      <c r="T316" s="342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478</v>
      </c>
      <c r="B317" s="54" t="s">
        <v>479</v>
      </c>
      <c r="C317" s="31">
        <v>4301135308</v>
      </c>
      <c r="D317" s="343">
        <v>4640242181349</v>
      </c>
      <c r="E317" s="344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24" t="s">
        <v>480</v>
      </c>
      <c r="Q317" s="341"/>
      <c r="R317" s="341"/>
      <c r="S317" s="341"/>
      <c r="T317" s="342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481</v>
      </c>
      <c r="B318" s="54" t="s">
        <v>482</v>
      </c>
      <c r="C318" s="31">
        <v>4301135307</v>
      </c>
      <c r="D318" s="343">
        <v>4640242181370</v>
      </c>
      <c r="E318" s="344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81" t="s">
        <v>483</v>
      </c>
      <c r="Q318" s="341"/>
      <c r="R318" s="341"/>
      <c r="S318" s="341"/>
      <c r="T318" s="342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485</v>
      </c>
      <c r="B319" s="54" t="s">
        <v>486</v>
      </c>
      <c r="C319" s="31">
        <v>4301135318</v>
      </c>
      <c r="D319" s="343">
        <v>4607111037480</v>
      </c>
      <c r="E319" s="344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29" t="s">
        <v>487</v>
      </c>
      <c r="Q319" s="341"/>
      <c r="R319" s="341"/>
      <c r="S319" s="341"/>
      <c r="T319" s="342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4301135319</v>
      </c>
      <c r="D320" s="343">
        <v>4607111037473</v>
      </c>
      <c r="E320" s="344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93" t="s">
        <v>491</v>
      </c>
      <c r="Q320" s="341"/>
      <c r="R320" s="341"/>
      <c r="S320" s="341"/>
      <c r="T320" s="342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4301135198</v>
      </c>
      <c r="D321" s="343">
        <v>4640242180663</v>
      </c>
      <c r="E321" s="344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8" t="s">
        <v>495</v>
      </c>
      <c r="Q321" s="341"/>
      <c r="R321" s="341"/>
      <c r="S321" s="341"/>
      <c r="T321" s="342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4301135723</v>
      </c>
      <c r="D322" s="343">
        <v>4640242181783</v>
      </c>
      <c r="E322" s="344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359" t="s">
        <v>499</v>
      </c>
      <c r="Q322" s="341"/>
      <c r="R322" s="341"/>
      <c r="S322" s="341"/>
      <c r="T322" s="342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idden="1" x14ac:dyDescent="0.2">
      <c r="A323" s="363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4"/>
      <c r="P323" s="349" t="s">
        <v>72</v>
      </c>
      <c r="Q323" s="350"/>
      <c r="R323" s="350"/>
      <c r="S323" s="350"/>
      <c r="T323" s="350"/>
      <c r="U323" s="350"/>
      <c r="V323" s="351"/>
      <c r="W323" s="37" t="s">
        <v>69</v>
      </c>
      <c r="X323" s="336">
        <f>IFERROR(SUM(X302:X322),"0")</f>
        <v>0</v>
      </c>
      <c r="Y323" s="336">
        <f>IFERROR(SUM(Y302:Y322),"0")</f>
        <v>0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337"/>
      <c r="AB323" s="337"/>
      <c r="AC323" s="337"/>
    </row>
    <row r="324" spans="1:68" hidden="1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4"/>
      <c r="P324" s="349" t="s">
        <v>72</v>
      </c>
      <c r="Q324" s="350"/>
      <c r="R324" s="350"/>
      <c r="S324" s="350"/>
      <c r="T324" s="350"/>
      <c r="U324" s="350"/>
      <c r="V324" s="351"/>
      <c r="W324" s="37" t="s">
        <v>73</v>
      </c>
      <c r="X324" s="336">
        <f>IFERROR(SUMPRODUCT(X302:X322*H302:H322),"0")</f>
        <v>0</v>
      </c>
      <c r="Y324" s="336">
        <f>IFERROR(SUMPRODUCT(Y302:Y322*H302:H322),"0")</f>
        <v>0</v>
      </c>
      <c r="Z324" s="37"/>
      <c r="AA324" s="337"/>
      <c r="AB324" s="337"/>
      <c r="AC324" s="337"/>
    </row>
    <row r="325" spans="1:68" ht="15" customHeight="1" x14ac:dyDescent="0.2">
      <c r="A325" s="523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62"/>
      <c r="P325" s="352" t="s">
        <v>501</v>
      </c>
      <c r="Q325" s="353"/>
      <c r="R325" s="353"/>
      <c r="S325" s="353"/>
      <c r="T325" s="353"/>
      <c r="U325" s="353"/>
      <c r="V325" s="354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10984.240000000002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10984.240000000002</v>
      </c>
      <c r="Z325" s="37"/>
      <c r="AA325" s="337"/>
      <c r="AB325" s="337"/>
      <c r="AC325" s="337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62"/>
      <c r="P326" s="352" t="s">
        <v>502</v>
      </c>
      <c r="Q326" s="353"/>
      <c r="R326" s="353"/>
      <c r="S326" s="353"/>
      <c r="T326" s="353"/>
      <c r="U326" s="353"/>
      <c r="V326" s="354"/>
      <c r="W326" s="37" t="s">
        <v>73</v>
      </c>
      <c r="X326" s="336">
        <f>IFERROR(SUM(BM22:BM322),"0")</f>
        <v>12361.489600000001</v>
      </c>
      <c r="Y326" s="336">
        <f>IFERROR(SUM(BN22:BN322),"0")</f>
        <v>12361.489600000001</v>
      </c>
      <c r="Z326" s="37"/>
      <c r="AA326" s="337"/>
      <c r="AB326" s="337"/>
      <c r="AC326" s="337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62"/>
      <c r="P327" s="352" t="s">
        <v>503</v>
      </c>
      <c r="Q327" s="353"/>
      <c r="R327" s="353"/>
      <c r="S327" s="353"/>
      <c r="T327" s="353"/>
      <c r="U327" s="353"/>
      <c r="V327" s="354"/>
      <c r="W327" s="37" t="s">
        <v>504</v>
      </c>
      <c r="X327" s="38">
        <f>ROUNDUP(SUM(BO22:BO322),0)</f>
        <v>36</v>
      </c>
      <c r="Y327" s="38">
        <f>ROUNDUP(SUM(BP22:BP322),0)</f>
        <v>36</v>
      </c>
      <c r="Z327" s="37"/>
      <c r="AA327" s="337"/>
      <c r="AB327" s="337"/>
      <c r="AC327" s="337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62"/>
      <c r="P328" s="352" t="s">
        <v>505</v>
      </c>
      <c r="Q328" s="353"/>
      <c r="R328" s="353"/>
      <c r="S328" s="353"/>
      <c r="T328" s="353"/>
      <c r="U328" s="353"/>
      <c r="V328" s="354"/>
      <c r="W328" s="37" t="s">
        <v>73</v>
      </c>
      <c r="X328" s="336">
        <f>GrossWeightTotal+PalletQtyTotal*25</f>
        <v>13261.489600000001</v>
      </c>
      <c r="Y328" s="336">
        <f>GrossWeightTotalR+PalletQtyTotalR*25</f>
        <v>13261.489600000001</v>
      </c>
      <c r="Z328" s="37"/>
      <c r="AA328" s="337"/>
      <c r="AB328" s="337"/>
      <c r="AC328" s="337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62"/>
      <c r="P329" s="352" t="s">
        <v>506</v>
      </c>
      <c r="Q329" s="353"/>
      <c r="R329" s="353"/>
      <c r="S329" s="353"/>
      <c r="T329" s="353"/>
      <c r="U329" s="353"/>
      <c r="V329" s="354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2772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2772</v>
      </c>
      <c r="Z329" s="37"/>
      <c r="AA329" s="337"/>
      <c r="AB329" s="337"/>
      <c r="AC329" s="337"/>
    </row>
    <row r="330" spans="1:68" ht="14.25" hidden="1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62"/>
      <c r="P330" s="352" t="s">
        <v>507</v>
      </c>
      <c r="Q330" s="353"/>
      <c r="R330" s="353"/>
      <c r="S330" s="353"/>
      <c r="T330" s="353"/>
      <c r="U330" s="353"/>
      <c r="V330" s="354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44.743680000000005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31" t="s">
        <v>62</v>
      </c>
      <c r="C332" s="338" t="s">
        <v>74</v>
      </c>
      <c r="D332" s="482"/>
      <c r="E332" s="482"/>
      <c r="F332" s="482"/>
      <c r="G332" s="482"/>
      <c r="H332" s="482"/>
      <c r="I332" s="482"/>
      <c r="J332" s="482"/>
      <c r="K332" s="482"/>
      <c r="L332" s="482"/>
      <c r="M332" s="482"/>
      <c r="N332" s="482"/>
      <c r="O332" s="482"/>
      <c r="P332" s="482"/>
      <c r="Q332" s="482"/>
      <c r="R332" s="482"/>
      <c r="S332" s="482"/>
      <c r="T332" s="482"/>
      <c r="U332" s="379"/>
      <c r="V332" s="338" t="s">
        <v>262</v>
      </c>
      <c r="W332" s="379"/>
      <c r="X332" s="338" t="s">
        <v>288</v>
      </c>
      <c r="Y332" s="379"/>
      <c r="Z332" s="338" t="s">
        <v>311</v>
      </c>
      <c r="AA332" s="482"/>
      <c r="AB332" s="482"/>
      <c r="AC332" s="482"/>
      <c r="AD332" s="482"/>
      <c r="AE332" s="482"/>
      <c r="AF332" s="379"/>
      <c r="AG332" s="331" t="s">
        <v>375</v>
      </c>
      <c r="AH332" s="338" t="s">
        <v>380</v>
      </c>
      <c r="AI332" s="379"/>
      <c r="AJ332" s="331" t="s">
        <v>390</v>
      </c>
      <c r="AK332" s="331" t="s">
        <v>263</v>
      </c>
    </row>
    <row r="333" spans="1:68" ht="14.25" customHeight="1" thickTop="1" x14ac:dyDescent="0.2">
      <c r="A333" s="526" t="s">
        <v>510</v>
      </c>
      <c r="B333" s="338" t="s">
        <v>62</v>
      </c>
      <c r="C333" s="338" t="s">
        <v>75</v>
      </c>
      <c r="D333" s="338" t="s">
        <v>90</v>
      </c>
      <c r="E333" s="338" t="s">
        <v>106</v>
      </c>
      <c r="F333" s="338" t="s">
        <v>133</v>
      </c>
      <c r="G333" s="338" t="s">
        <v>155</v>
      </c>
      <c r="H333" s="338" t="s">
        <v>162</v>
      </c>
      <c r="I333" s="338" t="s">
        <v>167</v>
      </c>
      <c r="J333" s="338" t="s">
        <v>175</v>
      </c>
      <c r="K333" s="338" t="s">
        <v>192</v>
      </c>
      <c r="L333" s="338" t="s">
        <v>199</v>
      </c>
      <c r="M333" s="338" t="s">
        <v>209</v>
      </c>
      <c r="N333" s="332"/>
      <c r="O333" s="338" t="s">
        <v>223</v>
      </c>
      <c r="P333" s="338" t="s">
        <v>229</v>
      </c>
      <c r="Q333" s="338" t="s">
        <v>236</v>
      </c>
      <c r="R333" s="338" t="s">
        <v>242</v>
      </c>
      <c r="S333" s="338" t="s">
        <v>247</v>
      </c>
      <c r="T333" s="338" t="s">
        <v>250</v>
      </c>
      <c r="U333" s="338" t="s">
        <v>258</v>
      </c>
      <c r="V333" s="338" t="s">
        <v>263</v>
      </c>
      <c r="W333" s="338" t="s">
        <v>267</v>
      </c>
      <c r="X333" s="338" t="s">
        <v>289</v>
      </c>
      <c r="Y333" s="338" t="s">
        <v>307</v>
      </c>
      <c r="Z333" s="338" t="s">
        <v>312</v>
      </c>
      <c r="AA333" s="338" t="s">
        <v>325</v>
      </c>
      <c r="AB333" s="338" t="s">
        <v>335</v>
      </c>
      <c r="AC333" s="338" t="s">
        <v>350</v>
      </c>
      <c r="AD333" s="338" t="s">
        <v>361</v>
      </c>
      <c r="AE333" s="338" t="s">
        <v>365</v>
      </c>
      <c r="AF333" s="338" t="s">
        <v>369</v>
      </c>
      <c r="AG333" s="338" t="s">
        <v>376</v>
      </c>
      <c r="AH333" s="338" t="s">
        <v>381</v>
      </c>
      <c r="AI333" s="338" t="s">
        <v>387</v>
      </c>
      <c r="AJ333" s="338" t="s">
        <v>391</v>
      </c>
      <c r="AK333" s="338" t="s">
        <v>263</v>
      </c>
    </row>
    <row r="334" spans="1:68" ht="13.5" customHeight="1" thickBot="1" x14ac:dyDescent="0.25">
      <c r="A334" s="527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2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168</v>
      </c>
      <c r="D335" s="46">
        <f>IFERROR(X36*H36,"0")+IFERROR(X37*H37,"0")+IFERROR(X38*H38,"0")+IFERROR(X39*H39,"0")</f>
        <v>201.6</v>
      </c>
      <c r="E335" s="46">
        <f>IFERROR(X44*H44,"0")+IFERROR(X45*H45,"0")+IFERROR(X46*H46,"0")+IFERROR(X47*H47,"0")+IFERROR(X48*H48,"0")+IFERROR(X49*H49,"0")+IFERROR(X50*H50,"0")+IFERROR(X51*H51,"0")+IFERROR(X52*H52,"0")+IFERROR(X53*H53,"0")</f>
        <v>756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480</v>
      </c>
      <c r="H335" s="46">
        <f>IFERROR(X84*H84,"0")</f>
        <v>0</v>
      </c>
      <c r="I335" s="46">
        <f>IFERROR(X89*H89,"0")+IFERROR(X90*H90,"0")</f>
        <v>50.4</v>
      </c>
      <c r="J335" s="46">
        <f>IFERROR(X95*H95,"0")+IFERROR(X96*H96,"0")+IFERROR(X97*H97,"0")+IFERROR(X98*H98,"0")+IFERROR(X99*H99,"0")+IFERROR(X100*H100,"0")</f>
        <v>1419.6000000000001</v>
      </c>
      <c r="K335" s="46">
        <f>IFERROR(X105*H105,"0")</f>
        <v>42</v>
      </c>
      <c r="L335" s="46">
        <f>IFERROR(X110*H110,"0")+IFERROR(X111*H111,"0")+IFERROR(X112*H112,"0")</f>
        <v>0</v>
      </c>
      <c r="M335" s="46">
        <f>IFERROR(X117*H117,"0")+IFERROR(X118*H118,"0")+IFERROR(X119*H119,"0")+IFERROR(X120*H120,"0")+IFERROR(X121*H121,"0")+IFERROR(X122*H122,"0")</f>
        <v>1615.2</v>
      </c>
      <c r="N335" s="332"/>
      <c r="O335" s="46">
        <f>IFERROR(X127*H127,"0")+IFERROR(X128*H128,"0")</f>
        <v>2058</v>
      </c>
      <c r="P335" s="46">
        <f>IFERROR(X133*H133,"0")+IFERROR(X134*H134,"0")</f>
        <v>546</v>
      </c>
      <c r="Q335" s="46">
        <f>IFERROR(X139*H139,"0")+IFERROR(X140*H140,"0")</f>
        <v>420</v>
      </c>
      <c r="R335" s="46">
        <f>IFERROR(X145*H145,"0")</f>
        <v>0</v>
      </c>
      <c r="S335" s="46">
        <f>IFERROR(X150*H150,"0")</f>
        <v>75.600000000000009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180</v>
      </c>
      <c r="X335" s="46">
        <f>IFERROR(X186*H186,"0")+IFERROR(X187*H187,"0")+IFERROR(X188*H188,"0")+IFERROR(X192*H192,"0")</f>
        <v>588</v>
      </c>
      <c r="Y335" s="46">
        <f>IFERROR(X197*H197,"0")</f>
        <v>0</v>
      </c>
      <c r="Z335" s="46">
        <f>IFERROR(X203*H203,"0")+IFERROR(X204*H204,"0")+IFERROR(X205*H205,"0")+IFERROR(X206*H206,"0")</f>
        <v>168</v>
      </c>
      <c r="AA335" s="46">
        <f>IFERROR(X211*H211,"0")+IFERROR(X212*H212,"0")+IFERROR(X213*H213,"0")</f>
        <v>537.59999999999991</v>
      </c>
      <c r="AB335" s="46">
        <f>IFERROR(X218*H218,"0")+IFERROR(X219*H219,"0")+IFERROR(X220*H220,"0")+IFERROR(X221*H221,"0")+IFERROR(X222*H222,"0")+IFERROR(X223*H223,"0")</f>
        <v>672</v>
      </c>
      <c r="AC335" s="46">
        <f>IFERROR(X228*H228,"0")+IFERROR(X229*H229,"0")+IFERROR(X230*H230,"0")+IFERROR(X231*H231,"0")</f>
        <v>432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76.800000000000011</v>
      </c>
      <c r="AG335" s="46">
        <f>IFERROR(X253*H253,"0")</f>
        <v>0</v>
      </c>
      <c r="AH335" s="46">
        <f>IFERROR(X259*H259,"0")+IFERROR(X260*H260,"0")</f>
        <v>180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317.44</v>
      </c>
    </row>
    <row r="336" spans="1:68" ht="13.5" customHeight="1" thickTop="1" x14ac:dyDescent="0.2">
      <c r="C336" s="332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5131.2</v>
      </c>
      <c r="B338" s="60">
        <f>SUMPRODUCT(--(BB:BB="ПГП"),--(W:W="кор"),H:H,Y:Y)+SUMPRODUCT(--(BB:BB="ПГП"),--(W:W="кг"),Y:Y)</f>
        <v>5853.0400000000009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19,60"/>
        <filter val="1 615,20"/>
        <filter val="10 984,24"/>
        <filter val="108,00"/>
        <filter val="112,00"/>
        <filter val="12 361,49"/>
        <filter val="12,00"/>
        <filter val="120,00"/>
        <filter val="13 261,49"/>
        <filter val="14,00"/>
        <filter val="140,00"/>
        <filter val="168,00"/>
        <filter val="180,00"/>
        <filter val="182,00"/>
        <filter val="196,00"/>
        <filter val="2 058,00"/>
        <filter val="2 772,00"/>
        <filter val="20,00"/>
        <filter val="201,60"/>
        <filter val="238,00"/>
        <filter val="24,00"/>
        <filter val="240,00"/>
        <filter val="245,44"/>
        <filter val="252,00"/>
        <filter val="28,00"/>
        <filter val="36"/>
        <filter val="36,00"/>
        <filter val="392,00"/>
        <filter val="42,00"/>
        <filter val="420,00"/>
        <filter val="432,00"/>
        <filter val="434,00"/>
        <filter val="48,00"/>
        <filter val="480,00"/>
        <filter val="50,40"/>
        <filter val="537,60"/>
        <filter val="546,00"/>
        <filter val="56,00"/>
        <filter val="588,00"/>
        <filter val="60,00"/>
        <filter val="672,00"/>
        <filter val="686,00"/>
        <filter val="70,00"/>
        <filter val="72,00"/>
        <filter val="75,60"/>
        <filter val="756,00"/>
        <filter val="76,80"/>
        <filter val="80,00"/>
        <filter val="96,00"/>
        <filter val="98,00"/>
      </filters>
    </filterColumn>
    <filterColumn colId="29" showButton="0"/>
    <filterColumn colId="30" showButton="0"/>
  </autoFilter>
  <mergeCells count="592">
    <mergeCell ref="A8:C8"/>
    <mergeCell ref="P163:V163"/>
    <mergeCell ref="A153:Z153"/>
    <mergeCell ref="D97:E97"/>
    <mergeCell ref="A10:C10"/>
    <mergeCell ref="A217:Z217"/>
    <mergeCell ref="P218:T218"/>
    <mergeCell ref="P69:V69"/>
    <mergeCell ref="A21:Z21"/>
    <mergeCell ref="A57:Z57"/>
    <mergeCell ref="D121:E121"/>
    <mergeCell ref="D192:E192"/>
    <mergeCell ref="D173:E173"/>
    <mergeCell ref="D17:E18"/>
    <mergeCell ref="A151:O152"/>
    <mergeCell ref="P71:T71"/>
    <mergeCell ref="A131:Z131"/>
    <mergeCell ref="X17:X18"/>
    <mergeCell ref="P58:T58"/>
    <mergeCell ref="D50:E50"/>
    <mergeCell ref="D110:E110"/>
    <mergeCell ref="D44:E44"/>
    <mergeCell ref="V11:W11"/>
    <mergeCell ref="A20:Z20"/>
    <mergeCell ref="S333:S334"/>
    <mergeCell ref="D291:E291"/>
    <mergeCell ref="A103:Z103"/>
    <mergeCell ref="P174:T174"/>
    <mergeCell ref="D95:E95"/>
    <mergeCell ref="P74:V74"/>
    <mergeCell ref="U17:V17"/>
    <mergeCell ref="Y17:Y18"/>
    <mergeCell ref="A266:O267"/>
    <mergeCell ref="P313:T313"/>
    <mergeCell ref="P307:T307"/>
    <mergeCell ref="Q333:Q334"/>
    <mergeCell ref="P72:T72"/>
    <mergeCell ref="D49:E49"/>
    <mergeCell ref="N17:N18"/>
    <mergeCell ref="D120:E120"/>
    <mergeCell ref="F17:F18"/>
    <mergeCell ref="Z332:AF332"/>
    <mergeCell ref="AD17:AF18"/>
    <mergeCell ref="AD333:AD334"/>
    <mergeCell ref="D175:E175"/>
    <mergeCell ref="P186:T186"/>
    <mergeCell ref="P253:T253"/>
    <mergeCell ref="D221:E221"/>
    <mergeCell ref="Q5:R5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A35:Z35"/>
    <mergeCell ref="D271:E271"/>
    <mergeCell ref="V12:W12"/>
    <mergeCell ref="P142:V142"/>
    <mergeCell ref="A132:Z132"/>
    <mergeCell ref="F5:G5"/>
    <mergeCell ref="P55:V55"/>
    <mergeCell ref="P169:V169"/>
    <mergeCell ref="A25:Z25"/>
    <mergeCell ref="P67:T67"/>
    <mergeCell ref="I333:I334"/>
    <mergeCell ref="A325:O330"/>
    <mergeCell ref="P317:T317"/>
    <mergeCell ref="D223:E223"/>
    <mergeCell ref="P121:T121"/>
    <mergeCell ref="D29:E29"/>
    <mergeCell ref="D265:E265"/>
    <mergeCell ref="P300:V300"/>
    <mergeCell ref="A125:Z125"/>
    <mergeCell ref="G333:G334"/>
    <mergeCell ref="A333:A334"/>
    <mergeCell ref="P189:V189"/>
    <mergeCell ref="A185:Z185"/>
    <mergeCell ref="P62:T62"/>
    <mergeCell ref="D305:E305"/>
    <mergeCell ref="D310:E310"/>
    <mergeCell ref="D321:E321"/>
    <mergeCell ref="P319:T319"/>
    <mergeCell ref="W333:W334"/>
    <mergeCell ref="B333:B334"/>
    <mergeCell ref="D298:E298"/>
    <mergeCell ref="T333:T334"/>
    <mergeCell ref="V333:V334"/>
    <mergeCell ref="U333:U334"/>
    <mergeCell ref="P2:W3"/>
    <mergeCell ref="P133:T133"/>
    <mergeCell ref="P298:T298"/>
    <mergeCell ref="P127:T127"/>
    <mergeCell ref="D241:E241"/>
    <mergeCell ref="A43:Z43"/>
    <mergeCell ref="A170:Z170"/>
    <mergeCell ref="D228:E228"/>
    <mergeCell ref="A23:O24"/>
    <mergeCell ref="D10:E10"/>
    <mergeCell ref="F10:G10"/>
    <mergeCell ref="A181:O182"/>
    <mergeCell ref="D99:E99"/>
    <mergeCell ref="A201:Z201"/>
    <mergeCell ref="P128:T128"/>
    <mergeCell ref="P110:T110"/>
    <mergeCell ref="D218:E218"/>
    <mergeCell ref="P36:T36"/>
    <mergeCell ref="D150:E150"/>
    <mergeCell ref="P129:V129"/>
    <mergeCell ref="P63:V63"/>
    <mergeCell ref="P194:V194"/>
    <mergeCell ref="A168:O169"/>
    <mergeCell ref="M17:M18"/>
    <mergeCell ref="D39:E39"/>
    <mergeCell ref="A160:Z160"/>
    <mergeCell ref="P212:T212"/>
    <mergeCell ref="P41:V41"/>
    <mergeCell ref="P156:T156"/>
    <mergeCell ref="A80:O81"/>
    <mergeCell ref="A138:Z138"/>
    <mergeCell ref="A264:Z264"/>
    <mergeCell ref="P288:V288"/>
    <mergeCell ref="D259:E259"/>
    <mergeCell ref="A237:O238"/>
    <mergeCell ref="P289:V289"/>
    <mergeCell ref="P68:V68"/>
    <mergeCell ref="A101:O102"/>
    <mergeCell ref="A257:Z257"/>
    <mergeCell ref="A191:Z191"/>
    <mergeCell ref="D105:E105"/>
    <mergeCell ref="A178:Z178"/>
    <mergeCell ref="A245:Z245"/>
    <mergeCell ref="P285:V285"/>
    <mergeCell ref="AE333:AE334"/>
    <mergeCell ref="P48:T48"/>
    <mergeCell ref="D292:E292"/>
    <mergeCell ref="P262:V262"/>
    <mergeCell ref="P321:T321"/>
    <mergeCell ref="A9:C9"/>
    <mergeCell ref="A242:O243"/>
    <mergeCell ref="P112:T112"/>
    <mergeCell ref="D58:E58"/>
    <mergeCell ref="P273:V273"/>
    <mergeCell ref="A116:Z116"/>
    <mergeCell ref="A113:O114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155:E155"/>
    <mergeCell ref="D22:E22"/>
    <mergeCell ref="H5:M5"/>
    <mergeCell ref="A56:Z56"/>
    <mergeCell ref="A27:Z27"/>
    <mergeCell ref="P329:V329"/>
    <mergeCell ref="P158:V158"/>
    <mergeCell ref="A154:Z154"/>
    <mergeCell ref="D212:E212"/>
    <mergeCell ref="D317:E317"/>
    <mergeCell ref="P98:T98"/>
    <mergeCell ref="D6:M6"/>
    <mergeCell ref="D304:E304"/>
    <mergeCell ref="P175:T175"/>
    <mergeCell ref="P266:V266"/>
    <mergeCell ref="A278:Z278"/>
    <mergeCell ref="D319:E319"/>
    <mergeCell ref="D222:E222"/>
    <mergeCell ref="A295:Z295"/>
    <mergeCell ref="G17:G18"/>
    <mergeCell ref="A323:O324"/>
    <mergeCell ref="D314:E314"/>
    <mergeCell ref="A143:Z143"/>
    <mergeCell ref="P242:V242"/>
    <mergeCell ref="P188:T188"/>
    <mergeCell ref="P123:V123"/>
    <mergeCell ref="V6:W9"/>
    <mergeCell ref="P38:T38"/>
    <mergeCell ref="A106:O107"/>
    <mergeCell ref="A299:O300"/>
    <mergeCell ref="D186:E186"/>
    <mergeCell ref="P84:T84"/>
    <mergeCell ref="P222:T222"/>
    <mergeCell ref="P22:T22"/>
    <mergeCell ref="P320:T320"/>
    <mergeCell ref="P314:T314"/>
    <mergeCell ref="A61:Z61"/>
    <mergeCell ref="P92:V92"/>
    <mergeCell ref="A88:Z88"/>
    <mergeCell ref="P54:V54"/>
    <mergeCell ref="Z17:Z18"/>
    <mergeCell ref="P237:V237"/>
    <mergeCell ref="A176:O177"/>
    <mergeCell ref="P46:T46"/>
    <mergeCell ref="P282:T282"/>
    <mergeCell ref="P111:T111"/>
    <mergeCell ref="A227:Z227"/>
    <mergeCell ref="D320:E320"/>
    <mergeCell ref="P255:V255"/>
    <mergeCell ref="P105:T105"/>
    <mergeCell ref="AA17:AA18"/>
    <mergeCell ref="H10:M10"/>
    <mergeCell ref="P107:V107"/>
    <mergeCell ref="AC17:AC18"/>
    <mergeCell ref="P101:V101"/>
    <mergeCell ref="D89:E89"/>
    <mergeCell ref="P147:V147"/>
    <mergeCell ref="P45:T45"/>
    <mergeCell ref="O333:O334"/>
    <mergeCell ref="P318:T318"/>
    <mergeCell ref="D128:E128"/>
    <mergeCell ref="AB17:AB18"/>
    <mergeCell ref="C332:U332"/>
    <mergeCell ref="H333:H334"/>
    <mergeCell ref="J333:J334"/>
    <mergeCell ref="AC333:AC334"/>
    <mergeCell ref="D213:E213"/>
    <mergeCell ref="P49:T49"/>
    <mergeCell ref="P284:V284"/>
    <mergeCell ref="D296:E296"/>
    <mergeCell ref="A252:Z252"/>
    <mergeCell ref="A157:O158"/>
    <mergeCell ref="A284:O285"/>
    <mergeCell ref="D206:E206"/>
    <mergeCell ref="J9:M9"/>
    <mergeCell ref="D283:E283"/>
    <mergeCell ref="D112:E112"/>
    <mergeCell ref="D62:E62"/>
    <mergeCell ref="P206:T206"/>
    <mergeCell ref="D127:E127"/>
    <mergeCell ref="P37:T37"/>
    <mergeCell ref="P304:T304"/>
    <mergeCell ref="A129:O130"/>
    <mergeCell ref="D51:E51"/>
    <mergeCell ref="P86:V86"/>
    <mergeCell ref="P157:V157"/>
    <mergeCell ref="A209:Z209"/>
    <mergeCell ref="A280:Z280"/>
    <mergeCell ref="A274:Z274"/>
    <mergeCell ref="P249:V249"/>
    <mergeCell ref="P215:V215"/>
    <mergeCell ref="D203:E203"/>
    <mergeCell ref="P152:V152"/>
    <mergeCell ref="A82:Z82"/>
    <mergeCell ref="D140:E140"/>
    <mergeCell ref="A276:O277"/>
    <mergeCell ref="P96:T96"/>
    <mergeCell ref="H17:H18"/>
    <mergeCell ref="A13:M13"/>
    <mergeCell ref="A59:O60"/>
    <mergeCell ref="A94:Z94"/>
    <mergeCell ref="A196:Z196"/>
    <mergeCell ref="A256:Z256"/>
    <mergeCell ref="A15:M15"/>
    <mergeCell ref="A232:O233"/>
    <mergeCell ref="A183:Z183"/>
    <mergeCell ref="D48:E48"/>
    <mergeCell ref="P229:T229"/>
    <mergeCell ref="P204:T204"/>
    <mergeCell ref="P179:T179"/>
    <mergeCell ref="A54:O55"/>
    <mergeCell ref="P85:V85"/>
    <mergeCell ref="A137:Z137"/>
    <mergeCell ref="P60:V60"/>
    <mergeCell ref="A210:Z210"/>
    <mergeCell ref="P124:V124"/>
    <mergeCell ref="P80:V80"/>
    <mergeCell ref="A42:Z42"/>
    <mergeCell ref="P136:V136"/>
    <mergeCell ref="A135:O136"/>
    <mergeCell ref="A126:Z126"/>
    <mergeCell ref="P40:V40"/>
    <mergeCell ref="P306:T306"/>
    <mergeCell ref="P328:V328"/>
    <mergeCell ref="D333:D334"/>
    <mergeCell ref="P326:V326"/>
    <mergeCell ref="P90:T90"/>
    <mergeCell ref="D204:E20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D111:E111"/>
    <mergeCell ref="Q8:R8"/>
    <mergeCell ref="P140:T140"/>
    <mergeCell ref="D219:E219"/>
    <mergeCell ref="A288:O289"/>
    <mergeCell ref="D275:E275"/>
    <mergeCell ref="P254:V254"/>
    <mergeCell ref="T6:U9"/>
    <mergeCell ref="Q10:R10"/>
    <mergeCell ref="P293:V293"/>
    <mergeCell ref="A240:Z240"/>
    <mergeCell ref="P243:V243"/>
    <mergeCell ref="A19:Z19"/>
    <mergeCell ref="A14:M14"/>
    <mergeCell ref="P151:V151"/>
    <mergeCell ref="D188:E188"/>
    <mergeCell ref="A141:O142"/>
    <mergeCell ref="P211:T211"/>
    <mergeCell ref="P89:T89"/>
    <mergeCell ref="P260:T260"/>
    <mergeCell ref="P225:V225"/>
    <mergeCell ref="D172:E172"/>
    <mergeCell ref="P51:T51"/>
    <mergeCell ref="D36:E36"/>
    <mergeCell ref="P161:T161"/>
    <mergeCell ref="A207:O208"/>
    <mergeCell ref="D31:E31"/>
    <mergeCell ref="D229:E229"/>
    <mergeCell ref="A286:Z286"/>
    <mergeCell ref="P193:V193"/>
    <mergeCell ref="P120:T120"/>
    <mergeCell ref="O17:O18"/>
    <mergeCell ref="A104:Z104"/>
    <mergeCell ref="A5:C5"/>
    <mergeCell ref="P64:V64"/>
    <mergeCell ref="P135:V135"/>
    <mergeCell ref="D179:E179"/>
    <mergeCell ref="A108:Z108"/>
    <mergeCell ref="L333:L334"/>
    <mergeCell ref="A17:A18"/>
    <mergeCell ref="F333:F334"/>
    <mergeCell ref="K17:K18"/>
    <mergeCell ref="C17:C18"/>
    <mergeCell ref="D37:E37"/>
    <mergeCell ref="D230:E230"/>
    <mergeCell ref="P66:T66"/>
    <mergeCell ref="D180:E180"/>
    <mergeCell ref="D9:E9"/>
    <mergeCell ref="P197:T197"/>
    <mergeCell ref="D118:E118"/>
    <mergeCell ref="P53:T53"/>
    <mergeCell ref="A254:O255"/>
    <mergeCell ref="D167:E167"/>
    <mergeCell ref="F9:G9"/>
    <mergeCell ref="A248:O249"/>
    <mergeCell ref="D161:E161"/>
    <mergeCell ref="A272:O273"/>
    <mergeCell ref="A6:C6"/>
    <mergeCell ref="D309:E309"/>
    <mergeCell ref="P180:T180"/>
    <mergeCell ref="P118:T118"/>
    <mergeCell ref="P167:T167"/>
    <mergeCell ref="V332:W332"/>
    <mergeCell ref="P117:T117"/>
    <mergeCell ref="X332:Y332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A263:Z263"/>
    <mergeCell ref="P238:V238"/>
    <mergeCell ref="D38:E38"/>
    <mergeCell ref="P303:T303"/>
    <mergeCell ref="P75:V75"/>
    <mergeCell ref="P146:V146"/>
    <mergeCell ref="P312:T312"/>
    <mergeCell ref="A159:Z159"/>
    <mergeCell ref="P78:T78"/>
    <mergeCell ref="D322:E322"/>
    <mergeCell ref="A290:Z290"/>
    <mergeCell ref="D260:E260"/>
    <mergeCell ref="P205:T205"/>
    <mergeCell ref="Q11:R11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P308:T308"/>
    <mergeCell ref="A146:O147"/>
    <mergeCell ref="P283:T283"/>
    <mergeCell ref="D220:E220"/>
    <mergeCell ref="P199:V199"/>
    <mergeCell ref="A12:M12"/>
    <mergeCell ref="A109:Z109"/>
    <mergeCell ref="H1:Q1"/>
    <mergeCell ref="AF333:AF334"/>
    <mergeCell ref="P187:T187"/>
    <mergeCell ref="AH333:AH334"/>
    <mergeCell ref="AJ333:AJ334"/>
    <mergeCell ref="P223:T223"/>
    <mergeCell ref="P52:T52"/>
    <mergeCell ref="I17:I18"/>
    <mergeCell ref="D306:E306"/>
    <mergeCell ref="P176:V176"/>
    <mergeCell ref="P114:V114"/>
    <mergeCell ref="P287:T287"/>
    <mergeCell ref="P281:T281"/>
    <mergeCell ref="D72:E72"/>
    <mergeCell ref="A301:Z301"/>
    <mergeCell ref="P276:V276"/>
    <mergeCell ref="A239:Z239"/>
    <mergeCell ref="P214:V214"/>
    <mergeCell ref="AG333:AG334"/>
    <mergeCell ref="AI333:AI334"/>
    <mergeCell ref="A195:Z195"/>
    <mergeCell ref="A251:Z251"/>
    <mergeCell ref="A198:O199"/>
    <mergeCell ref="P59:V59"/>
    <mergeCell ref="D5:E5"/>
    <mergeCell ref="A32:O33"/>
    <mergeCell ref="D1:F1"/>
    <mergeCell ref="P47:T47"/>
    <mergeCell ref="M333:M334"/>
    <mergeCell ref="A234:Z2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P17:T18"/>
    <mergeCell ref="A77:Z77"/>
    <mergeCell ref="P323:V323"/>
    <mergeCell ref="A148:Z148"/>
    <mergeCell ref="P50:T50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224:V224"/>
    <mergeCell ref="P24:V24"/>
    <mergeCell ref="P39:T39"/>
    <mergeCell ref="A26:Z26"/>
    <mergeCell ref="D28:E28"/>
    <mergeCell ref="A76:Z76"/>
    <mergeCell ref="D236:E236"/>
    <mergeCell ref="D117:E117"/>
    <mergeCell ref="D30:E30"/>
    <mergeCell ref="D67:E67"/>
    <mergeCell ref="A214:O215"/>
    <mergeCell ref="A166:Z166"/>
    <mergeCell ref="A268:Z268"/>
    <mergeCell ref="Q9:R9"/>
    <mergeCell ref="P267:V267"/>
    <mergeCell ref="P327:V327"/>
    <mergeCell ref="D315:E315"/>
    <mergeCell ref="D302:E302"/>
    <mergeCell ref="P173:T173"/>
    <mergeCell ref="P29:T29"/>
    <mergeCell ref="P271:T271"/>
    <mergeCell ref="P100:T100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316:E316"/>
    <mergeCell ref="A34:Z34"/>
    <mergeCell ref="A270:Z270"/>
    <mergeCell ref="H9:I9"/>
    <mergeCell ref="D45:E45"/>
    <mergeCell ref="AH332:AI332"/>
    <mergeCell ref="A63:O64"/>
    <mergeCell ref="P275:T275"/>
    <mergeCell ref="P168:V168"/>
    <mergeCell ref="B17:B18"/>
    <mergeCell ref="P248:V248"/>
    <mergeCell ref="P207:V207"/>
    <mergeCell ref="V10:W10"/>
    <mergeCell ref="P299:V299"/>
    <mergeCell ref="P99:T99"/>
    <mergeCell ref="D287:E287"/>
    <mergeCell ref="P316:T316"/>
    <mergeCell ref="P145:T145"/>
    <mergeCell ref="P113:V113"/>
    <mergeCell ref="D66:E6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P213:T213"/>
    <mergeCell ref="D134:E134"/>
    <mergeCell ref="D205:E205"/>
    <mergeCell ref="P172:T172"/>
    <mergeCell ref="R1:T1"/>
    <mergeCell ref="P150:T150"/>
    <mergeCell ref="D71:E71"/>
    <mergeCell ref="P221:T221"/>
    <mergeCell ref="A74:O75"/>
    <mergeCell ref="P28:T28"/>
    <mergeCell ref="D307:E307"/>
    <mergeCell ref="D98:E98"/>
    <mergeCell ref="D73:E73"/>
    <mergeCell ref="P30:T30"/>
    <mergeCell ref="A200:Z200"/>
    <mergeCell ref="R333:R334"/>
    <mergeCell ref="P141:V141"/>
    <mergeCell ref="Y333:Y334"/>
    <mergeCell ref="AA333:AA334"/>
    <mergeCell ref="A202:Z202"/>
    <mergeCell ref="A258:Z258"/>
    <mergeCell ref="P233:V233"/>
    <mergeCell ref="P155:T155"/>
    <mergeCell ref="P220:T220"/>
    <mergeCell ref="A65:Z65"/>
    <mergeCell ref="P261:V261"/>
    <mergeCell ref="A144:Z144"/>
    <mergeCell ref="D145:E145"/>
    <mergeCell ref="A123:O124"/>
    <mergeCell ref="D122:E122"/>
    <mergeCell ref="A162:O163"/>
    <mergeCell ref="P230:T230"/>
    <mergeCell ref="P97:T97"/>
    <mergeCell ref="D211:E211"/>
    <mergeCell ref="P130:V130"/>
    <mergeCell ref="P190:V190"/>
    <mergeCell ref="P79:T79"/>
    <mergeCell ref="P73:T73"/>
    <mergeCell ref="P259:T259"/>
    <mergeCell ref="P162:V162"/>
    <mergeCell ref="A235:Z235"/>
    <mergeCell ref="D247:E247"/>
    <mergeCell ref="P333:P334"/>
    <mergeCell ref="P315:T315"/>
    <mergeCell ref="D187:E187"/>
    <mergeCell ref="P231:T231"/>
    <mergeCell ref="P302:T302"/>
    <mergeCell ref="D174:E174"/>
    <mergeCell ref="A83:Z83"/>
    <mergeCell ref="P324:V324"/>
    <mergeCell ref="D312:E312"/>
    <mergeCell ref="P325:V325"/>
    <mergeCell ref="X333:X334"/>
    <mergeCell ref="Z333:Z334"/>
    <mergeCell ref="D308:E308"/>
    <mergeCell ref="P122:T122"/>
    <mergeCell ref="P310:T310"/>
    <mergeCell ref="K333:K334"/>
    <mergeCell ref="P311:T311"/>
    <mergeCell ref="C333:C334"/>
    <mergeCell ref="E333:E334"/>
    <mergeCell ref="P296:T296"/>
    <mergeCell ref="P322:T322"/>
    <mergeCell ref="P309:T309"/>
    <mergeCell ref="D281:E281"/>
    <mergeCell ref="D297:E29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