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C6FFA0-F553-47B9-818C-4949F26A48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Y523" i="1" s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X501" i="1"/>
  <c r="X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BP495" i="1" s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BP487" i="1" s="1"/>
  <c r="BO486" i="1"/>
  <c r="BM486" i="1"/>
  <c r="Y486" i="1"/>
  <c r="BP486" i="1" s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Y478" i="1" s="1"/>
  <c r="P477" i="1"/>
  <c r="X473" i="1"/>
  <c r="X472" i="1"/>
  <c r="BO471" i="1"/>
  <c r="BM471" i="1"/>
  <c r="Y471" i="1"/>
  <c r="Y473" i="1" s="1"/>
  <c r="X469" i="1"/>
  <c r="X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4" i="1"/>
  <c r="X443" i="1"/>
  <c r="BO442" i="1"/>
  <c r="BM442" i="1"/>
  <c r="Y442" i="1"/>
  <c r="Y443" i="1" s="1"/>
  <c r="X440" i="1"/>
  <c r="X439" i="1"/>
  <c r="BO438" i="1"/>
  <c r="BM438" i="1"/>
  <c r="Y438" i="1"/>
  <c r="BP438" i="1" s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BP412" i="1" s="1"/>
  <c r="P412" i="1"/>
  <c r="BO411" i="1"/>
  <c r="BM411" i="1"/>
  <c r="Y411" i="1"/>
  <c r="Y414" i="1" s="1"/>
  <c r="P411" i="1"/>
  <c r="X409" i="1"/>
  <c r="X408" i="1"/>
  <c r="BO407" i="1"/>
  <c r="BM407" i="1"/>
  <c r="Y407" i="1"/>
  <c r="W689" i="1" s="1"/>
  <c r="P407" i="1"/>
  <c r="X404" i="1"/>
  <c r="X403" i="1"/>
  <c r="BO402" i="1"/>
  <c r="BM402" i="1"/>
  <c r="Y402" i="1"/>
  <c r="BP402" i="1" s="1"/>
  <c r="P402" i="1"/>
  <c r="BO401" i="1"/>
  <c r="BN401" i="1"/>
  <c r="BM401" i="1"/>
  <c r="Z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BP389" i="1" s="1"/>
  <c r="BO388" i="1"/>
  <c r="BM388" i="1"/>
  <c r="Y388" i="1"/>
  <c r="BP388" i="1" s="1"/>
  <c r="P388" i="1"/>
  <c r="BO387" i="1"/>
  <c r="BM387" i="1"/>
  <c r="Y387" i="1"/>
  <c r="BP387" i="1" s="1"/>
  <c r="P387" i="1"/>
  <c r="BO386" i="1"/>
  <c r="BM386" i="1"/>
  <c r="Y386" i="1"/>
  <c r="Y391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BP334" i="1" s="1"/>
  <c r="P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689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K689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BO238" i="1"/>
  <c r="BM238" i="1"/>
  <c r="Y238" i="1"/>
  <c r="P238" i="1"/>
  <c r="BO237" i="1"/>
  <c r="BM237" i="1"/>
  <c r="Y237" i="1"/>
  <c r="Y244" i="1" s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Y221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P208" i="1"/>
  <c r="BO207" i="1"/>
  <c r="BM207" i="1"/>
  <c r="Y207" i="1"/>
  <c r="Y209" i="1" s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Y177" i="1" s="1"/>
  <c r="P171" i="1"/>
  <c r="X169" i="1"/>
  <c r="X168" i="1"/>
  <c r="BO167" i="1"/>
  <c r="BM167" i="1"/>
  <c r="Y167" i="1"/>
  <c r="Y168" i="1" s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Y164" i="1" s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BO149" i="1"/>
  <c r="BM149" i="1"/>
  <c r="Y149" i="1"/>
  <c r="BP149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O30" i="1"/>
  <c r="BM30" i="1"/>
  <c r="Y30" i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681" i="1" s="1"/>
  <c r="BM22" i="1"/>
  <c r="Y22" i="1"/>
  <c r="B689" i="1" s="1"/>
  <c r="P22" i="1"/>
  <c r="H10" i="1"/>
  <c r="A9" i="1"/>
  <c r="A10" i="1" s="1"/>
  <c r="D7" i="1"/>
  <c r="Q6" i="1"/>
  <c r="P2" i="1"/>
  <c r="BP424" i="1" l="1"/>
  <c r="BN424" i="1"/>
  <c r="Z424" i="1"/>
  <c r="BP484" i="1"/>
  <c r="BN484" i="1"/>
  <c r="Z484" i="1"/>
  <c r="BP490" i="1"/>
  <c r="BN490" i="1"/>
  <c r="Z490" i="1"/>
  <c r="BP503" i="1"/>
  <c r="BN503" i="1"/>
  <c r="Z503" i="1"/>
  <c r="BP561" i="1"/>
  <c r="BN561" i="1"/>
  <c r="Z561" i="1"/>
  <c r="Y575" i="1"/>
  <c r="Y574" i="1"/>
  <c r="BP571" i="1"/>
  <c r="BN571" i="1"/>
  <c r="Z571" i="1"/>
  <c r="Z574" i="1" s="1"/>
  <c r="BP573" i="1"/>
  <c r="BN573" i="1"/>
  <c r="Z573" i="1"/>
  <c r="BP583" i="1"/>
  <c r="BN583" i="1"/>
  <c r="Z583" i="1"/>
  <c r="BP589" i="1"/>
  <c r="BN589" i="1"/>
  <c r="Z58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X680" i="1"/>
  <c r="X682" i="1" s="1"/>
  <c r="X683" i="1"/>
  <c r="Z48" i="1"/>
  <c r="BN48" i="1"/>
  <c r="Z63" i="1"/>
  <c r="BN63" i="1"/>
  <c r="Z73" i="1"/>
  <c r="BN73" i="1"/>
  <c r="Y84" i="1"/>
  <c r="Z87" i="1"/>
  <c r="BN87" i="1"/>
  <c r="Y94" i="1"/>
  <c r="Z104" i="1"/>
  <c r="BN104" i="1"/>
  <c r="Y116" i="1"/>
  <c r="Z128" i="1"/>
  <c r="BN128" i="1"/>
  <c r="Y141" i="1"/>
  <c r="Z144" i="1"/>
  <c r="BN144" i="1"/>
  <c r="Z173" i="1"/>
  <c r="BN173" i="1"/>
  <c r="Y181" i="1"/>
  <c r="Z191" i="1"/>
  <c r="BN191" i="1"/>
  <c r="Z202" i="1"/>
  <c r="BN202" i="1"/>
  <c r="Y205" i="1"/>
  <c r="Z216" i="1"/>
  <c r="BN216" i="1"/>
  <c r="Z228" i="1"/>
  <c r="BN228" i="1"/>
  <c r="Z250" i="1"/>
  <c r="BN250" i="1"/>
  <c r="Z262" i="1"/>
  <c r="BN262" i="1"/>
  <c r="Z279" i="1"/>
  <c r="BN279" i="1"/>
  <c r="Z302" i="1"/>
  <c r="BN302" i="1"/>
  <c r="Z334" i="1"/>
  <c r="BN334" i="1"/>
  <c r="Z361" i="1"/>
  <c r="BN361" i="1"/>
  <c r="Z378" i="1"/>
  <c r="BN378" i="1"/>
  <c r="Z388" i="1"/>
  <c r="BN388" i="1"/>
  <c r="Z389" i="1"/>
  <c r="BN389" i="1"/>
  <c r="BP452" i="1"/>
  <c r="BN452" i="1"/>
  <c r="Z452" i="1"/>
  <c r="BP489" i="1"/>
  <c r="BN489" i="1"/>
  <c r="Z489" i="1"/>
  <c r="BP497" i="1"/>
  <c r="BN497" i="1"/>
  <c r="Z497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35" i="1"/>
  <c r="BN635" i="1"/>
  <c r="Z635" i="1"/>
  <c r="BP637" i="1"/>
  <c r="BN637" i="1"/>
  <c r="Z637" i="1"/>
  <c r="BP639" i="1"/>
  <c r="BN639" i="1"/>
  <c r="Z639" i="1"/>
  <c r="Y440" i="1"/>
  <c r="Y653" i="1"/>
  <c r="Z27" i="1"/>
  <c r="BN27" i="1"/>
  <c r="Z28" i="1"/>
  <c r="BN28" i="1"/>
  <c r="Z29" i="1"/>
  <c r="BN29" i="1"/>
  <c r="BP30" i="1"/>
  <c r="BN30" i="1"/>
  <c r="Z30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Y53" i="1"/>
  <c r="Z50" i="1"/>
  <c r="BN50" i="1"/>
  <c r="Z61" i="1"/>
  <c r="BN61" i="1"/>
  <c r="Y68" i="1"/>
  <c r="Z65" i="1"/>
  <c r="BN65" i="1"/>
  <c r="Z71" i="1"/>
  <c r="BN71" i="1"/>
  <c r="BP71" i="1"/>
  <c r="Y76" i="1"/>
  <c r="Z79" i="1"/>
  <c r="BN79" i="1"/>
  <c r="Z83" i="1"/>
  <c r="BN83" i="1"/>
  <c r="Y93" i="1"/>
  <c r="Z89" i="1"/>
  <c r="BN89" i="1"/>
  <c r="Z97" i="1"/>
  <c r="BN97" i="1"/>
  <c r="E689" i="1"/>
  <c r="Z110" i="1"/>
  <c r="BN110" i="1"/>
  <c r="F689" i="1"/>
  <c r="Z122" i="1"/>
  <c r="BN122" i="1"/>
  <c r="Y131" i="1"/>
  <c r="Z134" i="1"/>
  <c r="BN134" i="1"/>
  <c r="Z138" i="1"/>
  <c r="BN138" i="1"/>
  <c r="Z149" i="1"/>
  <c r="BN149" i="1"/>
  <c r="Y152" i="1"/>
  <c r="Z155" i="1"/>
  <c r="BN155" i="1"/>
  <c r="BP155" i="1"/>
  <c r="Y158" i="1"/>
  <c r="Z160" i="1"/>
  <c r="BN160" i="1"/>
  <c r="BP160" i="1"/>
  <c r="Y163" i="1"/>
  <c r="Z167" i="1"/>
  <c r="Z168" i="1" s="1"/>
  <c r="BN167" i="1"/>
  <c r="BP167" i="1"/>
  <c r="Z171" i="1"/>
  <c r="BN171" i="1"/>
  <c r="BP171" i="1"/>
  <c r="Y176" i="1"/>
  <c r="Z175" i="1"/>
  <c r="BN175" i="1"/>
  <c r="BP193" i="1"/>
  <c r="BN193" i="1"/>
  <c r="Z193" i="1"/>
  <c r="BP208" i="1"/>
  <c r="BN208" i="1"/>
  <c r="Z208" i="1"/>
  <c r="BP218" i="1"/>
  <c r="BN218" i="1"/>
  <c r="Z218" i="1"/>
  <c r="BP230" i="1"/>
  <c r="BN230" i="1"/>
  <c r="Z230" i="1"/>
  <c r="BP239" i="1"/>
  <c r="BN239" i="1"/>
  <c r="Z239" i="1"/>
  <c r="BP252" i="1"/>
  <c r="BN252" i="1"/>
  <c r="Z252" i="1"/>
  <c r="BP264" i="1"/>
  <c r="BN264" i="1"/>
  <c r="Z264" i="1"/>
  <c r="BP281" i="1"/>
  <c r="BN281" i="1"/>
  <c r="Z281" i="1"/>
  <c r="BP304" i="1"/>
  <c r="BN304" i="1"/>
  <c r="Z304" i="1"/>
  <c r="BP339" i="1"/>
  <c r="BN339" i="1"/>
  <c r="Z339" i="1"/>
  <c r="BP363" i="1"/>
  <c r="BN363" i="1"/>
  <c r="Z363" i="1"/>
  <c r="BP380" i="1"/>
  <c r="BN380" i="1"/>
  <c r="Z380" i="1"/>
  <c r="BP197" i="1"/>
  <c r="BN197" i="1"/>
  <c r="Z197" i="1"/>
  <c r="BP214" i="1"/>
  <c r="BN214" i="1"/>
  <c r="Z214" i="1"/>
  <c r="BP226" i="1"/>
  <c r="BN226" i="1"/>
  <c r="Z226" i="1"/>
  <c r="BP238" i="1"/>
  <c r="BN238" i="1"/>
  <c r="Z238" i="1"/>
  <c r="BP248" i="1"/>
  <c r="BN248" i="1"/>
  <c r="Z248" i="1"/>
  <c r="BN259" i="1"/>
  <c r="Z259" i="1"/>
  <c r="BP260" i="1"/>
  <c r="BN260" i="1"/>
  <c r="Z260" i="1"/>
  <c r="BP277" i="1"/>
  <c r="BN277" i="1"/>
  <c r="Z277" i="1"/>
  <c r="BP295" i="1"/>
  <c r="BN295" i="1"/>
  <c r="Z295" i="1"/>
  <c r="Y312" i="1"/>
  <c r="BP311" i="1"/>
  <c r="BN311" i="1"/>
  <c r="Z311" i="1"/>
  <c r="Z312" i="1" s="1"/>
  <c r="Y317" i="1"/>
  <c r="Y316" i="1"/>
  <c r="BP315" i="1"/>
  <c r="BN315" i="1"/>
  <c r="Z315" i="1"/>
  <c r="Z316" i="1" s="1"/>
  <c r="Y321" i="1"/>
  <c r="BP319" i="1"/>
  <c r="BN319" i="1"/>
  <c r="Z319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BP359" i="1"/>
  <c r="BN359" i="1"/>
  <c r="Z359" i="1"/>
  <c r="BP371" i="1"/>
  <c r="BN371" i="1"/>
  <c r="Z371" i="1"/>
  <c r="BP536" i="1"/>
  <c r="BN536" i="1"/>
  <c r="Z536" i="1"/>
  <c r="BP538" i="1"/>
  <c r="BN538" i="1"/>
  <c r="Z538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182" i="1"/>
  <c r="I689" i="1"/>
  <c r="Y198" i="1"/>
  <c r="Y220" i="1"/>
  <c r="Y235" i="1"/>
  <c r="Q689" i="1"/>
  <c r="Y322" i="1"/>
  <c r="Y342" i="1"/>
  <c r="Y368" i="1"/>
  <c r="Y384" i="1"/>
  <c r="Z386" i="1"/>
  <c r="BN386" i="1"/>
  <c r="BP386" i="1"/>
  <c r="Y397" i="1"/>
  <c r="Z395" i="1"/>
  <c r="BN395" i="1"/>
  <c r="Y403" i="1"/>
  <c r="Z412" i="1"/>
  <c r="BN412" i="1"/>
  <c r="X689" i="1"/>
  <c r="Z422" i="1"/>
  <c r="BN422" i="1"/>
  <c r="Z426" i="1"/>
  <c r="BN426" i="1"/>
  <c r="Z432" i="1"/>
  <c r="BN432" i="1"/>
  <c r="BP432" i="1"/>
  <c r="Z437" i="1"/>
  <c r="BN437" i="1"/>
  <c r="BP437" i="1"/>
  <c r="Z438" i="1"/>
  <c r="BN438" i="1"/>
  <c r="Y439" i="1"/>
  <c r="Y689" i="1"/>
  <c r="Z450" i="1"/>
  <c r="BN450" i="1"/>
  <c r="Z454" i="1"/>
  <c r="BN454" i="1"/>
  <c r="Y460" i="1"/>
  <c r="Y468" i="1"/>
  <c r="Z466" i="1"/>
  <c r="BN466" i="1"/>
  <c r="Z471" i="1"/>
  <c r="Z472" i="1" s="1"/>
  <c r="BN471" i="1"/>
  <c r="BP471" i="1"/>
  <c r="Y472" i="1"/>
  <c r="Z477" i="1"/>
  <c r="Z478" i="1" s="1"/>
  <c r="BN477" i="1"/>
  <c r="BP477" i="1"/>
  <c r="Y500" i="1"/>
  <c r="Z486" i="1"/>
  <c r="BN486" i="1"/>
  <c r="Z487" i="1"/>
  <c r="BN487" i="1"/>
  <c r="Z492" i="1"/>
  <c r="BN492" i="1"/>
  <c r="Z495" i="1"/>
  <c r="Y506" i="1"/>
  <c r="Z509" i="1"/>
  <c r="BN509" i="1"/>
  <c r="Z519" i="1"/>
  <c r="BN519" i="1"/>
  <c r="Z520" i="1"/>
  <c r="BN520" i="1"/>
  <c r="BP537" i="1"/>
  <c r="BN537" i="1"/>
  <c r="Z537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BP594" i="1"/>
  <c r="BN594" i="1"/>
  <c r="Z594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AD689" i="1"/>
  <c r="F9" i="1"/>
  <c r="J9" i="1"/>
  <c r="F10" i="1"/>
  <c r="Z22" i="1"/>
  <c r="Z23" i="1" s="1"/>
  <c r="BN22" i="1"/>
  <c r="BP22" i="1"/>
  <c r="Y23" i="1"/>
  <c r="X679" i="1"/>
  <c r="Z26" i="1"/>
  <c r="BN26" i="1"/>
  <c r="BP26" i="1"/>
  <c r="Z31" i="1"/>
  <c r="BN31" i="1"/>
  <c r="Y34" i="1"/>
  <c r="C689" i="1"/>
  <c r="Z47" i="1"/>
  <c r="Z52" i="1" s="1"/>
  <c r="BN47" i="1"/>
  <c r="BP47" i="1"/>
  <c r="Z49" i="1"/>
  <c r="BN49" i="1"/>
  <c r="Z51" i="1"/>
  <c r="BN51" i="1"/>
  <c r="Y52" i="1"/>
  <c r="Z55" i="1"/>
  <c r="Z57" i="1" s="1"/>
  <c r="BN55" i="1"/>
  <c r="BP55" i="1"/>
  <c r="Y58" i="1"/>
  <c r="D689" i="1"/>
  <c r="Z62" i="1"/>
  <c r="BN62" i="1"/>
  <c r="BP62" i="1"/>
  <c r="Z64" i="1"/>
  <c r="BN64" i="1"/>
  <c r="Z66" i="1"/>
  <c r="BN66" i="1"/>
  <c r="Y69" i="1"/>
  <c r="Z72" i="1"/>
  <c r="BN72" i="1"/>
  <c r="BP72" i="1"/>
  <c r="Z74" i="1"/>
  <c r="BN74" i="1"/>
  <c r="Z78" i="1"/>
  <c r="Z84" i="1" s="1"/>
  <c r="BN78" i="1"/>
  <c r="BP78" i="1"/>
  <c r="Z80" i="1"/>
  <c r="BN80" i="1"/>
  <c r="Z82" i="1"/>
  <c r="BN82" i="1"/>
  <c r="Y85" i="1"/>
  <c r="Z88" i="1"/>
  <c r="Z93" i="1" s="1"/>
  <c r="BN88" i="1"/>
  <c r="BP88" i="1"/>
  <c r="Z90" i="1"/>
  <c r="BN90" i="1"/>
  <c r="Z92" i="1"/>
  <c r="BN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Z139" i="1"/>
  <c r="BN139" i="1"/>
  <c r="Y140" i="1"/>
  <c r="Z143" i="1"/>
  <c r="BN143" i="1"/>
  <c r="BP143" i="1"/>
  <c r="Y146" i="1"/>
  <c r="G689" i="1"/>
  <c r="Z150" i="1"/>
  <c r="Z152" i="1" s="1"/>
  <c r="BN150" i="1"/>
  <c r="BP150" i="1"/>
  <c r="Y153" i="1"/>
  <c r="Z156" i="1"/>
  <c r="Z157" i="1" s="1"/>
  <c r="BN156" i="1"/>
  <c r="BP156" i="1"/>
  <c r="Z161" i="1"/>
  <c r="Z163" i="1" s="1"/>
  <c r="BN161" i="1"/>
  <c r="BP161" i="1"/>
  <c r="H689" i="1"/>
  <c r="Y169" i="1"/>
  <c r="Z172" i="1"/>
  <c r="Z176" i="1" s="1"/>
  <c r="BN172" i="1"/>
  <c r="BP172" i="1"/>
  <c r="Z174" i="1"/>
  <c r="BN174" i="1"/>
  <c r="Z180" i="1"/>
  <c r="Z181" i="1" s="1"/>
  <c r="BN180" i="1"/>
  <c r="BP180" i="1"/>
  <c r="Z186" i="1"/>
  <c r="Z187" i="1" s="1"/>
  <c r="BN186" i="1"/>
  <c r="BP186" i="1"/>
  <c r="Y187" i="1"/>
  <c r="Z190" i="1"/>
  <c r="Z198" i="1" s="1"/>
  <c r="BN190" i="1"/>
  <c r="BP190" i="1"/>
  <c r="Z192" i="1"/>
  <c r="BN192" i="1"/>
  <c r="Z194" i="1"/>
  <c r="BN194" i="1"/>
  <c r="Z196" i="1"/>
  <c r="BN196" i="1"/>
  <c r="Y199" i="1"/>
  <c r="J689" i="1"/>
  <c r="Z203" i="1"/>
  <c r="Z204" i="1" s="1"/>
  <c r="BN203" i="1"/>
  <c r="BP203" i="1"/>
  <c r="Y204" i="1"/>
  <c r="Z207" i="1"/>
  <c r="Z209" i="1" s="1"/>
  <c r="BN207" i="1"/>
  <c r="BP207" i="1"/>
  <c r="Y210" i="1"/>
  <c r="Z213" i="1"/>
  <c r="BN213" i="1"/>
  <c r="BP213" i="1"/>
  <c r="Z215" i="1"/>
  <c r="BN215" i="1"/>
  <c r="Z217" i="1"/>
  <c r="BN217" i="1"/>
  <c r="Z219" i="1"/>
  <c r="BN219" i="1"/>
  <c r="Z223" i="1"/>
  <c r="Z234" i="1" s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Y234" i="1"/>
  <c r="Z237" i="1"/>
  <c r="Z243" i="1" s="1"/>
  <c r="BN237" i="1"/>
  <c r="BP237" i="1"/>
  <c r="Z240" i="1"/>
  <c r="BN240" i="1"/>
  <c r="Z242" i="1"/>
  <c r="BN242" i="1"/>
  <c r="Y243" i="1"/>
  <c r="Z247" i="1"/>
  <c r="Z255" i="1" s="1"/>
  <c r="BN247" i="1"/>
  <c r="BP247" i="1"/>
  <c r="Z249" i="1"/>
  <c r="BN249" i="1"/>
  <c r="Z251" i="1"/>
  <c r="BN251" i="1"/>
  <c r="Z253" i="1"/>
  <c r="BN253" i="1"/>
  <c r="Y256" i="1"/>
  <c r="L689" i="1"/>
  <c r="Y268" i="1"/>
  <c r="BP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6" i="1"/>
  <c r="Y285" i="1"/>
  <c r="BP276" i="1"/>
  <c r="BN276" i="1"/>
  <c r="Z276" i="1"/>
  <c r="Z285" i="1" s="1"/>
  <c r="H9" i="1"/>
  <c r="Y24" i="1"/>
  <c r="Y107" i="1"/>
  <c r="Y125" i="1"/>
  <c r="Y188" i="1"/>
  <c r="Y255" i="1"/>
  <c r="BP261" i="1"/>
  <c r="BN261" i="1"/>
  <c r="Z261" i="1"/>
  <c r="BP265" i="1"/>
  <c r="BN265" i="1"/>
  <c r="Z265" i="1"/>
  <c r="Z278" i="1"/>
  <c r="BN278" i="1"/>
  <c r="Z280" i="1"/>
  <c r="BN280" i="1"/>
  <c r="Z282" i="1"/>
  <c r="BN282" i="1"/>
  <c r="Z284" i="1"/>
  <c r="BN284" i="1"/>
  <c r="Z289" i="1"/>
  <c r="Z290" i="1" s="1"/>
  <c r="BN289" i="1"/>
  <c r="BP289" i="1"/>
  <c r="Y290" i="1"/>
  <c r="Z294" i="1"/>
  <c r="BN294" i="1"/>
  <c r="BP294" i="1"/>
  <c r="Z296" i="1"/>
  <c r="BN296" i="1"/>
  <c r="Y297" i="1"/>
  <c r="Z301" i="1"/>
  <c r="BN301" i="1"/>
  <c r="BP301" i="1"/>
  <c r="Z303" i="1"/>
  <c r="BN303" i="1"/>
  <c r="Z305" i="1"/>
  <c r="BN305" i="1"/>
  <c r="Y308" i="1"/>
  <c r="R689" i="1"/>
  <c r="Y313" i="1"/>
  <c r="Z320" i="1"/>
  <c r="BN320" i="1"/>
  <c r="BP320" i="1"/>
  <c r="Z325" i="1"/>
  <c r="Z326" i="1" s="1"/>
  <c r="BN325" i="1"/>
  <c r="BP325" i="1"/>
  <c r="Y326" i="1"/>
  <c r="Z329" i="1"/>
  <c r="Z330" i="1" s="1"/>
  <c r="BN329" i="1"/>
  <c r="BP329" i="1"/>
  <c r="Y330" i="1"/>
  <c r="Z333" i="1"/>
  <c r="Z335" i="1" s="1"/>
  <c r="BN333" i="1"/>
  <c r="BP333" i="1"/>
  <c r="Y336" i="1"/>
  <c r="T689" i="1"/>
  <c r="Z340" i="1"/>
  <c r="Z341" i="1" s="1"/>
  <c r="BN340" i="1"/>
  <c r="BP340" i="1"/>
  <c r="Y341" i="1"/>
  <c r="Z344" i="1"/>
  <c r="Z346" i="1" s="1"/>
  <c r="BN344" i="1"/>
  <c r="BP344" i="1"/>
  <c r="Y347" i="1"/>
  <c r="Y356" i="1"/>
  <c r="V689" i="1"/>
  <c r="Z360" i="1"/>
  <c r="BN360" i="1"/>
  <c r="BP360" i="1"/>
  <c r="Z362" i="1"/>
  <c r="BN362" i="1"/>
  <c r="Z364" i="1"/>
  <c r="BN364" i="1"/>
  <c r="Z366" i="1"/>
  <c r="BN366" i="1"/>
  <c r="Y367" i="1"/>
  <c r="Z370" i="1"/>
  <c r="BN370" i="1"/>
  <c r="BP370" i="1"/>
  <c r="Z372" i="1"/>
  <c r="BN372" i="1"/>
  <c r="Y375" i="1"/>
  <c r="Y383" i="1"/>
  <c r="Y390" i="1"/>
  <c r="Y398" i="1"/>
  <c r="Y404" i="1"/>
  <c r="Y409" i="1"/>
  <c r="Y415" i="1"/>
  <c r="Y429" i="1"/>
  <c r="Y435" i="1"/>
  <c r="Y444" i="1"/>
  <c r="Y455" i="1"/>
  <c r="Y461" i="1"/>
  <c r="Y469" i="1"/>
  <c r="BN495" i="1"/>
  <c r="Y501" i="1"/>
  <c r="Z504" i="1"/>
  <c r="BN504" i="1"/>
  <c r="Y505" i="1"/>
  <c r="Z508" i="1"/>
  <c r="Z510" i="1" s="1"/>
  <c r="BN508" i="1"/>
  <c r="BP508" i="1"/>
  <c r="Y511" i="1"/>
  <c r="AA689" i="1"/>
  <c r="Y516" i="1"/>
  <c r="Z518" i="1"/>
  <c r="BN518" i="1"/>
  <c r="BP518" i="1"/>
  <c r="Z521" i="1"/>
  <c r="BN521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B689" i="1"/>
  <c r="Y540" i="1"/>
  <c r="BP535" i="1"/>
  <c r="BN535" i="1"/>
  <c r="Z535" i="1"/>
  <c r="Z539" i="1" s="1"/>
  <c r="BP556" i="1"/>
  <c r="BN556" i="1"/>
  <c r="Z556" i="1"/>
  <c r="BP560" i="1"/>
  <c r="BN560" i="1"/>
  <c r="Z560" i="1"/>
  <c r="Y568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BP628" i="1"/>
  <c r="BN628" i="1"/>
  <c r="Z628" i="1"/>
  <c r="AF689" i="1"/>
  <c r="BP630" i="1"/>
  <c r="BN630" i="1"/>
  <c r="Z630" i="1"/>
  <c r="Y632" i="1"/>
  <c r="Y291" i="1"/>
  <c r="Y298" i="1"/>
  <c r="Y307" i="1"/>
  <c r="Y327" i="1"/>
  <c r="Z373" i="1"/>
  <c r="BN373" i="1"/>
  <c r="Z377" i="1"/>
  <c r="BN377" i="1"/>
  <c r="BP377" i="1"/>
  <c r="Z379" i="1"/>
  <c r="BN379" i="1"/>
  <c r="Z381" i="1"/>
  <c r="BN381" i="1"/>
  <c r="Z387" i="1"/>
  <c r="BN387" i="1"/>
  <c r="Z393" i="1"/>
  <c r="BN393" i="1"/>
  <c r="BP393" i="1"/>
  <c r="Z394" i="1"/>
  <c r="BN394" i="1"/>
  <c r="Z396" i="1"/>
  <c r="BN396" i="1"/>
  <c r="Z400" i="1"/>
  <c r="BN400" i="1"/>
  <c r="BP400" i="1"/>
  <c r="Z402" i="1"/>
  <c r="BN402" i="1"/>
  <c r="Z407" i="1"/>
  <c r="Z408" i="1" s="1"/>
  <c r="BN407" i="1"/>
  <c r="BP407" i="1"/>
  <c r="Y408" i="1"/>
  <c r="Z411" i="1"/>
  <c r="BN411" i="1"/>
  <c r="BP411" i="1"/>
  <c r="Z413" i="1"/>
  <c r="BN413" i="1"/>
  <c r="Z419" i="1"/>
  <c r="BN419" i="1"/>
  <c r="BP419" i="1"/>
  <c r="Z421" i="1"/>
  <c r="BN421" i="1"/>
  <c r="Z423" i="1"/>
  <c r="BN423" i="1"/>
  <c r="Z425" i="1"/>
  <c r="BN425" i="1"/>
  <c r="Z427" i="1"/>
  <c r="BN427" i="1"/>
  <c r="Y430" i="1"/>
  <c r="Z433" i="1"/>
  <c r="Z434" i="1" s="1"/>
  <c r="BN433" i="1"/>
  <c r="Z442" i="1"/>
  <c r="Z443" i="1" s="1"/>
  <c r="BN442" i="1"/>
  <c r="BP442" i="1"/>
  <c r="Z447" i="1"/>
  <c r="BN447" i="1"/>
  <c r="BP447" i="1"/>
  <c r="Z449" i="1"/>
  <c r="BN449" i="1"/>
  <c r="Z451" i="1"/>
  <c r="BN451" i="1"/>
  <c r="Z453" i="1"/>
  <c r="BN453" i="1"/>
  <c r="Y456" i="1"/>
  <c r="Z459" i="1"/>
  <c r="Z460" i="1" s="1"/>
  <c r="BN459" i="1"/>
  <c r="Z465" i="1"/>
  <c r="BN465" i="1"/>
  <c r="Z467" i="1"/>
  <c r="BN467" i="1"/>
  <c r="Z689" i="1"/>
  <c r="Y479" i="1"/>
  <c r="Z481" i="1"/>
  <c r="BN481" i="1"/>
  <c r="BP481" i="1"/>
  <c r="Z482" i="1"/>
  <c r="BN482" i="1"/>
  <c r="Z483" i="1"/>
  <c r="BN483" i="1"/>
  <c r="Z485" i="1"/>
  <c r="BN485" i="1"/>
  <c r="Z488" i="1"/>
  <c r="BN488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Y539" i="1"/>
  <c r="BP554" i="1"/>
  <c r="BN554" i="1"/>
  <c r="Z554" i="1"/>
  <c r="BP558" i="1"/>
  <c r="BN558" i="1"/>
  <c r="Z558" i="1"/>
  <c r="BP563" i="1"/>
  <c r="BN563" i="1"/>
  <c r="Z563" i="1"/>
  <c r="BP580" i="1"/>
  <c r="BN580" i="1"/>
  <c r="Z580" i="1"/>
  <c r="BP582" i="1"/>
  <c r="BN582" i="1"/>
  <c r="Z582" i="1"/>
  <c r="BP588" i="1"/>
  <c r="BN588" i="1"/>
  <c r="Z588" i="1"/>
  <c r="Y598" i="1"/>
  <c r="Y597" i="1"/>
  <c r="AE689" i="1"/>
  <c r="Y608" i="1"/>
  <c r="Y609" i="1"/>
  <c r="BP607" i="1"/>
  <c r="BN607" i="1"/>
  <c r="Z607" i="1"/>
  <c r="Z608" i="1" s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Z641" i="1" l="1"/>
  <c r="Z631" i="1"/>
  <c r="Z568" i="1"/>
  <c r="Z390" i="1"/>
  <c r="Z597" i="1"/>
  <c r="Z505" i="1"/>
  <c r="Z321" i="1"/>
  <c r="Z145" i="1"/>
  <c r="Z659" i="1"/>
  <c r="Z624" i="1"/>
  <c r="Z602" i="1"/>
  <c r="Z468" i="1"/>
  <c r="Z429" i="1"/>
  <c r="Z403" i="1"/>
  <c r="Z383" i="1"/>
  <c r="Z367" i="1"/>
  <c r="Z268" i="1"/>
  <c r="Z220" i="1"/>
  <c r="Z75" i="1"/>
  <c r="Z68" i="1"/>
  <c r="Z439" i="1"/>
  <c r="Z652" i="1"/>
  <c r="Z591" i="1"/>
  <c r="Z374" i="1"/>
  <c r="Z500" i="1"/>
  <c r="Z455" i="1"/>
  <c r="Z414" i="1"/>
  <c r="Z397" i="1"/>
  <c r="Z523" i="1"/>
  <c r="Y681" i="1"/>
  <c r="Z665" i="1"/>
  <c r="Z307" i="1"/>
  <c r="Z297" i="1"/>
  <c r="Y679" i="1"/>
  <c r="Z140" i="1"/>
  <c r="Z130" i="1"/>
  <c r="Z124" i="1"/>
  <c r="Z115" i="1"/>
  <c r="Z106" i="1"/>
  <c r="Z99" i="1"/>
  <c r="Z33" i="1"/>
  <c r="Y683" i="1"/>
  <c r="Y680" i="1"/>
  <c r="Y682" i="1" l="1"/>
  <c r="Z684" i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<sst xmlns="http://schemas.openxmlformats.org/spreadsheetml/2006/main" count="3183" uniqueCount="1116">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</sst>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11" sqref="AA11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1115</v>
      </c>
      <c r="I5" s="1103"/>
      <c r="J5" s="1103"/>
      <c r="K5" s="1103"/>
      <c r="L5" s="1103"/>
      <c r="M5" s="891"/>
      <c r="N5" s="58"/>
      <c r="P5" s="24" t="s">
        <v>10</v>
      </c>
      <c r="Q5" s="1194">
        <v>45696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Суббота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6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/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19</v>
      </c>
      <c r="Q8" s="945">
        <v>0.41666666666666669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20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21</v>
      </c>
      <c r="Q10" s="1006"/>
      <c r="R10" s="1007"/>
      <c r="U10" s="24" t="s">
        <v>22</v>
      </c>
      <c r="V10" s="8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6"/>
      <c r="R11" s="937"/>
      <c r="U11" s="24" t="s">
        <v>26</v>
      </c>
      <c r="V11" s="1130" t="s">
        <v>27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34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35</v>
      </c>
      <c r="B17" s="829" t="s">
        <v>36</v>
      </c>
      <c r="C17" s="953" t="s">
        <v>37</v>
      </c>
      <c r="D17" s="829" t="s">
        <v>38</v>
      </c>
      <c r="E17" s="912"/>
      <c r="F17" s="829" t="s">
        <v>39</v>
      </c>
      <c r="G17" s="829" t="s">
        <v>40</v>
      </c>
      <c r="H17" s="829" t="s">
        <v>41</v>
      </c>
      <c r="I17" s="829" t="s">
        <v>42</v>
      </c>
      <c r="J17" s="829" t="s">
        <v>43</v>
      </c>
      <c r="K17" s="829" t="s">
        <v>44</v>
      </c>
      <c r="L17" s="829" t="s">
        <v>45</v>
      </c>
      <c r="M17" s="829" t="s">
        <v>46</v>
      </c>
      <c r="N17" s="829" t="s">
        <v>47</v>
      </c>
      <c r="O17" s="829" t="s">
        <v>48</v>
      </c>
      <c r="P17" s="829" t="s">
        <v>49</v>
      </c>
      <c r="Q17" s="911"/>
      <c r="R17" s="911"/>
      <c r="S17" s="911"/>
      <c r="T17" s="912"/>
      <c r="U17" s="1217" t="s">
        <v>50</v>
      </c>
      <c r="V17" s="822"/>
      <c r="W17" s="829" t="s">
        <v>51</v>
      </c>
      <c r="X17" s="829" t="s">
        <v>52</v>
      </c>
      <c r="Y17" s="1215" t="s">
        <v>53</v>
      </c>
      <c r="Z17" s="1100" t="s">
        <v>54</v>
      </c>
      <c r="AA17" s="1074" t="s">
        <v>55</v>
      </c>
      <c r="AB17" s="1074" t="s">
        <v>56</v>
      </c>
      <c r="AC17" s="1074" t="s">
        <v>57</v>
      </c>
      <c r="AD17" s="1074" t="s">
        <v>58</v>
      </c>
      <c r="AE17" s="1168"/>
      <c r="AF17" s="1169"/>
      <c r="AG17" s="66"/>
      <c r="BD17" s="65" t="s">
        <v>59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60</v>
      </c>
      <c r="V18" s="67" t="s">
        <v>61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62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62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63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70</v>
      </c>
      <c r="Q23" s="788"/>
      <c r="R23" s="788"/>
      <c r="S23" s="788"/>
      <c r="T23" s="788"/>
      <c r="U23" s="788"/>
      <c r="V23" s="789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70</v>
      </c>
      <c r="Q24" s="788"/>
      <c r="R24" s="788"/>
      <c r="S24" s="788"/>
      <c r="T24" s="788"/>
      <c r="U24" s="788"/>
      <c r="V24" s="789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72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16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2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4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70</v>
      </c>
      <c r="Q33" s="788"/>
      <c r="R33" s="788"/>
      <c r="S33" s="788"/>
      <c r="T33" s="788"/>
      <c r="U33" s="788"/>
      <c r="V33" s="789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70</v>
      </c>
      <c r="Q34" s="788"/>
      <c r="R34" s="788"/>
      <c r="S34" s="788"/>
      <c r="T34" s="788"/>
      <c r="U34" s="788"/>
      <c r="V34" s="789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98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70</v>
      </c>
      <c r="Q37" s="788"/>
      <c r="R37" s="788"/>
      <c r="S37" s="788"/>
      <c r="T37" s="788"/>
      <c r="U37" s="788"/>
      <c r="V37" s="789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70</v>
      </c>
      <c r="Q38" s="788"/>
      <c r="R38" s="788"/>
      <c r="S38" s="788"/>
      <c r="T38" s="788"/>
      <c r="U38" s="788"/>
      <c r="V38" s="789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70</v>
      </c>
      <c r="Q41" s="788"/>
      <c r="R41" s="788"/>
      <c r="S41" s="788"/>
      <c r="T41" s="788"/>
      <c r="U41" s="788"/>
      <c r="V41" s="789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70</v>
      </c>
      <c r="Q42" s="788"/>
      <c r="R42" s="788"/>
      <c r="S42" s="788"/>
      <c r="T42" s="788"/>
      <c r="U42" s="788"/>
      <c r="V42" s="789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107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108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109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62</v>
      </c>
      <c r="Y47" s="780">
        <f t="shared" si="6"/>
        <v>64.800000000000011</v>
      </c>
      <c r="Z47" s="36">
        <f>IFERROR(IF(Y47=0,"",ROUNDUP(Y47/H47,0)*0.01898),"")</f>
        <v>0.11388000000000001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64.497222222222206</v>
      </c>
      <c r="BN47" s="64">
        <f t="shared" si="8"/>
        <v>67.410000000000011</v>
      </c>
      <c r="BO47" s="64">
        <f t="shared" si="9"/>
        <v>8.969907407407407E-2</v>
      </c>
      <c r="BP47" s="64">
        <f t="shared" si="10"/>
        <v>9.3750000000000014E-2</v>
      </c>
    </row>
    <row r="48" spans="1:68" ht="16.5" hidden="1" customHeight="1" x14ac:dyDescent="0.25">
      <c r="A48" s="54" t="s">
        <v>118</v>
      </c>
      <c r="B48" s="54" t="s">
        <v>119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70</v>
      </c>
      <c r="Q52" s="788"/>
      <c r="R52" s="788"/>
      <c r="S52" s="788"/>
      <c r="T52" s="788"/>
      <c r="U52" s="788"/>
      <c r="V52" s="789"/>
      <c r="W52" s="37" t="s">
        <v>71</v>
      </c>
      <c r="X52" s="781">
        <f>IFERROR(X46/H46,"0")+IFERROR(X47/H47,"0")+IFERROR(X48/H48,"0")+IFERROR(X49/H49,"0")+IFERROR(X50/H50,"0")+IFERROR(X51/H51,"0")</f>
        <v>5.7407407407407405</v>
      </c>
      <c r="Y52" s="781">
        <f>IFERROR(Y46/H46,"0")+IFERROR(Y47/H47,"0")+IFERROR(Y48/H48,"0")+IFERROR(Y49/H49,"0")+IFERROR(Y50/H50,"0")+IFERROR(Y51/H51,"0")</f>
        <v>6.0000000000000009</v>
      </c>
      <c r="Z52" s="781">
        <f>IFERROR(IF(Z46="",0,Z46),"0")+IFERROR(IF(Z47="",0,Z47),"0")+IFERROR(IF(Z48="",0,Z48),"0")+IFERROR(IF(Z49="",0,Z49),"0")+IFERROR(IF(Z50="",0,Z50),"0")+IFERROR(IF(Z51="",0,Z51),"0")</f>
        <v>0.11388000000000001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70</v>
      </c>
      <c r="Q53" s="788"/>
      <c r="R53" s="788"/>
      <c r="S53" s="788"/>
      <c r="T53" s="788"/>
      <c r="U53" s="788"/>
      <c r="V53" s="789"/>
      <c r="W53" s="37" t="s">
        <v>68</v>
      </c>
      <c r="X53" s="781">
        <f>IFERROR(SUM(X46:X51),"0")</f>
        <v>62</v>
      </c>
      <c r="Y53" s="781">
        <f>IFERROR(SUM(Y46:Y51),"0")</f>
        <v>64.800000000000011</v>
      </c>
      <c r="Z53" s="37"/>
      <c r="AA53" s="782"/>
      <c r="AB53" s="782"/>
      <c r="AC53" s="782"/>
    </row>
    <row r="54" spans="1:68" ht="14.25" hidden="1" customHeight="1" x14ac:dyDescent="0.25">
      <c r="A54" s="800" t="s">
        <v>72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70</v>
      </c>
      <c r="Q57" s="788"/>
      <c r="R57" s="788"/>
      <c r="S57" s="788"/>
      <c r="T57" s="788"/>
      <c r="U57" s="788"/>
      <c r="V57" s="789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70</v>
      </c>
      <c r="Q58" s="788"/>
      <c r="R58" s="788"/>
      <c r="S58" s="788"/>
      <c r="T58" s="788"/>
      <c r="U58" s="788"/>
      <c r="V58" s="789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109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3</v>
      </c>
      <c r="Y65" s="780">
        <f t="shared" si="11"/>
        <v>4</v>
      </c>
      <c r="Z65" s="36">
        <f>IFERROR(IF(Y65=0,"",ROUNDUP(Y65/H65,0)*0.00902),"")</f>
        <v>9.0200000000000002E-3</v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3.1574999999999998</v>
      </c>
      <c r="BN65" s="64">
        <f t="shared" si="13"/>
        <v>4.21</v>
      </c>
      <c r="BO65" s="64">
        <f t="shared" si="14"/>
        <v>5.681818181818182E-3</v>
      </c>
      <c r="BP65" s="64">
        <f t="shared" si="15"/>
        <v>7.575757575757576E-3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70</v>
      </c>
      <c r="Q68" s="788"/>
      <c r="R68" s="788"/>
      <c r="S68" s="788"/>
      <c r="T68" s="788"/>
      <c r="U68" s="788"/>
      <c r="V68" s="789"/>
      <c r="W68" s="37" t="s">
        <v>71</v>
      </c>
      <c r="X68" s="781">
        <f>IFERROR(X61/H61,"0")+IFERROR(X62/H62,"0")+IFERROR(X63/H63,"0")+IFERROR(X64/H64,"0")+IFERROR(X65/H65,"0")+IFERROR(X66/H66,"0")+IFERROR(X67/H67,"0")</f>
        <v>0.75</v>
      </c>
      <c r="Y68" s="781">
        <f>IFERROR(Y61/H61,"0")+IFERROR(Y62/H62,"0")+IFERROR(Y63/H63,"0")+IFERROR(Y64/H64,"0")+IFERROR(Y65/H65,"0")+IFERROR(Y66/H66,"0")+IFERROR(Y67/H67,"0")</f>
        <v>1</v>
      </c>
      <c r="Z68" s="781">
        <f>IFERROR(IF(Z61="",0,Z61),"0")+IFERROR(IF(Z62="",0,Z62),"0")+IFERROR(IF(Z63="",0,Z63),"0")+IFERROR(IF(Z64="",0,Z64),"0")+IFERROR(IF(Z65="",0,Z65),"0")+IFERROR(IF(Z66="",0,Z66),"0")+IFERROR(IF(Z67="",0,Z67),"0")</f>
        <v>9.0200000000000002E-3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70</v>
      </c>
      <c r="Q69" s="788"/>
      <c r="R69" s="788"/>
      <c r="S69" s="788"/>
      <c r="T69" s="788"/>
      <c r="U69" s="788"/>
      <c r="V69" s="789"/>
      <c r="W69" s="37" t="s">
        <v>68</v>
      </c>
      <c r="X69" s="781">
        <f>IFERROR(SUM(X61:X67),"0")</f>
        <v>3</v>
      </c>
      <c r="Y69" s="781">
        <f>IFERROR(SUM(Y61:Y67),"0")</f>
        <v>4</v>
      </c>
      <c r="Z69" s="37"/>
      <c r="AA69" s="782"/>
      <c r="AB69" s="782"/>
      <c r="AC69" s="782"/>
    </row>
    <row r="70" spans="1:68" ht="14.25" hidden="1" customHeight="1" x14ac:dyDescent="0.25">
      <c r="A70" s="800" t="s">
        <v>155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156</v>
      </c>
      <c r="B71" s="54" t="s">
        <v>157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70</v>
      </c>
      <c r="Q75" s="788"/>
      <c r="R75" s="788"/>
      <c r="S75" s="788"/>
      <c r="T75" s="788"/>
      <c r="U75" s="788"/>
      <c r="V75" s="789"/>
      <c r="W75" s="37" t="s">
        <v>71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70</v>
      </c>
      <c r="Q76" s="788"/>
      <c r="R76" s="788"/>
      <c r="S76" s="788"/>
      <c r="T76" s="788"/>
      <c r="U76" s="788"/>
      <c r="V76" s="789"/>
      <c r="W76" s="37" t="s">
        <v>68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70</v>
      </c>
      <c r="Q84" s="788"/>
      <c r="R84" s="788"/>
      <c r="S84" s="788"/>
      <c r="T84" s="788"/>
      <c r="U84" s="788"/>
      <c r="V84" s="789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70</v>
      </c>
      <c r="Q85" s="788"/>
      <c r="R85" s="788"/>
      <c r="S85" s="788"/>
      <c r="T85" s="788"/>
      <c r="U85" s="788"/>
      <c r="V85" s="789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72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70</v>
      </c>
      <c r="Q93" s="788"/>
      <c r="R93" s="788"/>
      <c r="S93" s="788"/>
      <c r="T93" s="788"/>
      <c r="U93" s="788"/>
      <c r="V93" s="789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70</v>
      </c>
      <c r="Q94" s="788"/>
      <c r="R94" s="788"/>
      <c r="S94" s="788"/>
      <c r="T94" s="788"/>
      <c r="U94" s="788"/>
      <c r="V94" s="789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196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70</v>
      </c>
      <c r="Q99" s="788"/>
      <c r="R99" s="788"/>
      <c r="S99" s="788"/>
      <c r="T99" s="788"/>
      <c r="U99" s="788"/>
      <c r="V99" s="789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70</v>
      </c>
      <c r="Q100" s="788"/>
      <c r="R100" s="788"/>
      <c r="S100" s="788"/>
      <c r="T100" s="788"/>
      <c r="U100" s="788"/>
      <c r="V100" s="789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204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109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205</v>
      </c>
      <c r="B103" s="54" t="s">
        <v>206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10</v>
      </c>
      <c r="Y105" s="780">
        <f>IFERROR(IF(X105="",0,CEILING((X105/$H105),1)*$H105),"")</f>
        <v>13.5</v>
      </c>
      <c r="Z105" s="36">
        <f>IFERROR(IF(Y105=0,"",ROUNDUP(Y105/H105,0)*0.00902),"")</f>
        <v>2.7060000000000001E-2</v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10.466666666666667</v>
      </c>
      <c r="BN105" s="64">
        <f>IFERROR(Y105*I105/H105,"0")</f>
        <v>14.13</v>
      </c>
      <c r="BO105" s="64">
        <f>IFERROR(1/J105*(X105/H105),"0")</f>
        <v>1.6835016835016835E-2</v>
      </c>
      <c r="BP105" s="64">
        <f>IFERROR(1/J105*(Y105/H105),"0")</f>
        <v>2.2727272727272728E-2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70</v>
      </c>
      <c r="Q106" s="788"/>
      <c r="R106" s="788"/>
      <c r="S106" s="788"/>
      <c r="T106" s="788"/>
      <c r="U106" s="788"/>
      <c r="V106" s="789"/>
      <c r="W106" s="37" t="s">
        <v>71</v>
      </c>
      <c r="X106" s="781">
        <f>IFERROR(X103/H103,"0")+IFERROR(X104/H104,"0")+IFERROR(X105/H105,"0")</f>
        <v>2.2222222222222223</v>
      </c>
      <c r="Y106" s="781">
        <f>IFERROR(Y103/H103,"0")+IFERROR(Y104/H104,"0")+IFERROR(Y105/H105,"0")</f>
        <v>3</v>
      </c>
      <c r="Z106" s="781">
        <f>IFERROR(IF(Z103="",0,Z103),"0")+IFERROR(IF(Z104="",0,Z104),"0")+IFERROR(IF(Z105="",0,Z105),"0")</f>
        <v>2.7060000000000001E-2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70</v>
      </c>
      <c r="Q107" s="788"/>
      <c r="R107" s="788"/>
      <c r="S107" s="788"/>
      <c r="T107" s="788"/>
      <c r="U107" s="788"/>
      <c r="V107" s="789"/>
      <c r="W107" s="37" t="s">
        <v>68</v>
      </c>
      <c r="X107" s="781">
        <f>IFERROR(SUM(X103:X105),"0")</f>
        <v>10</v>
      </c>
      <c r="Y107" s="781">
        <f>IFERROR(SUM(Y103:Y105),"0")</f>
        <v>13.5</v>
      </c>
      <c r="Z107" s="37"/>
      <c r="AA107" s="782"/>
      <c r="AB107" s="782"/>
      <c r="AC107" s="782"/>
    </row>
    <row r="108" spans="1:68" ht="14.25" hidden="1" customHeight="1" x14ac:dyDescent="0.25">
      <c r="A108" s="800" t="s">
        <v>72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213</v>
      </c>
      <c r="B110" s="54" t="s">
        <v>216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217</v>
      </c>
      <c r="B111" s="54" t="s">
        <v>218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222</v>
      </c>
      <c r="B113" s="54" t="s">
        <v>223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34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70</v>
      </c>
      <c r="Q115" s="788"/>
      <c r="R115" s="788"/>
      <c r="S115" s="788"/>
      <c r="T115" s="788"/>
      <c r="U115" s="788"/>
      <c r="V115" s="789"/>
      <c r="W115" s="37" t="s">
        <v>71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70</v>
      </c>
      <c r="Q116" s="788"/>
      <c r="R116" s="788"/>
      <c r="S116" s="788"/>
      <c r="T116" s="788"/>
      <c r="U116" s="788"/>
      <c r="V116" s="789"/>
      <c r="W116" s="37" t="s">
        <v>68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226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109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230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233</v>
      </c>
      <c r="B122" s="54" t="s">
        <v>234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70</v>
      </c>
      <c r="Q124" s="788"/>
      <c r="R124" s="788"/>
      <c r="S124" s="788"/>
      <c r="T124" s="788"/>
      <c r="U124" s="788"/>
      <c r="V124" s="789"/>
      <c r="W124" s="37" t="s">
        <v>71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70</v>
      </c>
      <c r="Q125" s="788"/>
      <c r="R125" s="788"/>
      <c r="S125" s="788"/>
      <c r="T125" s="788"/>
      <c r="U125" s="788"/>
      <c r="V125" s="789"/>
      <c r="W125" s="37" t="s">
        <v>68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155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237</v>
      </c>
      <c r="B127" s="54" t="s">
        <v>238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3</v>
      </c>
      <c r="Y129" s="780">
        <f>IFERROR(IF(X129="",0,CEILING((X129/$H129),1)*$H129),"")</f>
        <v>4.8</v>
      </c>
      <c r="Z129" s="36">
        <f>IFERROR(IF(Y129=0,"",ROUNDUP(Y129/H129,0)*0.00651),"")</f>
        <v>1.302E-2</v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3.2250000000000001</v>
      </c>
      <c r="BN129" s="64">
        <f>IFERROR(Y129*I129/H129,"0")</f>
        <v>5.16</v>
      </c>
      <c r="BO129" s="64">
        <f>IFERROR(1/J129*(X129/H129),"0")</f>
        <v>6.8681318681318689E-3</v>
      </c>
      <c r="BP129" s="64">
        <f>IFERROR(1/J129*(Y129/H129),"0")</f>
        <v>1.098901098901099E-2</v>
      </c>
    </row>
    <row r="130" spans="1:68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70</v>
      </c>
      <c r="Q130" s="788"/>
      <c r="R130" s="788"/>
      <c r="S130" s="788"/>
      <c r="T130" s="788"/>
      <c r="U130" s="788"/>
      <c r="V130" s="789"/>
      <c r="W130" s="37" t="s">
        <v>71</v>
      </c>
      <c r="X130" s="781">
        <f>IFERROR(X127/H127,"0")+IFERROR(X128/H128,"0")+IFERROR(X129/H129,"0")</f>
        <v>1.25</v>
      </c>
      <c r="Y130" s="781">
        <f>IFERROR(Y127/H127,"0")+IFERROR(Y128/H128,"0")+IFERROR(Y129/H129,"0")</f>
        <v>2</v>
      </c>
      <c r="Z130" s="781">
        <f>IFERROR(IF(Z127="",0,Z127),"0")+IFERROR(IF(Z128="",0,Z128),"0")+IFERROR(IF(Z129="",0,Z129),"0")</f>
        <v>1.302E-2</v>
      </c>
      <c r="AA130" s="782"/>
      <c r="AB130" s="782"/>
      <c r="AC130" s="782"/>
    </row>
    <row r="131" spans="1:68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70</v>
      </c>
      <c r="Q131" s="788"/>
      <c r="R131" s="788"/>
      <c r="S131" s="788"/>
      <c r="T131" s="788"/>
      <c r="U131" s="788"/>
      <c r="V131" s="789"/>
      <c r="W131" s="37" t="s">
        <v>68</v>
      </c>
      <c r="X131" s="781">
        <f>IFERROR(SUM(X127:X129),"0")</f>
        <v>3</v>
      </c>
      <c r="Y131" s="781">
        <f>IFERROR(SUM(Y127:Y129),"0")</f>
        <v>4.8</v>
      </c>
      <c r="Z131" s="37"/>
      <c r="AA131" s="782"/>
      <c r="AB131" s="782"/>
      <c r="AC131" s="782"/>
    </row>
    <row r="132" spans="1:68" ht="14.25" hidden="1" customHeight="1" x14ac:dyDescent="0.25">
      <c r="A132" s="800" t="s">
        <v>72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244</v>
      </c>
      <c r="B134" s="54" t="s">
        <v>247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254</v>
      </c>
      <c r="B137" s="54" t="s">
        <v>255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idden="1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70</v>
      </c>
      <c r="Q140" s="788"/>
      <c r="R140" s="788"/>
      <c r="S140" s="788"/>
      <c r="T140" s="788"/>
      <c r="U140" s="788"/>
      <c r="V140" s="789"/>
      <c r="W140" s="37" t="s">
        <v>71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hidden="1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70</v>
      </c>
      <c r="Q141" s="788"/>
      <c r="R141" s="788"/>
      <c r="S141" s="788"/>
      <c r="T141" s="788"/>
      <c r="U141" s="788"/>
      <c r="V141" s="789"/>
      <c r="W141" s="37" t="s">
        <v>68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196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70</v>
      </c>
      <c r="Q145" s="788"/>
      <c r="R145" s="788"/>
      <c r="S145" s="788"/>
      <c r="T145" s="788"/>
      <c r="U145" s="788"/>
      <c r="V145" s="789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70</v>
      </c>
      <c r="Q146" s="788"/>
      <c r="R146" s="788"/>
      <c r="S146" s="788"/>
      <c r="T146" s="788"/>
      <c r="U146" s="788"/>
      <c r="V146" s="789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267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109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70</v>
      </c>
      <c r="Q152" s="788"/>
      <c r="R152" s="788"/>
      <c r="S152" s="788"/>
      <c r="T152" s="788"/>
      <c r="U152" s="788"/>
      <c r="V152" s="789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70</v>
      </c>
      <c r="Q153" s="788"/>
      <c r="R153" s="788"/>
      <c r="S153" s="788"/>
      <c r="T153" s="788"/>
      <c r="U153" s="788"/>
      <c r="V153" s="789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63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70</v>
      </c>
      <c r="Q157" s="788"/>
      <c r="R157" s="788"/>
      <c r="S157" s="788"/>
      <c r="T157" s="788"/>
      <c r="U157" s="788"/>
      <c r="V157" s="789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70</v>
      </c>
      <c r="Q158" s="788"/>
      <c r="R158" s="788"/>
      <c r="S158" s="788"/>
      <c r="T158" s="788"/>
      <c r="U158" s="788"/>
      <c r="V158" s="789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72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70</v>
      </c>
      <c r="Q163" s="788"/>
      <c r="R163" s="788"/>
      <c r="S163" s="788"/>
      <c r="T163" s="788"/>
      <c r="U163" s="788"/>
      <c r="V163" s="789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70</v>
      </c>
      <c r="Q164" s="788"/>
      <c r="R164" s="788"/>
      <c r="S164" s="788"/>
      <c r="T164" s="788"/>
      <c r="U164" s="788"/>
      <c r="V164" s="789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107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109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70</v>
      </c>
      <c r="Q168" s="788"/>
      <c r="R168" s="788"/>
      <c r="S168" s="788"/>
      <c r="T168" s="788"/>
      <c r="U168" s="788"/>
      <c r="V168" s="789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70</v>
      </c>
      <c r="Q169" s="788"/>
      <c r="R169" s="788"/>
      <c r="S169" s="788"/>
      <c r="T169" s="788"/>
      <c r="U169" s="788"/>
      <c r="V169" s="789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63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70</v>
      </c>
      <c r="Q176" s="788"/>
      <c r="R176" s="788"/>
      <c r="S176" s="788"/>
      <c r="T176" s="788"/>
      <c r="U176" s="788"/>
      <c r="V176" s="789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70</v>
      </c>
      <c r="Q177" s="788"/>
      <c r="R177" s="788"/>
      <c r="S177" s="788"/>
      <c r="T177" s="788"/>
      <c r="U177" s="788"/>
      <c r="V177" s="789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72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70</v>
      </c>
      <c r="Q181" s="788"/>
      <c r="R181" s="788"/>
      <c r="S181" s="788"/>
      <c r="T181" s="788"/>
      <c r="U181" s="788"/>
      <c r="V181" s="789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70</v>
      </c>
      <c r="Q182" s="788"/>
      <c r="R182" s="788"/>
      <c r="S182" s="788"/>
      <c r="T182" s="788"/>
      <c r="U182" s="788"/>
      <c r="V182" s="789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308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309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155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4</v>
      </c>
      <c r="Y186" s="780">
        <f>IFERROR(IF(X186="",0,CEILING((X186/$H186),1)*$H186),"")</f>
        <v>5.9399999999999995</v>
      </c>
      <c r="Z186" s="36">
        <f>IFERROR(IF(Y186=0,"",ROUNDUP(Y186/H186,0)*0.00502),"")</f>
        <v>1.506E-2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4.2020202020202024</v>
      </c>
      <c r="BN186" s="64">
        <f>IFERROR(Y186*I186/H186,"0")</f>
        <v>6.24</v>
      </c>
      <c r="BO186" s="64">
        <f>IFERROR(1/J186*(X186/H186),"0")</f>
        <v>8.6333419666753015E-3</v>
      </c>
      <c r="BP186" s="64">
        <f>IFERROR(1/J186*(Y186/H186),"0")</f>
        <v>1.282051282051282E-2</v>
      </c>
    </row>
    <row r="187" spans="1:68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70</v>
      </c>
      <c r="Q187" s="788"/>
      <c r="R187" s="788"/>
      <c r="S187" s="788"/>
      <c r="T187" s="788"/>
      <c r="U187" s="788"/>
      <c r="V187" s="789"/>
      <c r="W187" s="37" t="s">
        <v>71</v>
      </c>
      <c r="X187" s="781">
        <f>IFERROR(X186/H186,"0")</f>
        <v>2.0202020202020203</v>
      </c>
      <c r="Y187" s="781">
        <f>IFERROR(Y186/H186,"0")</f>
        <v>2.9999999999999996</v>
      </c>
      <c r="Z187" s="781">
        <f>IFERROR(IF(Z186="",0,Z186),"0")</f>
        <v>1.506E-2</v>
      </c>
      <c r="AA187" s="782"/>
      <c r="AB187" s="782"/>
      <c r="AC187" s="782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70</v>
      </c>
      <c r="Q188" s="788"/>
      <c r="R188" s="788"/>
      <c r="S188" s="788"/>
      <c r="T188" s="788"/>
      <c r="U188" s="788"/>
      <c r="V188" s="789"/>
      <c r="W188" s="37" t="s">
        <v>68</v>
      </c>
      <c r="X188" s="781">
        <f>IFERROR(SUM(X186:X186),"0")</f>
        <v>4</v>
      </c>
      <c r="Y188" s="781">
        <f>IFERROR(SUM(Y186:Y186),"0")</f>
        <v>5.9399999999999995</v>
      </c>
      <c r="Z188" s="37"/>
      <c r="AA188" s="782"/>
      <c r="AB188" s="782"/>
      <c r="AC188" s="782"/>
    </row>
    <row r="189" spans="1:68" ht="14.25" hidden="1" customHeight="1" x14ac:dyDescent="0.25">
      <c r="A189" s="800" t="s">
        <v>63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313</v>
      </c>
      <c r="B190" s="54" t="s">
        <v>314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12</v>
      </c>
      <c r="Y195" s="780">
        <f t="shared" si="36"/>
        <v>12.600000000000001</v>
      </c>
      <c r="Z195" s="36">
        <f>IFERROR(IF(Y195=0,"",ROUNDUP(Y195/H195,0)*0.00502),"")</f>
        <v>3.0120000000000001E-2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12.571428571428571</v>
      </c>
      <c r="BN195" s="64">
        <f t="shared" si="38"/>
        <v>13.200000000000003</v>
      </c>
      <c r="BO195" s="64">
        <f t="shared" si="39"/>
        <v>2.4420024420024423E-2</v>
      </c>
      <c r="BP195" s="64">
        <f t="shared" si="40"/>
        <v>2.5641025641025644E-2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70</v>
      </c>
      <c r="Q198" s="788"/>
      <c r="R198" s="788"/>
      <c r="S198" s="788"/>
      <c r="T198" s="788"/>
      <c r="U198" s="788"/>
      <c r="V198" s="789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5.7142857142857144</v>
      </c>
      <c r="Y198" s="781">
        <f>IFERROR(Y190/H190,"0")+IFERROR(Y191/H191,"0")+IFERROR(Y192/H192,"0")+IFERROR(Y193/H193,"0")+IFERROR(Y194/H194,"0")+IFERROR(Y195/H195,"0")+IFERROR(Y196/H196,"0")+IFERROR(Y197/H197,"0")</f>
        <v>6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3.0120000000000001E-2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70</v>
      </c>
      <c r="Q199" s="788"/>
      <c r="R199" s="788"/>
      <c r="S199" s="788"/>
      <c r="T199" s="788"/>
      <c r="U199" s="788"/>
      <c r="V199" s="789"/>
      <c r="W199" s="37" t="s">
        <v>68</v>
      </c>
      <c r="X199" s="781">
        <f>IFERROR(SUM(X190:X197),"0")</f>
        <v>12</v>
      </c>
      <c r="Y199" s="781">
        <f>IFERROR(SUM(Y190:Y197),"0")</f>
        <v>12.600000000000001</v>
      </c>
      <c r="Z199" s="37"/>
      <c r="AA199" s="782"/>
      <c r="AB199" s="782"/>
      <c r="AC199" s="782"/>
    </row>
    <row r="200" spans="1:68" ht="16.5" hidden="1" customHeight="1" x14ac:dyDescent="0.25">
      <c r="A200" s="825" t="s">
        <v>333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109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70</v>
      </c>
      <c r="Q204" s="788"/>
      <c r="R204" s="788"/>
      <c r="S204" s="788"/>
      <c r="T204" s="788"/>
      <c r="U204" s="788"/>
      <c r="V204" s="789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70</v>
      </c>
      <c r="Q205" s="788"/>
      <c r="R205" s="788"/>
      <c r="S205" s="788"/>
      <c r="T205" s="788"/>
      <c r="U205" s="788"/>
      <c r="V205" s="789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155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70</v>
      </c>
      <c r="Q209" s="788"/>
      <c r="R209" s="788"/>
      <c r="S209" s="788"/>
      <c r="T209" s="788"/>
      <c r="U209" s="788"/>
      <c r="V209" s="789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70</v>
      </c>
      <c r="Q210" s="788"/>
      <c r="R210" s="788"/>
      <c r="S210" s="788"/>
      <c r="T210" s="788"/>
      <c r="U210" s="788"/>
      <c r="V210" s="789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63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46</v>
      </c>
      <c r="Y212" s="780">
        <f t="shared" ref="Y212:Y219" si="41">IFERROR(IF(X212="",0,CEILING((X212/$H212),1)*$H212),"")</f>
        <v>48.6</v>
      </c>
      <c r="Z212" s="36">
        <f>IFERROR(IF(Y212=0,"",ROUNDUP(Y212/H212,0)*0.00902),"")</f>
        <v>8.1180000000000002E-2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47.788888888888884</v>
      </c>
      <c r="BN212" s="64">
        <f t="shared" ref="BN212:BN219" si="43">IFERROR(Y212*I212/H212,"0")</f>
        <v>50.49</v>
      </c>
      <c r="BO212" s="64">
        <f t="shared" ref="BO212:BO219" si="44">IFERROR(1/J212*(X212/H212),"0")</f>
        <v>6.4534231200897865E-2</v>
      </c>
      <c r="BP212" s="64">
        <f t="shared" ref="BP212:BP219" si="45">IFERROR(1/J212*(Y212/H212),"0")</f>
        <v>6.8181818181818177E-2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7</v>
      </c>
      <c r="Y216" s="780">
        <f t="shared" si="41"/>
        <v>7.2</v>
      </c>
      <c r="Z216" s="36">
        <f>IFERROR(IF(Y216=0,"",ROUNDUP(Y216/H216,0)*0.00502),"")</f>
        <v>2.0080000000000001E-2</v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7.5055555555555555</v>
      </c>
      <c r="BN216" s="64">
        <f t="shared" si="43"/>
        <v>7.7199999999999989</v>
      </c>
      <c r="BO216" s="64">
        <f t="shared" si="44"/>
        <v>1.6619183285849954E-2</v>
      </c>
      <c r="BP216" s="64">
        <f t="shared" si="45"/>
        <v>1.7094017094017096E-2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2</v>
      </c>
      <c r="Y217" s="780">
        <f t="shared" si="41"/>
        <v>3.6</v>
      </c>
      <c r="Z217" s="36">
        <f>IFERROR(IF(Y217=0,"",ROUNDUP(Y217/H217,0)*0.00502),"")</f>
        <v>1.004E-2</v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2.1111111111111112</v>
      </c>
      <c r="BN217" s="64">
        <f t="shared" si="43"/>
        <v>3.8</v>
      </c>
      <c r="BO217" s="64">
        <f t="shared" si="44"/>
        <v>4.7483380816714157E-3</v>
      </c>
      <c r="BP217" s="64">
        <f t="shared" si="45"/>
        <v>8.5470085470085479E-3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3</v>
      </c>
      <c r="Y219" s="780">
        <f t="shared" si="41"/>
        <v>3.6</v>
      </c>
      <c r="Z219" s="36">
        <f>IFERROR(IF(Y219=0,"",ROUNDUP(Y219/H219,0)*0.00502),"")</f>
        <v>1.004E-2</v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3.1666666666666661</v>
      </c>
      <c r="BN219" s="64">
        <f t="shared" si="43"/>
        <v>3.8</v>
      </c>
      <c r="BO219" s="64">
        <f t="shared" si="44"/>
        <v>7.1225071225071226E-3</v>
      </c>
      <c r="BP219" s="64">
        <f t="shared" si="45"/>
        <v>8.5470085470085479E-3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70</v>
      </c>
      <c r="Q220" s="788"/>
      <c r="R220" s="788"/>
      <c r="S220" s="788"/>
      <c r="T220" s="788"/>
      <c r="U220" s="788"/>
      <c r="V220" s="789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15.185185185185183</v>
      </c>
      <c r="Y220" s="781">
        <f>IFERROR(Y212/H212,"0")+IFERROR(Y213/H213,"0")+IFERROR(Y214/H214,"0")+IFERROR(Y215/H215,"0")+IFERROR(Y216/H216,"0")+IFERROR(Y217/H217,"0")+IFERROR(Y218/H218,"0")+IFERROR(Y219/H219,"0")</f>
        <v>17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0.12134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70</v>
      </c>
      <c r="Q221" s="788"/>
      <c r="R221" s="788"/>
      <c r="S221" s="788"/>
      <c r="T221" s="788"/>
      <c r="U221" s="788"/>
      <c r="V221" s="789"/>
      <c r="W221" s="37" t="s">
        <v>68</v>
      </c>
      <c r="X221" s="781">
        <f>IFERROR(SUM(X212:X219),"0")</f>
        <v>58</v>
      </c>
      <c r="Y221" s="781">
        <f>IFERROR(SUM(Y212:Y219),"0")</f>
        <v>63.000000000000007</v>
      </c>
      <c r="Z221" s="37"/>
      <c r="AA221" s="782"/>
      <c r="AB221" s="782"/>
      <c r="AC221" s="782"/>
    </row>
    <row r="222" spans="1:68" ht="14.25" hidden="1" customHeight="1" x14ac:dyDescent="0.25">
      <c r="A222" s="800" t="s">
        <v>72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13</v>
      </c>
      <c r="Y227" s="780">
        <f t="shared" si="46"/>
        <v>14.399999999999999</v>
      </c>
      <c r="Z227" s="36">
        <f t="shared" ref="Z227:Z233" si="51">IFERROR(IF(Y227=0,"",ROUNDUP(Y227/H227,0)*0.00651),"")</f>
        <v>3.9059999999999997E-2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14.4625</v>
      </c>
      <c r="BN227" s="64">
        <f t="shared" si="48"/>
        <v>16.019999999999996</v>
      </c>
      <c r="BO227" s="64">
        <f t="shared" si="49"/>
        <v>2.9761904761904767E-2</v>
      </c>
      <c r="BP227" s="64">
        <f t="shared" si="50"/>
        <v>3.2967032967032968E-2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2</v>
      </c>
      <c r="Y229" s="780">
        <f t="shared" si="46"/>
        <v>2.4</v>
      </c>
      <c r="Z229" s="36">
        <f t="shared" si="51"/>
        <v>6.5100000000000002E-3</v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2.2100000000000004</v>
      </c>
      <c r="BN229" s="64">
        <f t="shared" si="48"/>
        <v>2.6520000000000001</v>
      </c>
      <c r="BO229" s="64">
        <f t="shared" si="49"/>
        <v>4.578754578754579E-3</v>
      </c>
      <c r="BP229" s="64">
        <f t="shared" si="50"/>
        <v>5.4945054945054949E-3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57</v>
      </c>
      <c r="Y232" s="780">
        <f t="shared" si="46"/>
        <v>57.599999999999994</v>
      </c>
      <c r="Z232" s="36">
        <f t="shared" si="51"/>
        <v>0.15623999999999999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62.985000000000007</v>
      </c>
      <c r="BN232" s="64">
        <f t="shared" si="48"/>
        <v>63.648000000000003</v>
      </c>
      <c r="BO232" s="64">
        <f t="shared" si="49"/>
        <v>0.1304945054945055</v>
      </c>
      <c r="BP232" s="64">
        <f t="shared" si="50"/>
        <v>0.13186813186813187</v>
      </c>
    </row>
    <row r="233" spans="1:68" ht="27" hidden="1" customHeight="1" x14ac:dyDescent="0.25">
      <c r="A233" s="54" t="s">
        <v>390</v>
      </c>
      <c r="B233" s="54" t="s">
        <v>391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70</v>
      </c>
      <c r="Q234" s="788"/>
      <c r="R234" s="788"/>
      <c r="S234" s="788"/>
      <c r="T234" s="788"/>
      <c r="U234" s="788"/>
      <c r="V234" s="789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31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0.20180999999999999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70</v>
      </c>
      <c r="Q235" s="788"/>
      <c r="R235" s="788"/>
      <c r="S235" s="788"/>
      <c r="T235" s="788"/>
      <c r="U235" s="788"/>
      <c r="V235" s="789"/>
      <c r="W235" s="37" t="s">
        <v>68</v>
      </c>
      <c r="X235" s="781">
        <f>IFERROR(SUM(X223:X233),"0")</f>
        <v>72</v>
      </c>
      <c r="Y235" s="781">
        <f>IFERROR(SUM(Y223:Y233),"0")</f>
        <v>74.399999999999991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196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72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407</v>
      </c>
      <c r="B242" s="54" t="s">
        <v>408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70</v>
      </c>
      <c r="Q243" s="788"/>
      <c r="R243" s="788"/>
      <c r="S243" s="788"/>
      <c r="T243" s="788"/>
      <c r="U243" s="788"/>
      <c r="V243" s="789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70</v>
      </c>
      <c r="Q244" s="788"/>
      <c r="R244" s="788"/>
      <c r="S244" s="788"/>
      <c r="T244" s="788"/>
      <c r="U244" s="788"/>
      <c r="V244" s="789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410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109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70</v>
      </c>
      <c r="Q255" s="788"/>
      <c r="R255" s="788"/>
      <c r="S255" s="788"/>
      <c r="T255" s="788"/>
      <c r="U255" s="788"/>
      <c r="V255" s="789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70</v>
      </c>
      <c r="Q256" s="788"/>
      <c r="R256" s="788"/>
      <c r="S256" s="788"/>
      <c r="T256" s="788"/>
      <c r="U256" s="788"/>
      <c r="V256" s="789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430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109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32</v>
      </c>
      <c r="Y259" s="780">
        <f t="shared" ref="Y259:Y267" si="62">IFERROR(IF(X259="",0,CEILING((X259/$H259),1)*$H259),"")</f>
        <v>34.799999999999997</v>
      </c>
      <c r="Z259" s="36">
        <f>IFERROR(IF(Y259=0,"",ROUNDUP(Y259/H259,0)*0.01898),"")</f>
        <v>5.6940000000000004E-2</v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33.200000000000003</v>
      </c>
      <c r="BN259" s="64">
        <f t="shared" ref="BN259:BN267" si="64">IFERROR(Y259*I259/H259,"0")</f>
        <v>36.104999999999997</v>
      </c>
      <c r="BO259" s="64">
        <f t="shared" ref="BO259:BO267" si="65">IFERROR(1/J259*(X259/H259),"0")</f>
        <v>4.3103448275862072E-2</v>
      </c>
      <c r="BP259" s="64">
        <f t="shared" ref="BP259:BP267" si="66">IFERROR(1/J259*(Y259/H259),"0")</f>
        <v>4.6875E-2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70</v>
      </c>
      <c r="Q268" s="788"/>
      <c r="R268" s="788"/>
      <c r="S268" s="788"/>
      <c r="T268" s="788"/>
      <c r="U268" s="788"/>
      <c r="V268" s="789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2.7586206896551726</v>
      </c>
      <c r="Y268" s="781">
        <f>IFERROR(Y259/H259,"0")+IFERROR(Y260/H260,"0")+IFERROR(Y261/H261,"0")+IFERROR(Y262/H262,"0")+IFERROR(Y263/H263,"0")+IFERROR(Y264/H264,"0")+IFERROR(Y265/H265,"0")+IFERROR(Y266/H266,"0")+IFERROR(Y267/H267,"0")</f>
        <v>3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5.6940000000000004E-2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70</v>
      </c>
      <c r="Q269" s="788"/>
      <c r="R269" s="788"/>
      <c r="S269" s="788"/>
      <c r="T269" s="788"/>
      <c r="U269" s="788"/>
      <c r="V269" s="789"/>
      <c r="W269" s="37" t="s">
        <v>68</v>
      </c>
      <c r="X269" s="781">
        <f>IFERROR(SUM(X259:X267),"0")</f>
        <v>32</v>
      </c>
      <c r="Y269" s="781">
        <f>IFERROR(SUM(Y259:Y267),"0")</f>
        <v>34.799999999999997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155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70</v>
      </c>
      <c r="Q272" s="788"/>
      <c r="R272" s="788"/>
      <c r="S272" s="788"/>
      <c r="T272" s="788"/>
      <c r="U272" s="788"/>
      <c r="V272" s="789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70</v>
      </c>
      <c r="Q273" s="788"/>
      <c r="R273" s="788"/>
      <c r="S273" s="788"/>
      <c r="T273" s="788"/>
      <c r="U273" s="788"/>
      <c r="V273" s="789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455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109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70</v>
      </c>
      <c r="Q285" s="788"/>
      <c r="R285" s="788"/>
      <c r="S285" s="788"/>
      <c r="T285" s="788"/>
      <c r="U285" s="788"/>
      <c r="V285" s="789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70</v>
      </c>
      <c r="Q286" s="788"/>
      <c r="R286" s="788"/>
      <c r="S286" s="788"/>
      <c r="T286" s="788"/>
      <c r="U286" s="788"/>
      <c r="V286" s="789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482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109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70</v>
      </c>
      <c r="Q290" s="788"/>
      <c r="R290" s="788"/>
      <c r="S290" s="788"/>
      <c r="T290" s="788"/>
      <c r="U290" s="788"/>
      <c r="V290" s="789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70</v>
      </c>
      <c r="Q291" s="788"/>
      <c r="R291" s="788"/>
      <c r="S291" s="788"/>
      <c r="T291" s="788"/>
      <c r="U291" s="788"/>
      <c r="V291" s="789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485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109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70</v>
      </c>
      <c r="Q297" s="788"/>
      <c r="R297" s="788"/>
      <c r="S297" s="788"/>
      <c r="T297" s="788"/>
      <c r="U297" s="788"/>
      <c r="V297" s="789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70</v>
      </c>
      <c r="Q298" s="788"/>
      <c r="R298" s="788"/>
      <c r="S298" s="788"/>
      <c r="T298" s="788"/>
      <c r="U298" s="788"/>
      <c r="V298" s="789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72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503</v>
      </c>
      <c r="B304" s="54" t="s">
        <v>504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70</v>
      </c>
      <c r="Q307" s="788"/>
      <c r="R307" s="788"/>
      <c r="S307" s="788"/>
      <c r="T307" s="788"/>
      <c r="U307" s="788"/>
      <c r="V307" s="789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70</v>
      </c>
      <c r="Q308" s="788"/>
      <c r="R308" s="788"/>
      <c r="S308" s="788"/>
      <c r="T308" s="788"/>
      <c r="U308" s="788"/>
      <c r="V308" s="789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510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109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70</v>
      </c>
      <c r="Q312" s="788"/>
      <c r="R312" s="788"/>
      <c r="S312" s="788"/>
      <c r="T312" s="788"/>
      <c r="U312" s="788"/>
      <c r="V312" s="789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70</v>
      </c>
      <c r="Q313" s="788"/>
      <c r="R313" s="788"/>
      <c r="S313" s="788"/>
      <c r="T313" s="788"/>
      <c r="U313" s="788"/>
      <c r="V313" s="789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63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70</v>
      </c>
      <c r="Q316" s="788"/>
      <c r="R316" s="788"/>
      <c r="S316" s="788"/>
      <c r="T316" s="788"/>
      <c r="U316" s="788"/>
      <c r="V316" s="789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70</v>
      </c>
      <c r="Q317" s="788"/>
      <c r="R317" s="788"/>
      <c r="S317" s="788"/>
      <c r="T317" s="788"/>
      <c r="U317" s="788"/>
      <c r="V317" s="789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72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70</v>
      </c>
      <c r="Q321" s="788"/>
      <c r="R321" s="788"/>
      <c r="S321" s="788"/>
      <c r="T321" s="788"/>
      <c r="U321" s="788"/>
      <c r="V321" s="789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70</v>
      </c>
      <c r="Q322" s="788"/>
      <c r="R322" s="788"/>
      <c r="S322" s="788"/>
      <c r="T322" s="788"/>
      <c r="U322" s="788"/>
      <c r="V322" s="789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523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109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70</v>
      </c>
      <c r="Q326" s="788"/>
      <c r="R326" s="788"/>
      <c r="S326" s="788"/>
      <c r="T326" s="788"/>
      <c r="U326" s="788"/>
      <c r="V326" s="789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70</v>
      </c>
      <c r="Q327" s="788"/>
      <c r="R327" s="788"/>
      <c r="S327" s="788"/>
      <c r="T327" s="788"/>
      <c r="U327" s="788"/>
      <c r="V327" s="789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63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70</v>
      </c>
      <c r="Q330" s="788"/>
      <c r="R330" s="788"/>
      <c r="S330" s="788"/>
      <c r="T330" s="788"/>
      <c r="U330" s="788"/>
      <c r="V330" s="789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70</v>
      </c>
      <c r="Q331" s="788"/>
      <c r="R331" s="788"/>
      <c r="S331" s="788"/>
      <c r="T331" s="788"/>
      <c r="U331" s="788"/>
      <c r="V331" s="789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72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70</v>
      </c>
      <c r="Q335" s="788"/>
      <c r="R335" s="788"/>
      <c r="S335" s="788"/>
      <c r="T335" s="788"/>
      <c r="U335" s="788"/>
      <c r="V335" s="789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70</v>
      </c>
      <c r="Q336" s="788"/>
      <c r="R336" s="788"/>
      <c r="S336" s="788"/>
      <c r="T336" s="788"/>
      <c r="U336" s="788"/>
      <c r="V336" s="789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536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109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70</v>
      </c>
      <c r="Q341" s="788"/>
      <c r="R341" s="788"/>
      <c r="S341" s="788"/>
      <c r="T341" s="788"/>
      <c r="U341" s="788"/>
      <c r="V341" s="789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70</v>
      </c>
      <c r="Q342" s="788"/>
      <c r="R342" s="788"/>
      <c r="S342" s="788"/>
      <c r="T342" s="788"/>
      <c r="U342" s="788"/>
      <c r="V342" s="789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63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70</v>
      </c>
      <c r="Q346" s="788"/>
      <c r="R346" s="788"/>
      <c r="S346" s="788"/>
      <c r="T346" s="788"/>
      <c r="U346" s="788"/>
      <c r="V346" s="789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70</v>
      </c>
      <c r="Q347" s="788"/>
      <c r="R347" s="788"/>
      <c r="S347" s="788"/>
      <c r="T347" s="788"/>
      <c r="U347" s="788"/>
      <c r="V347" s="789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72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70</v>
      </c>
      <c r="Q350" s="788"/>
      <c r="R350" s="788"/>
      <c r="S350" s="788"/>
      <c r="T350" s="788"/>
      <c r="U350" s="788"/>
      <c r="V350" s="789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70</v>
      </c>
      <c r="Q351" s="788"/>
      <c r="R351" s="788"/>
      <c r="S351" s="788"/>
      <c r="T351" s="788"/>
      <c r="U351" s="788"/>
      <c r="V351" s="789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549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109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70</v>
      </c>
      <c r="Q355" s="788"/>
      <c r="R355" s="788"/>
      <c r="S355" s="788"/>
      <c r="T355" s="788"/>
      <c r="U355" s="788"/>
      <c r="V355" s="789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70</v>
      </c>
      <c r="Q356" s="788"/>
      <c r="R356" s="788"/>
      <c r="S356" s="788"/>
      <c r="T356" s="788"/>
      <c r="U356" s="788"/>
      <c r="V356" s="789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553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109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70</v>
      </c>
      <c r="Q367" s="788"/>
      <c r="R367" s="788"/>
      <c r="S367" s="788"/>
      <c r="T367" s="788"/>
      <c r="U367" s="788"/>
      <c r="V367" s="789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70</v>
      </c>
      <c r="Q368" s="788"/>
      <c r="R368" s="788"/>
      <c r="S368" s="788"/>
      <c r="T368" s="788"/>
      <c r="U368" s="788"/>
      <c r="V368" s="789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63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70</v>
      </c>
      <c r="Q374" s="788"/>
      <c r="R374" s="788"/>
      <c r="S374" s="788"/>
      <c r="T374" s="788"/>
      <c r="U374" s="788"/>
      <c r="V374" s="789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70</v>
      </c>
      <c r="Q375" s="788"/>
      <c r="R375" s="788"/>
      <c r="S375" s="788"/>
      <c r="T375" s="788"/>
      <c r="U375" s="788"/>
      <c r="V375" s="789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72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70</v>
      </c>
      <c r="Q383" s="788"/>
      <c r="R383" s="788"/>
      <c r="S383" s="788"/>
      <c r="T383" s="788"/>
      <c r="U383" s="788"/>
      <c r="V383" s="789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70</v>
      </c>
      <c r="Q384" s="788"/>
      <c r="R384" s="788"/>
      <c r="S384" s="788"/>
      <c r="T384" s="788"/>
      <c r="U384" s="788"/>
      <c r="V384" s="789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196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605</v>
      </c>
      <c r="B386" s="54" t="s">
        <v>606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608</v>
      </c>
      <c r="B387" s="54" t="s">
        <v>609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611</v>
      </c>
      <c r="B388" s="54" t="s">
        <v>612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44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70</v>
      </c>
      <c r="Q390" s="788"/>
      <c r="R390" s="788"/>
      <c r="S390" s="788"/>
      <c r="T390" s="788"/>
      <c r="U390" s="788"/>
      <c r="V390" s="789"/>
      <c r="W390" s="37" t="s">
        <v>71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70</v>
      </c>
      <c r="Q391" s="788"/>
      <c r="R391" s="788"/>
      <c r="S391" s="788"/>
      <c r="T391" s="788"/>
      <c r="U391" s="788"/>
      <c r="V391" s="789"/>
      <c r="W391" s="37" t="s">
        <v>68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0" t="s">
        <v>98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3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48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70</v>
      </c>
      <c r="Q397" s="788"/>
      <c r="R397" s="788"/>
      <c r="S397" s="788"/>
      <c r="T397" s="788"/>
      <c r="U397" s="788"/>
      <c r="V397" s="789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70</v>
      </c>
      <c r="Q398" s="788"/>
      <c r="R398" s="788"/>
      <c r="S398" s="788"/>
      <c r="T398" s="788"/>
      <c r="U398" s="788"/>
      <c r="V398" s="789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629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70</v>
      </c>
      <c r="Q403" s="788"/>
      <c r="R403" s="788"/>
      <c r="S403" s="788"/>
      <c r="T403" s="788"/>
      <c r="U403" s="788"/>
      <c r="V403" s="789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70</v>
      </c>
      <c r="Q404" s="788"/>
      <c r="R404" s="788"/>
      <c r="S404" s="788"/>
      <c r="T404" s="788"/>
      <c r="U404" s="788"/>
      <c r="V404" s="789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638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63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70</v>
      </c>
      <c r="Q408" s="788"/>
      <c r="R408" s="788"/>
      <c r="S408" s="788"/>
      <c r="T408" s="788"/>
      <c r="U408" s="788"/>
      <c r="V408" s="789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70</v>
      </c>
      <c r="Q409" s="788"/>
      <c r="R409" s="788"/>
      <c r="S409" s="788"/>
      <c r="T409" s="788"/>
      <c r="U409" s="788"/>
      <c r="V409" s="789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72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70</v>
      </c>
      <c r="Q414" s="788"/>
      <c r="R414" s="788"/>
      <c r="S414" s="788"/>
      <c r="T414" s="788"/>
      <c r="U414" s="788"/>
      <c r="V414" s="789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70</v>
      </c>
      <c r="Q415" s="788"/>
      <c r="R415" s="788"/>
      <c r="S415" s="788"/>
      <c r="T415" s="788"/>
      <c r="U415" s="788"/>
      <c r="V415" s="789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651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652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109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hidden="1" customHeight="1" x14ac:dyDescent="0.25">
      <c r="A420" s="54" t="s">
        <v>653</v>
      </c>
      <c r="B420" s="54" t="s">
        <v>656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438</v>
      </c>
      <c r="Y422" s="780">
        <f t="shared" si="87"/>
        <v>450</v>
      </c>
      <c r="Z422" s="36">
        <f>IFERROR(IF(Y422=0,"",ROUNDUP(Y422/H422,0)*0.02175),"")</f>
        <v>0.65249999999999997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452.01599999999996</v>
      </c>
      <c r="BN422" s="64">
        <f t="shared" si="89"/>
        <v>464.4</v>
      </c>
      <c r="BO422" s="64">
        <f t="shared" si="90"/>
        <v>0.60833333333333328</v>
      </c>
      <c r="BP422" s="64">
        <f t="shared" si="91"/>
        <v>0.625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hidden="1" customHeight="1" x14ac:dyDescent="0.25">
      <c r="A425" s="54" t="s">
        <v>665</v>
      </c>
      <c r="B425" s="54" t="s">
        <v>667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70</v>
      </c>
      <c r="Q429" s="788"/>
      <c r="R429" s="788"/>
      <c r="S429" s="788"/>
      <c r="T429" s="788"/>
      <c r="U429" s="788"/>
      <c r="V429" s="789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29.2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0.65249999999999997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70</v>
      </c>
      <c r="Q430" s="788"/>
      <c r="R430" s="788"/>
      <c r="S430" s="788"/>
      <c r="T430" s="788"/>
      <c r="U430" s="788"/>
      <c r="V430" s="789"/>
      <c r="W430" s="37" t="s">
        <v>68</v>
      </c>
      <c r="X430" s="781">
        <f>IFERROR(SUM(X419:X428),"0")</f>
        <v>438</v>
      </c>
      <c r="Y430" s="781">
        <f>IFERROR(SUM(Y419:Y428),"0")</f>
        <v>450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155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676</v>
      </c>
      <c r="B432" s="54" t="s">
        <v>677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70</v>
      </c>
      <c r="Q434" s="788"/>
      <c r="R434" s="788"/>
      <c r="S434" s="788"/>
      <c r="T434" s="788"/>
      <c r="U434" s="788"/>
      <c r="V434" s="789"/>
      <c r="W434" s="37" t="s">
        <v>71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70</v>
      </c>
      <c r="Q435" s="788"/>
      <c r="R435" s="788"/>
      <c r="S435" s="788"/>
      <c r="T435" s="788"/>
      <c r="U435" s="788"/>
      <c r="V435" s="789"/>
      <c r="W435" s="37" t="s">
        <v>68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72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808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01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70</v>
      </c>
      <c r="Q439" s="788"/>
      <c r="R439" s="788"/>
      <c r="S439" s="788"/>
      <c r="T439" s="788"/>
      <c r="U439" s="788"/>
      <c r="V439" s="789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70</v>
      </c>
      <c r="Q440" s="788"/>
      <c r="R440" s="788"/>
      <c r="S440" s="788"/>
      <c r="T440" s="788"/>
      <c r="U440" s="788"/>
      <c r="V440" s="789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196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793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109</v>
      </c>
      <c r="Y442" s="780">
        <f>IFERROR(IF(X442="",0,CEILING((X442/$H442),1)*$H442),"")</f>
        <v>117</v>
      </c>
      <c r="Z442" s="36">
        <f>IFERROR(IF(Y442=0,"",ROUNDUP(Y442/H442,0)*0.01898),"")</f>
        <v>0.24674000000000001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115.28566666666666</v>
      </c>
      <c r="BN442" s="64">
        <f>IFERROR(Y442*I442/H442,"0")</f>
        <v>123.747</v>
      </c>
      <c r="BO442" s="64">
        <f>IFERROR(1/J442*(X442/H442),"0")</f>
        <v>0.1892361111111111</v>
      </c>
      <c r="BP442" s="64">
        <f>IFERROR(1/J442*(Y442/H442),"0")</f>
        <v>0.203125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70</v>
      </c>
      <c r="Q443" s="788"/>
      <c r="R443" s="788"/>
      <c r="S443" s="788"/>
      <c r="T443" s="788"/>
      <c r="U443" s="788"/>
      <c r="V443" s="789"/>
      <c r="W443" s="37" t="s">
        <v>71</v>
      </c>
      <c r="X443" s="781">
        <f>IFERROR(X442/H442,"0")</f>
        <v>12.111111111111111</v>
      </c>
      <c r="Y443" s="781">
        <f>IFERROR(Y442/H442,"0")</f>
        <v>13</v>
      </c>
      <c r="Z443" s="781">
        <f>IFERROR(IF(Z442="",0,Z442),"0")</f>
        <v>0.24674000000000001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70</v>
      </c>
      <c r="Q444" s="788"/>
      <c r="R444" s="788"/>
      <c r="S444" s="788"/>
      <c r="T444" s="788"/>
      <c r="U444" s="788"/>
      <c r="V444" s="789"/>
      <c r="W444" s="37" t="s">
        <v>68</v>
      </c>
      <c r="X444" s="781">
        <f>IFERROR(SUM(X442:X442),"0")</f>
        <v>109</v>
      </c>
      <c r="Y444" s="781">
        <f>IFERROR(SUM(Y442:Y442),"0")</f>
        <v>117</v>
      </c>
      <c r="Z444" s="37"/>
      <c r="AA444" s="782"/>
      <c r="AB444" s="782"/>
      <c r="AC444" s="782"/>
    </row>
    <row r="445" spans="1:68" ht="16.5" hidden="1" customHeight="1" x14ac:dyDescent="0.25">
      <c r="A445" s="825" t="s">
        <v>693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109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70</v>
      </c>
      <c r="Q455" s="788"/>
      <c r="R455" s="788"/>
      <c r="S455" s="788"/>
      <c r="T455" s="788"/>
      <c r="U455" s="788"/>
      <c r="V455" s="789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70</v>
      </c>
      <c r="Q456" s="788"/>
      <c r="R456" s="788"/>
      <c r="S456" s="788"/>
      <c r="T456" s="788"/>
      <c r="U456" s="788"/>
      <c r="V456" s="789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63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70</v>
      </c>
      <c r="Q460" s="788"/>
      <c r="R460" s="788"/>
      <c r="S460" s="788"/>
      <c r="T460" s="788"/>
      <c r="U460" s="788"/>
      <c r="V460" s="789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70</v>
      </c>
      <c r="Q461" s="788"/>
      <c r="R461" s="788"/>
      <c r="S461" s="788"/>
      <c r="T461" s="788"/>
      <c r="U461" s="788"/>
      <c r="V461" s="789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72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717</v>
      </c>
      <c r="B463" s="54" t="s">
        <v>718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992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87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70</v>
      </c>
      <c r="Q468" s="788"/>
      <c r="R468" s="788"/>
      <c r="S468" s="788"/>
      <c r="T468" s="788"/>
      <c r="U468" s="788"/>
      <c r="V468" s="789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70</v>
      </c>
      <c r="Q469" s="788"/>
      <c r="R469" s="788"/>
      <c r="S469" s="788"/>
      <c r="T469" s="788"/>
      <c r="U469" s="788"/>
      <c r="V469" s="789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196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95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70</v>
      </c>
      <c r="Q472" s="788"/>
      <c r="R472" s="788"/>
      <c r="S472" s="788"/>
      <c r="T472" s="788"/>
      <c r="U472" s="788"/>
      <c r="V472" s="789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70</v>
      </c>
      <c r="Q473" s="788"/>
      <c r="R473" s="788"/>
      <c r="S473" s="788"/>
      <c r="T473" s="788"/>
      <c r="U473" s="788"/>
      <c r="V473" s="789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737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738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109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70</v>
      </c>
      <c r="Q478" s="788"/>
      <c r="R478" s="788"/>
      <c r="S478" s="788"/>
      <c r="T478" s="788"/>
      <c r="U478" s="788"/>
      <c r="V478" s="789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70</v>
      </c>
      <c r="Q479" s="788"/>
      <c r="R479" s="788"/>
      <c r="S479" s="788"/>
      <c r="T479" s="788"/>
      <c r="U479" s="788"/>
      <c r="V479" s="789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63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742</v>
      </c>
      <c r="B481" s="54" t="s">
        <v>743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9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74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6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81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7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2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70</v>
      </c>
      <c r="Q500" s="788"/>
      <c r="R500" s="788"/>
      <c r="S500" s="788"/>
      <c r="T500" s="788"/>
      <c r="U500" s="788"/>
      <c r="V500" s="789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70</v>
      </c>
      <c r="Q501" s="788"/>
      <c r="R501" s="788"/>
      <c r="S501" s="788"/>
      <c r="T501" s="788"/>
      <c r="U501" s="788"/>
      <c r="V501" s="789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72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70</v>
      </c>
      <c r="Q505" s="788"/>
      <c r="R505" s="788"/>
      <c r="S505" s="788"/>
      <c r="T505" s="788"/>
      <c r="U505" s="788"/>
      <c r="V505" s="789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70</v>
      </c>
      <c r="Q506" s="788"/>
      <c r="R506" s="788"/>
      <c r="S506" s="788"/>
      <c r="T506" s="788"/>
      <c r="U506" s="788"/>
      <c r="V506" s="789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98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70</v>
      </c>
      <c r="Q510" s="788"/>
      <c r="R510" s="788"/>
      <c r="S510" s="788"/>
      <c r="T510" s="788"/>
      <c r="U510" s="788"/>
      <c r="V510" s="789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70</v>
      </c>
      <c r="Q511" s="788"/>
      <c r="R511" s="788"/>
      <c r="S511" s="788"/>
      <c r="T511" s="788"/>
      <c r="U511" s="788"/>
      <c r="V511" s="789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799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155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70</v>
      </c>
      <c r="Q515" s="788"/>
      <c r="R515" s="788"/>
      <c r="S515" s="788"/>
      <c r="T515" s="788"/>
      <c r="U515" s="788"/>
      <c r="V515" s="789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70</v>
      </c>
      <c r="Q516" s="788"/>
      <c r="R516" s="788"/>
      <c r="S516" s="788"/>
      <c r="T516" s="788"/>
      <c r="U516" s="788"/>
      <c r="V516" s="789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63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803</v>
      </c>
      <c r="B518" s="54" t="s">
        <v>804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02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42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70</v>
      </c>
      <c r="Q523" s="788"/>
      <c r="R523" s="788"/>
      <c r="S523" s="788"/>
      <c r="T523" s="788"/>
      <c r="U523" s="788"/>
      <c r="V523" s="789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70</v>
      </c>
      <c r="Q524" s="788"/>
      <c r="R524" s="788"/>
      <c r="S524" s="788"/>
      <c r="T524" s="788"/>
      <c r="U524" s="788"/>
      <c r="V524" s="789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98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70</v>
      </c>
      <c r="Q527" s="788"/>
      <c r="R527" s="788"/>
      <c r="S527" s="788"/>
      <c r="T527" s="788"/>
      <c r="U527" s="788"/>
      <c r="V527" s="789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70</v>
      </c>
      <c r="Q528" s="788"/>
      <c r="R528" s="788"/>
      <c r="S528" s="788"/>
      <c r="T528" s="788"/>
      <c r="U528" s="788"/>
      <c r="V528" s="789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819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70</v>
      </c>
      <c r="Q531" s="788"/>
      <c r="R531" s="788"/>
      <c r="S531" s="788"/>
      <c r="T531" s="788"/>
      <c r="U531" s="788"/>
      <c r="V531" s="789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70</v>
      </c>
      <c r="Q532" s="788"/>
      <c r="R532" s="788"/>
      <c r="S532" s="788"/>
      <c r="T532" s="788"/>
      <c r="U532" s="788"/>
      <c r="V532" s="789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823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63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905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5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70</v>
      </c>
      <c r="Q539" s="788"/>
      <c r="R539" s="788"/>
      <c r="S539" s="788"/>
      <c r="T539" s="788"/>
      <c r="U539" s="788"/>
      <c r="V539" s="789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70</v>
      </c>
      <c r="Q540" s="788"/>
      <c r="R540" s="788"/>
      <c r="S540" s="788"/>
      <c r="T540" s="788"/>
      <c r="U540" s="788"/>
      <c r="V540" s="789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837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63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70</v>
      </c>
      <c r="Q544" s="788"/>
      <c r="R544" s="788"/>
      <c r="S544" s="788"/>
      <c r="T544" s="788"/>
      <c r="U544" s="788"/>
      <c r="V544" s="789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70</v>
      </c>
      <c r="Q545" s="788"/>
      <c r="R545" s="788"/>
      <c r="S545" s="788"/>
      <c r="T545" s="788"/>
      <c r="U545" s="788"/>
      <c r="V545" s="789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70</v>
      </c>
      <c r="Q548" s="788"/>
      <c r="R548" s="788"/>
      <c r="S548" s="788"/>
      <c r="T548" s="788"/>
      <c r="U548" s="788"/>
      <c r="V548" s="789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70</v>
      </c>
      <c r="Q549" s="788"/>
      <c r="R549" s="788"/>
      <c r="S549" s="788"/>
      <c r="T549" s="788"/>
      <c r="U549" s="788"/>
      <c r="V549" s="789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844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844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109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23</v>
      </c>
      <c r="Y553" s="780">
        <f t="shared" ref="Y553:Y567" si="103">IFERROR(IF(X553="",0,CEILING((X553/$H553),1)*$H553),"")</f>
        <v>26.400000000000002</v>
      </c>
      <c r="Z553" s="36">
        <f t="shared" ref="Z553:Z558" si="104">IFERROR(IF(Y553=0,"",ROUNDUP(Y553/H553,0)*0.01196),"")</f>
        <v>5.9799999999999999E-2</v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24.568181818181817</v>
      </c>
      <c r="BN553" s="64">
        <f t="shared" ref="BN553:BN567" si="106">IFERROR(Y553*I553/H553,"0")</f>
        <v>28.200000000000003</v>
      </c>
      <c r="BO553" s="64">
        <f t="shared" ref="BO553:BO567" si="107">IFERROR(1/J553*(X553/H553),"0")</f>
        <v>4.1885198135198129E-2</v>
      </c>
      <c r="BP553" s="64">
        <f t="shared" ref="BP553:BP567" si="108">IFERROR(1/J553*(Y553/H553),"0")</f>
        <v>4.807692307692308E-2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26</v>
      </c>
      <c r="Y554" s="780">
        <f t="shared" si="103"/>
        <v>26.400000000000002</v>
      </c>
      <c r="Z554" s="36">
        <f t="shared" si="104"/>
        <v>5.9799999999999999E-2</v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27.77272727272727</v>
      </c>
      <c r="BN554" s="64">
        <f t="shared" si="106"/>
        <v>28.200000000000003</v>
      </c>
      <c r="BO554" s="64">
        <f t="shared" si="107"/>
        <v>4.7348484848484848E-2</v>
      </c>
      <c r="BP554" s="64">
        <f t="shared" si="108"/>
        <v>4.807692307692308E-2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18</v>
      </c>
      <c r="Y556" s="780">
        <f t="shared" si="103"/>
        <v>21.12</v>
      </c>
      <c r="Z556" s="36">
        <f t="shared" si="104"/>
        <v>4.7840000000000001E-2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19.227272727272727</v>
      </c>
      <c r="BN556" s="64">
        <f t="shared" si="106"/>
        <v>22.56</v>
      </c>
      <c r="BO556" s="64">
        <f t="shared" si="107"/>
        <v>3.277972027972028E-2</v>
      </c>
      <c r="BP556" s="64">
        <f t="shared" si="108"/>
        <v>3.8461538461538464E-2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27</v>
      </c>
      <c r="Y558" s="780">
        <f t="shared" si="103"/>
        <v>31.68</v>
      </c>
      <c r="Z558" s="36">
        <f t="shared" si="104"/>
        <v>7.1760000000000004E-2</v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28.84090909090909</v>
      </c>
      <c r="BN558" s="64">
        <f t="shared" si="106"/>
        <v>33.839999999999996</v>
      </c>
      <c r="BO558" s="64">
        <f t="shared" si="107"/>
        <v>4.9169580419580416E-2</v>
      </c>
      <c r="BP558" s="64">
        <f t="shared" si="108"/>
        <v>5.7692307692307696E-2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01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66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64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105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70</v>
      </c>
      <c r="Q568" s="788"/>
      <c r="R568" s="788"/>
      <c r="S568" s="788"/>
      <c r="T568" s="788"/>
      <c r="U568" s="788"/>
      <c r="V568" s="789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17.803030303030301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0.23920000000000002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70</v>
      </c>
      <c r="Q569" s="788"/>
      <c r="R569" s="788"/>
      <c r="S569" s="788"/>
      <c r="T569" s="788"/>
      <c r="U569" s="788"/>
      <c r="V569" s="789"/>
      <c r="W569" s="37" t="s">
        <v>68</v>
      </c>
      <c r="X569" s="781">
        <f>IFERROR(SUM(X553:X567),"0")</f>
        <v>94</v>
      </c>
      <c r="Y569" s="781">
        <f>IFERROR(SUM(Y553:Y567),"0")</f>
        <v>105.6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155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883</v>
      </c>
      <c r="B571" s="54" t="s">
        <v>884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77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88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70</v>
      </c>
      <c r="Q574" s="788"/>
      <c r="R574" s="788"/>
      <c r="S574" s="788"/>
      <c r="T574" s="788"/>
      <c r="U574" s="788"/>
      <c r="V574" s="789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70</v>
      </c>
      <c r="Q575" s="788"/>
      <c r="R575" s="788"/>
      <c r="S575" s="788"/>
      <c r="T575" s="788"/>
      <c r="U575" s="788"/>
      <c r="V575" s="789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63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892</v>
      </c>
      <c r="B577" s="54" t="s">
        <v>893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89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896</v>
      </c>
      <c r="B578" s="54" t="s">
        <v>897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209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902</v>
      </c>
      <c r="B580" s="54" t="s">
        <v>903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9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2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4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2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04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idden="1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70</v>
      </c>
      <c r="Q591" s="788"/>
      <c r="R591" s="788"/>
      <c r="S591" s="788"/>
      <c r="T591" s="788"/>
      <c r="U591" s="788"/>
      <c r="V591" s="789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hidden="1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70</v>
      </c>
      <c r="Q592" s="788"/>
      <c r="R592" s="788"/>
      <c r="S592" s="788"/>
      <c r="T592" s="788"/>
      <c r="U592" s="788"/>
      <c r="V592" s="789"/>
      <c r="W592" s="37" t="s">
        <v>68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hidden="1" customHeight="1" x14ac:dyDescent="0.25">
      <c r="A593" s="800" t="s">
        <v>72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70</v>
      </c>
      <c r="Q597" s="788"/>
      <c r="R597" s="788"/>
      <c r="S597" s="788"/>
      <c r="T597" s="788"/>
      <c r="U597" s="788"/>
      <c r="V597" s="789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70</v>
      </c>
      <c r="Q598" s="788"/>
      <c r="R598" s="788"/>
      <c r="S598" s="788"/>
      <c r="T598" s="788"/>
      <c r="U598" s="788"/>
      <c r="V598" s="789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196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7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70</v>
      </c>
      <c r="Q602" s="788"/>
      <c r="R602" s="788"/>
      <c r="S602" s="788"/>
      <c r="T602" s="788"/>
      <c r="U602" s="788"/>
      <c r="V602" s="789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70</v>
      </c>
      <c r="Q603" s="788"/>
      <c r="R603" s="788"/>
      <c r="S603" s="788"/>
      <c r="T603" s="788"/>
      <c r="U603" s="788"/>
      <c r="V603" s="789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940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940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109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83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70</v>
      </c>
      <c r="Q608" s="788"/>
      <c r="R608" s="788"/>
      <c r="S608" s="788"/>
      <c r="T608" s="788"/>
      <c r="U608" s="788"/>
      <c r="V608" s="789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70</v>
      </c>
      <c r="Q609" s="788"/>
      <c r="R609" s="788"/>
      <c r="S609" s="788"/>
      <c r="T609" s="788"/>
      <c r="U609" s="788"/>
      <c r="V609" s="789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63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70</v>
      </c>
      <c r="Q612" s="788"/>
      <c r="R612" s="788"/>
      <c r="S612" s="788"/>
      <c r="T612" s="788"/>
      <c r="U612" s="788"/>
      <c r="V612" s="789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70</v>
      </c>
      <c r="Q613" s="788"/>
      <c r="R613" s="788"/>
      <c r="S613" s="788"/>
      <c r="T613" s="788"/>
      <c r="U613" s="788"/>
      <c r="V613" s="789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947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947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109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73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96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5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102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38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11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70</v>
      </c>
      <c r="Q624" s="788"/>
      <c r="R624" s="788"/>
      <c r="S624" s="788"/>
      <c r="T624" s="788"/>
      <c r="U624" s="788"/>
      <c r="V624" s="789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70</v>
      </c>
      <c r="Q625" s="788"/>
      <c r="R625" s="788"/>
      <c r="S625" s="788"/>
      <c r="T625" s="788"/>
      <c r="U625" s="788"/>
      <c r="V625" s="789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155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21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18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62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71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70</v>
      </c>
      <c r="Q631" s="788"/>
      <c r="R631" s="788"/>
      <c r="S631" s="788"/>
      <c r="T631" s="788"/>
      <c r="U631" s="788"/>
      <c r="V631" s="789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70</v>
      </c>
      <c r="Q632" s="788"/>
      <c r="R632" s="788"/>
      <c r="S632" s="788"/>
      <c r="T632" s="788"/>
      <c r="U632" s="788"/>
      <c r="V632" s="789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63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58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86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0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783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7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88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8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70</v>
      </c>
      <c r="Q641" s="788"/>
      <c r="R641" s="788"/>
      <c r="S641" s="788"/>
      <c r="T641" s="788"/>
      <c r="U641" s="788"/>
      <c r="V641" s="789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70</v>
      </c>
      <c r="Q642" s="788"/>
      <c r="R642" s="788"/>
      <c r="S642" s="788"/>
      <c r="T642" s="788"/>
      <c r="U642" s="788"/>
      <c r="V642" s="789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72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1013</v>
      </c>
      <c r="B644" s="54" t="s">
        <v>1014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210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2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8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0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9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39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7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6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70</v>
      </c>
      <c r="Q652" s="788"/>
      <c r="R652" s="788"/>
      <c r="S652" s="788"/>
      <c r="T652" s="788"/>
      <c r="U652" s="788"/>
      <c r="V652" s="789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70</v>
      </c>
      <c r="Q653" s="788"/>
      <c r="R653" s="788"/>
      <c r="S653" s="788"/>
      <c r="T653" s="788"/>
      <c r="U653" s="788"/>
      <c r="V653" s="789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196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5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18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185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70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70</v>
      </c>
      <c r="Q659" s="788"/>
      <c r="R659" s="788"/>
      <c r="S659" s="788"/>
      <c r="T659" s="788"/>
      <c r="U659" s="788"/>
      <c r="V659" s="789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70</v>
      </c>
      <c r="Q660" s="788"/>
      <c r="R660" s="788"/>
      <c r="S660" s="788"/>
      <c r="T660" s="788"/>
      <c r="U660" s="788"/>
      <c r="V660" s="789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1047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109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806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70</v>
      </c>
      <c r="Q665" s="788"/>
      <c r="R665" s="788"/>
      <c r="S665" s="788"/>
      <c r="T665" s="788"/>
      <c r="U665" s="788"/>
      <c r="V665" s="789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70</v>
      </c>
      <c r="Q666" s="788"/>
      <c r="R666" s="788"/>
      <c r="S666" s="788"/>
      <c r="T666" s="788"/>
      <c r="U666" s="788"/>
      <c r="V666" s="789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155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11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70</v>
      </c>
      <c r="Q669" s="788"/>
      <c r="R669" s="788"/>
      <c r="S669" s="788"/>
      <c r="T669" s="788"/>
      <c r="U669" s="788"/>
      <c r="V669" s="789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70</v>
      </c>
      <c r="Q670" s="788"/>
      <c r="R670" s="788"/>
      <c r="S670" s="788"/>
      <c r="T670" s="788"/>
      <c r="U670" s="788"/>
      <c r="V670" s="789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63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6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70</v>
      </c>
      <c r="Q673" s="788"/>
      <c r="R673" s="788"/>
      <c r="S673" s="788"/>
      <c r="T673" s="788"/>
      <c r="U673" s="788"/>
      <c r="V673" s="789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70</v>
      </c>
      <c r="Q674" s="788"/>
      <c r="R674" s="788"/>
      <c r="S674" s="788"/>
      <c r="T674" s="788"/>
      <c r="U674" s="788"/>
      <c r="V674" s="789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72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03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70</v>
      </c>
      <c r="Q677" s="788"/>
      <c r="R677" s="788"/>
      <c r="S677" s="788"/>
      <c r="T677" s="788"/>
      <c r="U677" s="788"/>
      <c r="V677" s="789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70</v>
      </c>
      <c r="Q678" s="788"/>
      <c r="R678" s="788"/>
      <c r="S678" s="788"/>
      <c r="T678" s="788"/>
      <c r="U678" s="788"/>
      <c r="V678" s="789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1068</v>
      </c>
      <c r="Q679" s="821"/>
      <c r="R679" s="821"/>
      <c r="S679" s="821"/>
      <c r="T679" s="821"/>
      <c r="U679" s="821"/>
      <c r="V679" s="82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897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950.44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1069</v>
      </c>
      <c r="Q680" s="821"/>
      <c r="R680" s="821"/>
      <c r="S680" s="821"/>
      <c r="T680" s="821"/>
      <c r="U680" s="821"/>
      <c r="V680" s="822"/>
      <c r="W680" s="37" t="s">
        <v>68</v>
      </c>
      <c r="X680" s="781">
        <f>IFERROR(SUM(BM22:BM676),"0")</f>
        <v>939.26031746031754</v>
      </c>
      <c r="Y680" s="781">
        <f>IFERROR(SUM(BN22:BN676),"0")</f>
        <v>995.53200000000004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1070</v>
      </c>
      <c r="Q681" s="821"/>
      <c r="R681" s="821"/>
      <c r="S681" s="821"/>
      <c r="T681" s="821"/>
      <c r="U681" s="821"/>
      <c r="V681" s="822"/>
      <c r="W681" s="37" t="s">
        <v>1071</v>
      </c>
      <c r="X681" s="38">
        <f>ROUNDUP(SUM(BO22:BO676),0)</f>
        <v>2</v>
      </c>
      <c r="Y681" s="38">
        <f>ROUNDUP(SUM(BP22:BP676),0)</f>
        <v>2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1072</v>
      </c>
      <c r="Q682" s="821"/>
      <c r="R682" s="821"/>
      <c r="S682" s="821"/>
      <c r="T682" s="821"/>
      <c r="U682" s="821"/>
      <c r="V682" s="822"/>
      <c r="W682" s="37" t="s">
        <v>68</v>
      </c>
      <c r="X682" s="781">
        <f>GrossWeightTotal+PalletQtyTotal*25</f>
        <v>989.26031746031754</v>
      </c>
      <c r="Y682" s="781">
        <f>GrossWeightTotalR+PalletQtyTotalR*25</f>
        <v>1045.5320000000002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1073</v>
      </c>
      <c r="Q683" s="821"/>
      <c r="R683" s="821"/>
      <c r="S683" s="821"/>
      <c r="T683" s="821"/>
      <c r="U683" s="821"/>
      <c r="V683" s="82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124.75539798643247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135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1074</v>
      </c>
      <c r="Q684" s="821"/>
      <c r="R684" s="821"/>
      <c r="S684" s="821"/>
      <c r="T684" s="821"/>
      <c r="U684" s="821"/>
      <c r="V684" s="82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1.7266899999999998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798" t="s">
        <v>107</v>
      </c>
      <c r="D686" s="933"/>
      <c r="E686" s="933"/>
      <c r="F686" s="933"/>
      <c r="G686" s="933"/>
      <c r="H686" s="853"/>
      <c r="I686" s="798" t="s">
        <v>308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651</v>
      </c>
      <c r="Y686" s="853"/>
      <c r="Z686" s="798" t="s">
        <v>737</v>
      </c>
      <c r="AA686" s="933"/>
      <c r="AB686" s="933"/>
      <c r="AC686" s="853"/>
      <c r="AD686" s="776" t="s">
        <v>844</v>
      </c>
      <c r="AE686" s="776" t="s">
        <v>940</v>
      </c>
      <c r="AF686" s="798" t="s">
        <v>947</v>
      </c>
      <c r="AG686" s="853"/>
    </row>
    <row r="687" spans="1:68" ht="14.25" customHeight="1" thickTop="1" x14ac:dyDescent="0.2">
      <c r="A687" s="1160" t="s">
        <v>1077</v>
      </c>
      <c r="B687" s="798" t="s">
        <v>62</v>
      </c>
      <c r="C687" s="798" t="s">
        <v>108</v>
      </c>
      <c r="D687" s="798" t="s">
        <v>134</v>
      </c>
      <c r="E687" s="798" t="s">
        <v>204</v>
      </c>
      <c r="F687" s="798" t="s">
        <v>226</v>
      </c>
      <c r="G687" s="798" t="s">
        <v>267</v>
      </c>
      <c r="H687" s="798" t="s">
        <v>107</v>
      </c>
      <c r="I687" s="798" t="s">
        <v>309</v>
      </c>
      <c r="J687" s="798" t="s">
        <v>333</v>
      </c>
      <c r="K687" s="798" t="s">
        <v>410</v>
      </c>
      <c r="L687" s="798" t="s">
        <v>430</v>
      </c>
      <c r="M687" s="798" t="s">
        <v>455</v>
      </c>
      <c r="N687" s="777"/>
      <c r="O687" s="798" t="s">
        <v>482</v>
      </c>
      <c r="P687" s="798" t="s">
        <v>485</v>
      </c>
      <c r="Q687" s="798" t="s">
        <v>494</v>
      </c>
      <c r="R687" s="798" t="s">
        <v>510</v>
      </c>
      <c r="S687" s="798" t="s">
        <v>523</v>
      </c>
      <c r="T687" s="798" t="s">
        <v>536</v>
      </c>
      <c r="U687" s="798" t="s">
        <v>549</v>
      </c>
      <c r="V687" s="798" t="s">
        <v>553</v>
      </c>
      <c r="W687" s="798" t="s">
        <v>638</v>
      </c>
      <c r="X687" s="798" t="s">
        <v>652</v>
      </c>
      <c r="Y687" s="798" t="s">
        <v>693</v>
      </c>
      <c r="Z687" s="798" t="s">
        <v>738</v>
      </c>
      <c r="AA687" s="798" t="s">
        <v>799</v>
      </c>
      <c r="AB687" s="798" t="s">
        <v>823</v>
      </c>
      <c r="AC687" s="798" t="s">
        <v>837</v>
      </c>
      <c r="AD687" s="798" t="s">
        <v>844</v>
      </c>
      <c r="AE687" s="798" t="s">
        <v>940</v>
      </c>
      <c r="AF687" s="798" t="s">
        <v>947</v>
      </c>
      <c r="AG687" s="798" t="s">
        <v>1047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64.800000000000011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4</v>
      </c>
      <c r="E689" s="46">
        <f>IFERROR(Y103*1,"0")+IFERROR(Y104*1,"0")+IFERROR(Y105*1,"0")+IFERROR(Y109*1,"0")+IFERROR(Y110*1,"0")+IFERROR(Y111*1,"0")+IFERROR(Y112*1,"0")+IFERROR(Y113*1,"0")+IFERROR(Y114*1,"0")</f>
        <v>13.5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4.8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18.54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137.4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34.799999999999997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567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105.6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5"/>
        <filter val="1,25"/>
        <filter val="10,00"/>
        <filter val="109,00"/>
        <filter val="12,00"/>
        <filter val="12,11"/>
        <filter val="124,76"/>
        <filter val="13,00"/>
        <filter val="15,19"/>
        <filter val="17,80"/>
        <filter val="18,00"/>
        <filter val="2"/>
        <filter val="2,00"/>
        <filter val="2,02"/>
        <filter val="2,22"/>
        <filter val="2,76"/>
        <filter val="23,00"/>
        <filter val="26,00"/>
        <filter val="27,00"/>
        <filter val="29,20"/>
        <filter val="3,00"/>
        <filter val="30,00"/>
        <filter val="32,00"/>
        <filter val="4,00"/>
        <filter val="438,00"/>
        <filter val="46,00"/>
        <filter val="5,71"/>
        <filter val="5,74"/>
        <filter val="57,00"/>
        <filter val="58,00"/>
        <filter val="62,00"/>
        <filter val="7,00"/>
        <filter val="72,00"/>
        <filter val="897,00"/>
        <filter val="939,26"/>
        <filter val="94,00"/>
        <filter val="989,26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