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C640399-373F-4042-8E42-62703CFF2BC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P594" i="1"/>
  <c r="X592" i="1"/>
  <c r="X591" i="1"/>
  <c r="BO590" i="1"/>
  <c r="BM590" i="1"/>
  <c r="Y590" i="1"/>
  <c r="BO589" i="1"/>
  <c r="BM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P579" i="1"/>
  <c r="BO578" i="1"/>
  <c r="BM578" i="1"/>
  <c r="Y578" i="1"/>
  <c r="BO577" i="1"/>
  <c r="BM577" i="1"/>
  <c r="Y577" i="1"/>
  <c r="X575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Y528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Y434" i="1" s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Z382" i="1" s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O333" i="1"/>
  <c r="BM333" i="1"/>
  <c r="Y333" i="1"/>
  <c r="Y335" i="1" s="1"/>
  <c r="P333" i="1"/>
  <c r="X331" i="1"/>
  <c r="X330" i="1"/>
  <c r="BO329" i="1"/>
  <c r="BM329" i="1"/>
  <c r="Y329" i="1"/>
  <c r="Y331" i="1" s="1"/>
  <c r="P329" i="1"/>
  <c r="X327" i="1"/>
  <c r="X326" i="1"/>
  <c r="BO325" i="1"/>
  <c r="BM325" i="1"/>
  <c r="Y325" i="1"/>
  <c r="Y326" i="1" s="1"/>
  <c r="P325" i="1"/>
  <c r="X322" i="1"/>
  <c r="X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BP284" i="1" s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X273" i="1"/>
  <c r="X272" i="1"/>
  <c r="BO271" i="1"/>
  <c r="BM271" i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X210" i="1"/>
  <c r="X209" i="1"/>
  <c r="BO208" i="1"/>
  <c r="BM208" i="1"/>
  <c r="Y208" i="1"/>
  <c r="BP208" i="1" s="1"/>
  <c r="P208" i="1"/>
  <c r="BO207" i="1"/>
  <c r="BM207" i="1"/>
  <c r="Y207" i="1"/>
  <c r="Y210" i="1" s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X199" i="1"/>
  <c r="X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BP191" i="1" s="1"/>
  <c r="P191" i="1"/>
  <c r="BO190" i="1"/>
  <c r="BM190" i="1"/>
  <c r="Y190" i="1"/>
  <c r="Y199" i="1" s="1"/>
  <c r="P190" i="1"/>
  <c r="X188" i="1"/>
  <c r="X187" i="1"/>
  <c r="BO186" i="1"/>
  <c r="BM186" i="1"/>
  <c r="Y186" i="1"/>
  <c r="I689" i="1" s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X177" i="1"/>
  <c r="X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Y177" i="1" s="1"/>
  <c r="P171" i="1"/>
  <c r="X169" i="1"/>
  <c r="X168" i="1"/>
  <c r="BO167" i="1"/>
  <c r="BM167" i="1"/>
  <c r="Y167" i="1"/>
  <c r="Y168" i="1" s="1"/>
  <c r="P167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O160" i="1"/>
  <c r="BM160" i="1"/>
  <c r="Y160" i="1"/>
  <c r="Y164" i="1" s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O149" i="1"/>
  <c r="BM149" i="1"/>
  <c r="Y149" i="1"/>
  <c r="BP149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P87" i="1"/>
  <c r="X85" i="1"/>
  <c r="X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8" i="1"/>
  <c r="X57" i="1"/>
  <c r="BO56" i="1"/>
  <c r="BM56" i="1"/>
  <c r="Y56" i="1"/>
  <c r="BP56" i="1" s="1"/>
  <c r="P56" i="1"/>
  <c r="BO55" i="1"/>
  <c r="BM55" i="1"/>
  <c r="Y55" i="1"/>
  <c r="Y58" i="1" s="1"/>
  <c r="P55" i="1"/>
  <c r="X53" i="1"/>
  <c r="X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BP46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683" i="1" s="1"/>
  <c r="BO22" i="1"/>
  <c r="BM22" i="1"/>
  <c r="X680" i="1" s="1"/>
  <c r="Y22" i="1"/>
  <c r="P22" i="1"/>
  <c r="H10" i="1"/>
  <c r="A9" i="1"/>
  <c r="F10" i="1" s="1"/>
  <c r="D7" i="1"/>
  <c r="Q6" i="1"/>
  <c r="P2" i="1"/>
  <c r="BP263" i="1" l="1"/>
  <c r="BN263" i="1"/>
  <c r="Z263" i="1"/>
  <c r="O689" i="1"/>
  <c r="Y290" i="1"/>
  <c r="BP289" i="1"/>
  <c r="BN289" i="1"/>
  <c r="Z289" i="1"/>
  <c r="Z290" i="1" s="1"/>
  <c r="Y297" i="1"/>
  <c r="BP294" i="1"/>
  <c r="BN294" i="1"/>
  <c r="Z294" i="1"/>
  <c r="BP362" i="1"/>
  <c r="BN362" i="1"/>
  <c r="Z362" i="1"/>
  <c r="BP387" i="1"/>
  <c r="BN387" i="1"/>
  <c r="Z387" i="1"/>
  <c r="Y408" i="1"/>
  <c r="BP407" i="1"/>
  <c r="BN407" i="1"/>
  <c r="Z407" i="1"/>
  <c r="Z408" i="1" s="1"/>
  <c r="BP411" i="1"/>
  <c r="BN411" i="1"/>
  <c r="Z411" i="1"/>
  <c r="BP451" i="1"/>
  <c r="BN451" i="1"/>
  <c r="Z451" i="1"/>
  <c r="BP509" i="1"/>
  <c r="BN509" i="1"/>
  <c r="Z509" i="1"/>
  <c r="Y515" i="1"/>
  <c r="BP514" i="1"/>
  <c r="BN514" i="1"/>
  <c r="Z514" i="1"/>
  <c r="Z515" i="1" s="1"/>
  <c r="BP522" i="1"/>
  <c r="BN522" i="1"/>
  <c r="Z522" i="1"/>
  <c r="Y642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Z61" i="1"/>
  <c r="BN61" i="1"/>
  <c r="Z71" i="1"/>
  <c r="BN71" i="1"/>
  <c r="Z83" i="1"/>
  <c r="BN83" i="1"/>
  <c r="Y93" i="1"/>
  <c r="Z97" i="1"/>
  <c r="BN97" i="1"/>
  <c r="E689" i="1"/>
  <c r="Z128" i="1"/>
  <c r="BN128" i="1"/>
  <c r="Y140" i="1"/>
  <c r="Z144" i="1"/>
  <c r="BN144" i="1"/>
  <c r="Z173" i="1"/>
  <c r="BN173" i="1"/>
  <c r="Z193" i="1"/>
  <c r="BN193" i="1"/>
  <c r="Z208" i="1"/>
  <c r="BN208" i="1"/>
  <c r="Y220" i="1"/>
  <c r="Z218" i="1"/>
  <c r="BN218" i="1"/>
  <c r="Y234" i="1"/>
  <c r="Z230" i="1"/>
  <c r="BN230" i="1"/>
  <c r="BP239" i="1"/>
  <c r="BN239" i="1"/>
  <c r="BP252" i="1"/>
  <c r="BN252" i="1"/>
  <c r="Z252" i="1"/>
  <c r="BP278" i="1"/>
  <c r="BN278" i="1"/>
  <c r="Z278" i="1"/>
  <c r="BP320" i="1"/>
  <c r="BN320" i="1"/>
  <c r="Z320" i="1"/>
  <c r="BP372" i="1"/>
  <c r="BN372" i="1"/>
  <c r="Z372" i="1"/>
  <c r="BP396" i="1"/>
  <c r="BN396" i="1"/>
  <c r="Z396" i="1"/>
  <c r="BP423" i="1"/>
  <c r="BN423" i="1"/>
  <c r="Z423" i="1"/>
  <c r="BP467" i="1"/>
  <c r="BN467" i="1"/>
  <c r="Z467" i="1"/>
  <c r="BP555" i="1"/>
  <c r="BN555" i="1"/>
  <c r="Z555" i="1"/>
  <c r="BP635" i="1"/>
  <c r="BN635" i="1"/>
  <c r="Z635" i="1"/>
  <c r="BP637" i="1"/>
  <c r="BN637" i="1"/>
  <c r="Z637" i="1"/>
  <c r="BP639" i="1"/>
  <c r="BN639" i="1"/>
  <c r="Z639" i="1"/>
  <c r="BP360" i="1"/>
  <c r="BN360" i="1"/>
  <c r="BP364" i="1"/>
  <c r="BN364" i="1"/>
  <c r="Z364" i="1"/>
  <c r="BP378" i="1"/>
  <c r="BN378" i="1"/>
  <c r="Z378" i="1"/>
  <c r="BP393" i="1"/>
  <c r="BN393" i="1"/>
  <c r="Z393" i="1"/>
  <c r="Y404" i="1"/>
  <c r="BP400" i="1"/>
  <c r="BN400" i="1"/>
  <c r="Z400" i="1"/>
  <c r="BP421" i="1"/>
  <c r="BN421" i="1"/>
  <c r="Z421" i="1"/>
  <c r="BP433" i="1"/>
  <c r="BN433" i="1"/>
  <c r="Z433" i="1"/>
  <c r="BP449" i="1"/>
  <c r="BN449" i="1"/>
  <c r="Z449" i="1"/>
  <c r="BP465" i="1"/>
  <c r="BN465" i="1"/>
  <c r="Z465" i="1"/>
  <c r="BP482" i="1"/>
  <c r="BN482" i="1"/>
  <c r="Z482" i="1"/>
  <c r="BP493" i="1"/>
  <c r="BN493" i="1"/>
  <c r="Z493" i="1"/>
  <c r="Y505" i="1"/>
  <c r="BP503" i="1"/>
  <c r="BN503" i="1"/>
  <c r="Z503" i="1"/>
  <c r="BP520" i="1"/>
  <c r="BN520" i="1"/>
  <c r="Z520" i="1"/>
  <c r="BP536" i="1"/>
  <c r="BN536" i="1"/>
  <c r="Z536" i="1"/>
  <c r="BP538" i="1"/>
  <c r="BN538" i="1"/>
  <c r="Z538" i="1"/>
  <c r="B689" i="1"/>
  <c r="X681" i="1"/>
  <c r="Y34" i="1"/>
  <c r="Z32" i="1"/>
  <c r="BN32" i="1"/>
  <c r="Z48" i="1"/>
  <c r="BN48" i="1"/>
  <c r="Z56" i="1"/>
  <c r="BN56" i="1"/>
  <c r="Z63" i="1"/>
  <c r="BN63" i="1"/>
  <c r="Z67" i="1"/>
  <c r="BN67" i="1"/>
  <c r="Y75" i="1"/>
  <c r="Z73" i="1"/>
  <c r="BN73" i="1"/>
  <c r="Y85" i="1"/>
  <c r="Z81" i="1"/>
  <c r="BN81" i="1"/>
  <c r="Z87" i="1"/>
  <c r="BN87" i="1"/>
  <c r="BP87" i="1"/>
  <c r="Z91" i="1"/>
  <c r="BN91" i="1"/>
  <c r="Y99" i="1"/>
  <c r="Z104" i="1"/>
  <c r="BN104" i="1"/>
  <c r="Y115" i="1"/>
  <c r="Z112" i="1"/>
  <c r="BN112" i="1"/>
  <c r="Z113" i="1"/>
  <c r="BN113" i="1"/>
  <c r="F689" i="1"/>
  <c r="Z122" i="1"/>
  <c r="BN122" i="1"/>
  <c r="Y130" i="1"/>
  <c r="Z134" i="1"/>
  <c r="BN134" i="1"/>
  <c r="Z138" i="1"/>
  <c r="BN138" i="1"/>
  <c r="Z149" i="1"/>
  <c r="BN149" i="1"/>
  <c r="Z155" i="1"/>
  <c r="BN155" i="1"/>
  <c r="BP155" i="1"/>
  <c r="Z160" i="1"/>
  <c r="BN160" i="1"/>
  <c r="BP160" i="1"/>
  <c r="Z167" i="1"/>
  <c r="Z168" i="1" s="1"/>
  <c r="BN167" i="1"/>
  <c r="BP167" i="1"/>
  <c r="Z171" i="1"/>
  <c r="BN171" i="1"/>
  <c r="BP171" i="1"/>
  <c r="Z175" i="1"/>
  <c r="BN175" i="1"/>
  <c r="Y181" i="1"/>
  <c r="Z191" i="1"/>
  <c r="BN191" i="1"/>
  <c r="Z195" i="1"/>
  <c r="BN195" i="1"/>
  <c r="Z202" i="1"/>
  <c r="BN202" i="1"/>
  <c r="Z212" i="1"/>
  <c r="BN212" i="1"/>
  <c r="BP212" i="1"/>
  <c r="Z216" i="1"/>
  <c r="BN216" i="1"/>
  <c r="Z224" i="1"/>
  <c r="BN224" i="1"/>
  <c r="Z228" i="1"/>
  <c r="BN228" i="1"/>
  <c r="Z232" i="1"/>
  <c r="BN232" i="1"/>
  <c r="Z241" i="1"/>
  <c r="BN241" i="1"/>
  <c r="Z250" i="1"/>
  <c r="BN250" i="1"/>
  <c r="Z254" i="1"/>
  <c r="BN254" i="1"/>
  <c r="Z261" i="1"/>
  <c r="BN261" i="1"/>
  <c r="Z265" i="1"/>
  <c r="BN265" i="1"/>
  <c r="Z271" i="1"/>
  <c r="Z272" i="1" s="1"/>
  <c r="BN271" i="1"/>
  <c r="BP271" i="1"/>
  <c r="Y272" i="1"/>
  <c r="Z276" i="1"/>
  <c r="BN276" i="1"/>
  <c r="Z280" i="1"/>
  <c r="BN280" i="1"/>
  <c r="Z284" i="1"/>
  <c r="BN284" i="1"/>
  <c r="Z296" i="1"/>
  <c r="BN296" i="1"/>
  <c r="Z301" i="1"/>
  <c r="BN301" i="1"/>
  <c r="Z305" i="1"/>
  <c r="BN305" i="1"/>
  <c r="Z325" i="1"/>
  <c r="Z326" i="1" s="1"/>
  <c r="BN325" i="1"/>
  <c r="BP325" i="1"/>
  <c r="Z329" i="1"/>
  <c r="Z330" i="1" s="1"/>
  <c r="BN329" i="1"/>
  <c r="BP329" i="1"/>
  <c r="Y330" i="1"/>
  <c r="Z333" i="1"/>
  <c r="BN333" i="1"/>
  <c r="BP333" i="1"/>
  <c r="Z360" i="1"/>
  <c r="BP370" i="1"/>
  <c r="BN370" i="1"/>
  <c r="Z370" i="1"/>
  <c r="BP394" i="1"/>
  <c r="BN394" i="1"/>
  <c r="Z394" i="1"/>
  <c r="Y403" i="1"/>
  <c r="BP413" i="1"/>
  <c r="BN413" i="1"/>
  <c r="Z413" i="1"/>
  <c r="BP425" i="1"/>
  <c r="BN425" i="1"/>
  <c r="Z425" i="1"/>
  <c r="BP453" i="1"/>
  <c r="BN453" i="1"/>
  <c r="Z453" i="1"/>
  <c r="BP481" i="1"/>
  <c r="BN481" i="1"/>
  <c r="Z481" i="1"/>
  <c r="BP483" i="1"/>
  <c r="BN483" i="1"/>
  <c r="Z483" i="1"/>
  <c r="BP494" i="1"/>
  <c r="BN494" i="1"/>
  <c r="Z494" i="1"/>
  <c r="BP519" i="1"/>
  <c r="BN519" i="1"/>
  <c r="Z519" i="1"/>
  <c r="Y527" i="1"/>
  <c r="BP526" i="1"/>
  <c r="BN526" i="1"/>
  <c r="Z526" i="1"/>
  <c r="Z527" i="1" s="1"/>
  <c r="BP537" i="1"/>
  <c r="BN537" i="1"/>
  <c r="Z537" i="1"/>
  <c r="BP557" i="1"/>
  <c r="BN557" i="1"/>
  <c r="Z557" i="1"/>
  <c r="BP562" i="1"/>
  <c r="BN562" i="1"/>
  <c r="Z562" i="1"/>
  <c r="BP580" i="1"/>
  <c r="BN580" i="1"/>
  <c r="Z580" i="1"/>
  <c r="BP584" i="1"/>
  <c r="BN584" i="1"/>
  <c r="Z584" i="1"/>
  <c r="BP590" i="1"/>
  <c r="BN590" i="1"/>
  <c r="Z590" i="1"/>
  <c r="BP601" i="1"/>
  <c r="BN601" i="1"/>
  <c r="Z601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Y660" i="1"/>
  <c r="Y659" i="1"/>
  <c r="BP655" i="1"/>
  <c r="BN655" i="1"/>
  <c r="Z655" i="1"/>
  <c r="BP657" i="1"/>
  <c r="BN657" i="1"/>
  <c r="Z657" i="1"/>
  <c r="X689" i="1"/>
  <c r="AC689" i="1"/>
  <c r="Y544" i="1"/>
  <c r="BP543" i="1"/>
  <c r="BN543" i="1"/>
  <c r="Z543" i="1"/>
  <c r="Z544" i="1" s="1"/>
  <c r="Y549" i="1"/>
  <c r="Y548" i="1"/>
  <c r="BP547" i="1"/>
  <c r="BN547" i="1"/>
  <c r="Z547" i="1"/>
  <c r="Z548" i="1" s="1"/>
  <c r="BP553" i="1"/>
  <c r="BN553" i="1"/>
  <c r="Z553" i="1"/>
  <c r="BP561" i="1"/>
  <c r="BN561" i="1"/>
  <c r="Z561" i="1"/>
  <c r="BP579" i="1"/>
  <c r="BN579" i="1"/>
  <c r="Z579" i="1"/>
  <c r="BP583" i="1"/>
  <c r="BN583" i="1"/>
  <c r="Z583" i="1"/>
  <c r="BP589" i="1"/>
  <c r="BN589" i="1"/>
  <c r="Z589" i="1"/>
  <c r="BP596" i="1"/>
  <c r="BN596" i="1"/>
  <c r="Z596" i="1"/>
  <c r="Y603" i="1"/>
  <c r="Y602" i="1"/>
  <c r="BP600" i="1"/>
  <c r="BN600" i="1"/>
  <c r="Z600" i="1"/>
  <c r="Z602" i="1" s="1"/>
  <c r="BP618" i="1"/>
  <c r="BN618" i="1"/>
  <c r="Z618" i="1"/>
  <c r="BP620" i="1"/>
  <c r="BN620" i="1"/>
  <c r="Z620" i="1"/>
  <c r="BP622" i="1"/>
  <c r="BN622" i="1"/>
  <c r="Z622" i="1"/>
  <c r="BP656" i="1"/>
  <c r="BN656" i="1"/>
  <c r="Z656" i="1"/>
  <c r="BP658" i="1"/>
  <c r="BN658" i="1"/>
  <c r="Z658" i="1"/>
  <c r="Y598" i="1"/>
  <c r="Y597" i="1"/>
  <c r="H9" i="1"/>
  <c r="A10" i="1"/>
  <c r="X682" i="1"/>
  <c r="Y24" i="1"/>
  <c r="Y33" i="1"/>
  <c r="Y53" i="1"/>
  <c r="Y57" i="1"/>
  <c r="Y68" i="1"/>
  <c r="Y76" i="1"/>
  <c r="Y84" i="1"/>
  <c r="Y94" i="1"/>
  <c r="Y100" i="1"/>
  <c r="Y107" i="1"/>
  <c r="Y116" i="1"/>
  <c r="Y125" i="1"/>
  <c r="Y131" i="1"/>
  <c r="Y141" i="1"/>
  <c r="Y145" i="1"/>
  <c r="Y152" i="1"/>
  <c r="Y158" i="1"/>
  <c r="Y163" i="1"/>
  <c r="Y176" i="1"/>
  <c r="Y182" i="1"/>
  <c r="Y188" i="1"/>
  <c r="Y198" i="1"/>
  <c r="Y205" i="1"/>
  <c r="Y209" i="1"/>
  <c r="Y221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Y524" i="1"/>
  <c r="BP518" i="1"/>
  <c r="BN518" i="1"/>
  <c r="Z518" i="1"/>
  <c r="Y523" i="1"/>
  <c r="Y531" i="1"/>
  <c r="BP530" i="1"/>
  <c r="BN530" i="1"/>
  <c r="Z530" i="1"/>
  <c r="Z531" i="1" s="1"/>
  <c r="Y532" i="1"/>
  <c r="Y540" i="1"/>
  <c r="BP535" i="1"/>
  <c r="BN535" i="1"/>
  <c r="Z535" i="1"/>
  <c r="Y539" i="1"/>
  <c r="K689" i="1"/>
  <c r="F9" i="1"/>
  <c r="J9" i="1"/>
  <c r="Z22" i="1"/>
  <c r="Z23" i="1" s="1"/>
  <c r="BN22" i="1"/>
  <c r="BP22" i="1"/>
  <c r="Y23" i="1"/>
  <c r="X679" i="1"/>
  <c r="Z26" i="1"/>
  <c r="BN26" i="1"/>
  <c r="BP26" i="1"/>
  <c r="Z31" i="1"/>
  <c r="BN31" i="1"/>
  <c r="C689" i="1"/>
  <c r="Z47" i="1"/>
  <c r="BN47" i="1"/>
  <c r="Z49" i="1"/>
  <c r="BN49" i="1"/>
  <c r="Z51" i="1"/>
  <c r="BN51" i="1"/>
  <c r="Y52" i="1"/>
  <c r="Z55" i="1"/>
  <c r="Z57" i="1" s="1"/>
  <c r="BN55" i="1"/>
  <c r="BP55" i="1"/>
  <c r="D689" i="1"/>
  <c r="Z62" i="1"/>
  <c r="BN62" i="1"/>
  <c r="Z64" i="1"/>
  <c r="BN64" i="1"/>
  <c r="Z66" i="1"/>
  <c r="BN66" i="1"/>
  <c r="Y69" i="1"/>
  <c r="Z72" i="1"/>
  <c r="BN72" i="1"/>
  <c r="Z74" i="1"/>
  <c r="BN74" i="1"/>
  <c r="Z78" i="1"/>
  <c r="BN78" i="1"/>
  <c r="BP78" i="1"/>
  <c r="Z80" i="1"/>
  <c r="BN80" i="1"/>
  <c r="Z82" i="1"/>
  <c r="BN82" i="1"/>
  <c r="Z88" i="1"/>
  <c r="BN88" i="1"/>
  <c r="Z90" i="1"/>
  <c r="BN90" i="1"/>
  <c r="Z92" i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4" i="1"/>
  <c r="BN114" i="1"/>
  <c r="Z119" i="1"/>
  <c r="Z124" i="1" s="1"/>
  <c r="BN119" i="1"/>
  <c r="BP119" i="1"/>
  <c r="Z121" i="1"/>
  <c r="BN121" i="1"/>
  <c r="Z123" i="1"/>
  <c r="BN123" i="1"/>
  <c r="Y124" i="1"/>
  <c r="Z127" i="1"/>
  <c r="Z130" i="1" s="1"/>
  <c r="BN127" i="1"/>
  <c r="BP127" i="1"/>
  <c r="Z129" i="1"/>
  <c r="BN129" i="1"/>
  <c r="Z133" i="1"/>
  <c r="BN133" i="1"/>
  <c r="BP133" i="1"/>
  <c r="Z135" i="1"/>
  <c r="BN135" i="1"/>
  <c r="Z137" i="1"/>
  <c r="BN137" i="1"/>
  <c r="Z139" i="1"/>
  <c r="BN139" i="1"/>
  <c r="Z143" i="1"/>
  <c r="Z145" i="1" s="1"/>
  <c r="BN143" i="1"/>
  <c r="BP143" i="1"/>
  <c r="G689" i="1"/>
  <c r="Z150" i="1"/>
  <c r="Z152" i="1" s="1"/>
  <c r="BN150" i="1"/>
  <c r="Y153" i="1"/>
  <c r="Z156" i="1"/>
  <c r="Z157" i="1" s="1"/>
  <c r="BN156" i="1"/>
  <c r="Z161" i="1"/>
  <c r="BN161" i="1"/>
  <c r="H689" i="1"/>
  <c r="Y169" i="1"/>
  <c r="Z172" i="1"/>
  <c r="BN172" i="1"/>
  <c r="Z174" i="1"/>
  <c r="BN174" i="1"/>
  <c r="Z180" i="1"/>
  <c r="Z181" i="1" s="1"/>
  <c r="BN180" i="1"/>
  <c r="Z186" i="1"/>
  <c r="Z187" i="1" s="1"/>
  <c r="BN186" i="1"/>
  <c r="BP186" i="1"/>
  <c r="Y187" i="1"/>
  <c r="Z190" i="1"/>
  <c r="BN190" i="1"/>
  <c r="BP190" i="1"/>
  <c r="Z192" i="1"/>
  <c r="BN192" i="1"/>
  <c r="Z194" i="1"/>
  <c r="BN194" i="1"/>
  <c r="Z196" i="1"/>
  <c r="BN196" i="1"/>
  <c r="J689" i="1"/>
  <c r="Z203" i="1"/>
  <c r="BN203" i="1"/>
  <c r="Y204" i="1"/>
  <c r="Z207" i="1"/>
  <c r="Z209" i="1" s="1"/>
  <c r="BN207" i="1"/>
  <c r="BP207" i="1"/>
  <c r="Z213" i="1"/>
  <c r="BN213" i="1"/>
  <c r="Z215" i="1"/>
  <c r="BN215" i="1"/>
  <c r="Z217" i="1"/>
  <c r="BN217" i="1"/>
  <c r="Z219" i="1"/>
  <c r="BN219" i="1"/>
  <c r="Z223" i="1"/>
  <c r="BN223" i="1"/>
  <c r="BP223" i="1"/>
  <c r="Z225" i="1"/>
  <c r="BN225" i="1"/>
  <c r="Z227" i="1"/>
  <c r="BN227" i="1"/>
  <c r="Z229" i="1"/>
  <c r="BN229" i="1"/>
  <c r="Z231" i="1"/>
  <c r="BN231" i="1"/>
  <c r="Z233" i="1"/>
  <c r="BN233" i="1"/>
  <c r="Y235" i="1"/>
  <c r="Y243" i="1"/>
  <c r="BP237" i="1"/>
  <c r="BN237" i="1"/>
  <c r="Z237" i="1"/>
  <c r="Z243" i="1" s="1"/>
  <c r="BP242" i="1"/>
  <c r="BN242" i="1"/>
  <c r="Z242" i="1"/>
  <c r="Y244" i="1"/>
  <c r="Y256" i="1"/>
  <c r="BP247" i="1"/>
  <c r="BN247" i="1"/>
  <c r="Z247" i="1"/>
  <c r="Z255" i="1" s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Z285" i="1" s="1"/>
  <c r="BP281" i="1"/>
  <c r="BN281" i="1"/>
  <c r="Z281" i="1"/>
  <c r="Y285" i="1"/>
  <c r="BP295" i="1"/>
  <c r="BN295" i="1"/>
  <c r="Z295" i="1"/>
  <c r="BP304" i="1"/>
  <c r="BN304" i="1"/>
  <c r="Z304" i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BP381" i="1"/>
  <c r="BN381" i="1"/>
  <c r="Z381" i="1"/>
  <c r="BP412" i="1"/>
  <c r="BN412" i="1"/>
  <c r="Z412" i="1"/>
  <c r="Z414" i="1" s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Y500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BP578" i="1"/>
  <c r="BN578" i="1"/>
  <c r="Z578" i="1"/>
  <c r="BP582" i="1"/>
  <c r="BN582" i="1"/>
  <c r="Z582" i="1"/>
  <c r="BP588" i="1"/>
  <c r="BN588" i="1"/>
  <c r="Z588" i="1"/>
  <c r="AB689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BP401" i="1"/>
  <c r="BN401" i="1"/>
  <c r="Z401" i="1"/>
  <c r="Z403" i="1" s="1"/>
  <c r="Y415" i="1"/>
  <c r="BP420" i="1"/>
  <c r="BN420" i="1"/>
  <c r="Z420" i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BP452" i="1"/>
  <c r="BN452" i="1"/>
  <c r="Z452" i="1"/>
  <c r="Y469" i="1"/>
  <c r="BP463" i="1"/>
  <c r="BN463" i="1"/>
  <c r="Z463" i="1"/>
  <c r="Z468" i="1" s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AD689" i="1"/>
  <c r="BP556" i="1"/>
  <c r="BN556" i="1"/>
  <c r="Z556" i="1"/>
  <c r="BP560" i="1"/>
  <c r="BN560" i="1"/>
  <c r="Z560" i="1"/>
  <c r="Y568" i="1"/>
  <c r="Y575" i="1"/>
  <c r="BP571" i="1"/>
  <c r="BN571" i="1"/>
  <c r="Z571" i="1"/>
  <c r="Z574" i="1" s="1"/>
  <c r="Y574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BP554" i="1"/>
  <c r="BN554" i="1"/>
  <c r="Z554" i="1"/>
  <c r="BP558" i="1"/>
  <c r="BN558" i="1"/>
  <c r="Z558" i="1"/>
  <c r="BP563" i="1"/>
  <c r="BN563" i="1"/>
  <c r="Z563" i="1"/>
  <c r="Y592" i="1"/>
  <c r="BP577" i="1"/>
  <c r="BN577" i="1"/>
  <c r="Z577" i="1"/>
  <c r="BP581" i="1"/>
  <c r="BN581" i="1"/>
  <c r="Z581" i="1"/>
  <c r="BP585" i="1"/>
  <c r="BN585" i="1"/>
  <c r="Z585" i="1"/>
  <c r="Y591" i="1"/>
  <c r="BP595" i="1"/>
  <c r="BN595" i="1"/>
  <c r="Z595" i="1"/>
  <c r="Z597" i="1" s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Z631" i="1" s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Z297" i="1" l="1"/>
  <c r="Z220" i="1"/>
  <c r="Z204" i="1"/>
  <c r="Z176" i="1"/>
  <c r="Z163" i="1"/>
  <c r="Z539" i="1"/>
  <c r="Z641" i="1"/>
  <c r="Z568" i="1"/>
  <c r="Z268" i="1"/>
  <c r="Z75" i="1"/>
  <c r="Z52" i="1"/>
  <c r="Z374" i="1"/>
  <c r="Z307" i="1"/>
  <c r="Z500" i="1"/>
  <c r="Z429" i="1"/>
  <c r="Z93" i="1"/>
  <c r="Z68" i="1"/>
  <c r="Z659" i="1"/>
  <c r="Z624" i="1"/>
  <c r="Y681" i="1"/>
  <c r="Z439" i="1"/>
  <c r="Z367" i="1"/>
  <c r="Z652" i="1"/>
  <c r="Z591" i="1"/>
  <c r="Z455" i="1"/>
  <c r="Z383" i="1"/>
  <c r="Z234" i="1"/>
  <c r="Z198" i="1"/>
  <c r="Z140" i="1"/>
  <c r="Z115" i="1"/>
  <c r="Z106" i="1"/>
  <c r="Z84" i="1"/>
  <c r="Z33" i="1"/>
  <c r="Y683" i="1"/>
  <c r="Y680" i="1"/>
  <c r="Z523" i="1"/>
  <c r="Z390" i="1"/>
  <c r="Y679" i="1"/>
  <c r="Y682" i="1" l="1"/>
  <c r="Z684" i="1"/>
</calcChain>
</file>

<file path=xl/sharedStrings.xml><?xml version="1.0" encoding="utf-8"?>
<sst xmlns="http://schemas.openxmlformats.org/spreadsheetml/2006/main" count="3185" uniqueCount="1100">
  <si>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</si>
  <si>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</si>
  <si>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</si>
  <si>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</si>
  <si>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</si>
  <si>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</si>
  <si>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</si>
  <si>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</si>
  <si>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</si>
  <si>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</si>
  <si>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</si>
  <si>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</si>
  <si>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</si>
  <si>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</si>
  <si>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</si>
  <si>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</si>
  <si>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</si>
  <si>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</si>
  <si>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</si>
  <si>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</si>
  <si>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</si>
  <si>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</si>
  <si>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</si>
  <si>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</si>
  <si>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</si>
  <si>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</si>
  <si>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</si>
  <si>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</si>
  <si>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</si>
  <si>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</si>
  <si>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</si>
  <si>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</si>
  <si>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</si>
  <si>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</si>
  <si>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</si>
  <si>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</si>
  <si>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</si>
  <si>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</si>
  <si>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</si>
  <si>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</si>
  <si>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</si>
  <si>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</si>
  <si>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</si>
  <si>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</si>
  <si>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</si>
  <si>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</si>
  <si>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</si>
  <si>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</si>
  <si>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</si>
  <si>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</si>
  <si>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</si>
  <si>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</si>
  <si>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</si>
  <si>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</si>
  <si>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</si>
  <si>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</si>
  <si>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</si>
  <si>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</si>
  <si>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</si>
  <si>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</si>
  <si>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</si>
  <si>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</si>
  <si>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</si>
  <si>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</si>
  <si>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</si>
  <si>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</si>
  <si>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</si>
  <si>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</si>
  <si>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</si>
  <si>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</si>
  <si>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</si>
  <si>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</si>
  <si>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</si>
  <si>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</si>
  <si>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</si>
  <si>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</si>
  <si>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</si>
  <si>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</si>
  <si>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</si>
  <si>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</si>
  <si>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</si>
  <si>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</si>
  <si>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</si>
  <si>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</si>
  <si>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</si>
  <si>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</si>
  <si>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</si>
  <si>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</si>
  <si>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</si>
  <si>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</si>
  <si>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</si>
  <si>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</si>
  <si>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</si>
  <si>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</si>
  <si>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</si>
  <si>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</si>
  <si>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</si>
  <si>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</si>
  <si>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</si>
  <si>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</si>
  <si>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</si>
  <si>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</si>
  <si>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</si>
  <si>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</si>
  <si>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</si>
  <si>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</si>
  <si>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</si>
  <si>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</si>
  <si>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</si>
  <si>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</si>
  <si>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</si>
  <si>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</si>
  <si>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</si>
  <si>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</si>
  <si>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</si>
  <si>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</si>
  <si>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</si>
  <si>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</si>
  <si>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</si>
  <si>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</si>
  <si>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</si>
  <si>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</si>
  <si>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</si>
  <si>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</si>
  <si>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</si>
  <si>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</si>
  <si>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</si>
  <si>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</si>
  <si>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</si>
  <si>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</si>
  <si>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</si>
  <si>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</si>
  <si>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</si>
  <si>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</si>
  <si>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</si>
  <si>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</si>
  <si>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</si>
  <si>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</si>
  <si>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</si>
  <si>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</si>
  <si>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</si>
  <si>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</si>
  <si>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</si>
  <si>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</si>
  <si>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</si>
  <si>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</si>
  <si>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</si>
  <si>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</si>
  <si>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</si>
  <si>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</si>
  <si>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</si>
  <si>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</si>
  <si>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</si>
  <si>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</si>
  <si>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</si>
  <si>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</si>
  <si>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</si>
  <si>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</si>
  <si>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</si>
  <si>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</si>
  <si>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</si>
  <si>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</si>
  <si>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</si>
  <si>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</si>
  <si>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</si>
  <si>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</si>
  <si>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</si>
  <si>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</si>
  <si>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</si>
  <si>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</si>
  <si>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</si>
  <si>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</si>
  <si>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</si>
  <si>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</si>
  <si>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</si>
  <si>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</si>
  <si>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</si>
  <si>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</si>
  <si>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</si>
  <si>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</si>
  <si>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</si>
  <si>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</si>
  <si>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</si>
  <si>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</si>
  <si>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</si>
  <si>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</si>
  <si>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</si>
  <si>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</si>
  <si>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</si>
  <si>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</si>
  <si>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</si>
  <si>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</si>
  <si>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</si>
  <si>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</si>
  <si>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</si>
  <si>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</si>
  <si>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</si>
  <si>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</si>
  <si>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</si>
  <si>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</si>
  <si>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</si>
  <si>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</si>
  <si>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</si>
  <si>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</si>
  <si>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</si>
  <si>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</si>
  <si>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</si>
  <si>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</si>
  <si>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</si>
  <si>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</si>
  <si>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</si>
  <si>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</si>
  <si>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</si>
  <si>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</si>
  <si>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</si>
  <si>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</si>
  <si>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</si>
  <si>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</si>
  <si>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</si>
  <si>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</si>
  <si>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</si>
  <si>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</si>
  <si>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</si>
  <si>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</si>
  <si>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</si>
  <si>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</si>
  <si>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</si>
  <si>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</si>
  <si>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</si>
  <si>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</si>
  <si>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</si>
  <si>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</si>
  <si>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</si>
  <si>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</si>
  <si>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</si>
  <si>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</si>
  <si>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</si>
  <si>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</si>
  <si>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</si>
  <si>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</si>
  <si>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</si>
  <si>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</si>
  <si>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</si>
  <si>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</si>
  <si>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</si>
  <si>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</si>
  <si>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</si>
  <si>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</si>
  <si>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</si>
  <si>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</si>
  <si>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</si>
  <si>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</si>
  <si>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</si>
  <si>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</si>
  <si>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</si>
  <si>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</si>
  <si>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</si>
  <si>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</si>
  <si>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</si>
  <si>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</si>
  <si>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</si>
  <si>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</si>
  <si>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</si>
  <si>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</si>
  <si>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</si>
  <si>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</si>
  <si>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</si>
  <si>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</si>
  <si>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</si>
  <si>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</si>
  <si>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</si>
  <si>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</si>
  <si>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</si>
  <si>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</si>
  <si>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</si>
  <si>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</si>
  <si>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</si>
  <si>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</si>
  <si>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</si>
  <si>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</si>
  <si>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</si>
  <si>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</si>
  <si>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</si>
  <si>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</si>
  <si>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</si>
  <si>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</si>
  <si>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</si>
  <si>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</si>
  <si>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</si>
  <si>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</si>
  <si>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</si>
  <si>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</si>
  <si>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</si>
  <si>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</si>
  <si>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</si>
  <si>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</si>
  <si>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</si>
  <si>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</si>
  <si>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</si>
  <si>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</si>
  <si>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</si>
  <si>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</si>
  <si>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</si>
  <si>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</si>
  <si>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</si>
  <si>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</si>
  <si>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</si>
  <si>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</si>
  <si>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</si>
  <si>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</si>
  <si>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</si>
  <si>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</si>
  <si>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</si>
  <si>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</si>
  <si>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</si>
  <si>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</si>
  <si>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</si>
  <si>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</si>
  <si>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</si>
  <si>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</si>
  <si>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</si>
  <si>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</si>
  <si>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</si>
  <si>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</si>
  <si>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</si>
  <si>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</si>
  <si>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</si>
  <si>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</si>
  <si>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</si>
  <si>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</si>
  <si>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</si>
  <si>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</si>
  <si>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</si>
  <si>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</si>
  <si>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</si>
  <si>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</si>
  <si>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</si>
  <si>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</si>
  <si>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</si>
  <si>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</si>
  <si>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</si>
  <si>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</si>
  <si>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</si>
  <si>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</si>
  <si>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</si>
  <si>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</si>
  <si>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</si>
  <si>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</si>
  <si>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</si>
  <si>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</si>
  <si>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</si>
  <si>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</si>
  <si>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</si>
  <si>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</si>
  <si>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</si>
  <si>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</si>
  <si>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</si>
  <si>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</si>
  <si>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</si>
  <si>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</si>
  <si>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</si>
  <si>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</si>
  <si>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</si>
  <si>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</si>
  <si>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</si>
  <si>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</si>
  <si>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</si>
  <si>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</si>
  <si>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</si>
  <si>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</si>
  <si>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</si>
  <si>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</si>
  <si>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</si>
  <si>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</si>
  <si>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</si>
  <si>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</si>
  <si>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</si>
  <si>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</si>
  <si>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</si>
  <si>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</si>
  <si>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</si>
  <si>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</si>
  <si>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</si>
  <si>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</si>
  <si>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</si>
  <si>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</si>
  <si>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</si>
  <si>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</si>
  <si>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</si>
  <si>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</si>
  <si>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</si>
  <si>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</si>
  <si>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</si>
  <si>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</si>
  <si>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</si>
  <si>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</si>
  <si>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</si>
  <si>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</si>
  <si>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</si>
  <si>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</si>
  <si>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</si>
  <si>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</si>
  <si>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</si>
  <si>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</si>
  <si>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</si>
  <si>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</si>
  <si>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</si>
  <si>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</si>
  <si>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</si>
  <si>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</si>
  <si>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</si>
  <si>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</si>
  <si>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</si>
  <si>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</si>
  <si>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</si>
  <si>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</si>
  <si>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</si>
  <si>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</si>
  <si>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</si>
  <si>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</si>
  <si>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</si>
  <si>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</si>
  <si>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</si>
  <si>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</si>
  <si>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</si>
  <si>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</si>
  <si>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</si>
  <si>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</si>
  <si>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</si>
  <si>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</si>
  <si>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</si>
  <si>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</si>
  <si>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</si>
  <si>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</si>
  <si>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</si>
  <si>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</si>
  <si>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</si>
  <si>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</si>
  <si>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</si>
  <si>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</si>
  <si>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</si>
  <si>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</si>
  <si>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</si>
  <si>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</si>
  <si>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</si>
  <si>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</si>
  <si>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</si>
  <si>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</si>
  <si>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</si>
  <si>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</si>
  <si>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</si>
  <si>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</si>
  <si>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</si>
  <si>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</si>
  <si>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</si>
  <si>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</si>
  <si>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</si>
  <si>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</si>
  <si>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</si>
  <si>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</si>
  <si>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</si>
  <si>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</si>
  <si>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</si>
  <si>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</si>
  <si>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</si>
  <si>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</si>
  <si>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</si>
  <si>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</si>
  <si>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</si>
  <si>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</si>
  <si>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</si>
  <si>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</si>
  <si>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</si>
  <si>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</si>
  <si>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</si>
  <si>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</si>
  <si>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</si>
  <si>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</si>
  <si>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</si>
  <si>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</si>
  <si>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</si>
  <si>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</si>
  <si>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</si>
  <si>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</si>
  <si>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</si>
  <si>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</si>
  <si>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</si>
  <si>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</si>
  <si>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</si>
  <si>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</si>
  <si>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</si>
  <si>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</si>
  <si>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</si>
  <si>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</si>
  <si>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</si>
  <si>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</si>
  <si>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</si>
  <si>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</si>
  <si>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</si>
  <si>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</si>
  <si>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</si>
  <si>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</si>
  <si>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</si>
  <si>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</si>
  <si>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</si>
  <si>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</si>
  <si>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</si>
  <si>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</si>
  <si>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</si>
  <si>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</si>
  <si>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</si>
  <si>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</si>
  <si>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</si>
  <si>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</si>
  <si>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</si>
  <si>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</si>
  <si>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</si>
  <si>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</si>
  <si>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</si>
  <si>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</si>
  <si>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</si>
  <si>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</si>
  <si>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</si>
  <si>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</si>
  <si>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</si>
  <si>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</si>
  <si>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</si>
  <si>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</si>
  <si>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</si>
  <si>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</si>
  <si>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</si>
  <si>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</si>
  <si>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</si>
  <si>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</si>
  <si>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</si>
  <si>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</si>
  <si>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</si>
  <si>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</si>
  <si>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</si>
  <si>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</si>
  <si>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</si>
  <si>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</si>
  <si>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</si>
  <si>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</si>
  <si>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</si>
  <si>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</si>
  <si>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</si>
  <si>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</si>
  <si>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</si>
  <si>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</si>
  <si>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</si>
  <si>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</si>
  <si>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</si>
  <si>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</si>
  <si>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</si>
  <si>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</si>
  <si>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</si>
  <si>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</si>
  <si>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</si>
  <si>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</si>
  <si>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</si>
  <si>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</si>
  <si>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</si>
  <si>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</si>
  <si>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</si>
  <si>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</si>
  <si>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</si>
  <si>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</si>
  <si>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</si>
  <si>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</si>
  <si>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</si>
  <si>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</si>
  <si>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</si>
  <si>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</si>
  <si>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</si>
  <si>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</si>
  <si>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</si>
  <si>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</si>
  <si>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</si>
  <si>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</si>
  <si>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</si>
  <si>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</si>
  <si>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</si>
  <si>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</si>
  <si>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</si>
  <si>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</si>
  <si>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</si>
  <si>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</si>
  <si>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</si>
  <si>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</si>
  <si>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</si>
  <si>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</si>
  <si>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</si>
  <si>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</si>
  <si>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</si>
  <si>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</si>
  <si>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</si>
  <si>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</si>
  <si>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</si>
  <si>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</si>
  <si>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</si>
  <si>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</si>
  <si>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</si>
  <si>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</si>
  <si>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</si>
  <si>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</si>
  <si>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</si>
  <si>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</si>
  <si>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</si>
  <si>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</si>
  <si>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</si>
  <si>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</si>
  <si>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</si>
  <si>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</si>
  <si>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</si>
  <si>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</si>
  <si>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</si>
  <si>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</si>
  <si>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</si>
  <si>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</si>
  <si>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</si>
  <si>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</si>
  <si>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</si>
  <si>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</si>
  <si>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</si>
  <si>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</si>
  <si>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</si>
  <si>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</si>
  <si>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</si>
  <si>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</si>
  <si>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</si>
  <si>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</si>
  <si>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</si>
  <si>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</si>
  <si>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</si>
  <si>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</si>
  <si>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</si>
  <si>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</si>
  <si>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</si>
  <si>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</si>
  <si>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</si>
  <si>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</si>
  <si>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</si>
  <si>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</si>
  <si>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</si>
  <si>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</si>
  <si>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</si>
  <si>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</si>
  <si>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</si>
  <si>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</si>
  <si>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</si>
  <si>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</si>
  <si>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</si>
  <si>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</si>
  <si>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</si>
  <si>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</si>
  <si>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</si>
  <si>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</si>
  <si>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</si>
  <si>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</si>
  <si>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</si>
  <si>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</si>
  <si>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</si>
  <si>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</si>
  <si>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</si>
  <si>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</si>
  <si>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</si>
  <si>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</si>
  <si>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</si>
  <si>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</si>
  <si>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</si>
  <si>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</si>
  <si>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</si>
  <si>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</si>
  <si>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</si>
  <si>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</si>
  <si>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</si>
  <si>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</si>
  <si>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</si>
  <si>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</si>
  <si>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</si>
  <si>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</si>
  <si>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</si>
  <si>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</si>
  <si>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</si>
  <si>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</si>
  <si>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</si>
  <si>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</si>
  <si>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</si>
  <si>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</si>
  <si>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</si>
  <si>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</si>
  <si>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</si>
  <si>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</si>
  <si>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</si>
  <si>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</si>
  <si>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</si>
  <si>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</si>
  <si>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</si>
  <si>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</si>
  <si>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</si>
  <si>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</si>
  <si>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</si>
  <si>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</si>
  <si>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</si>
  <si>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</si>
  <si>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</si>
  <si>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</si>
  <si>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</si>
  <si>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</si>
  <si>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</si>
  <si>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</si>
  <si>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</si>
  <si>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</si>
  <si>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</si>
  <si>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</si>
  <si>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</si>
  <si>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</si>
  <si>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</si>
  <si>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</si>
  <si>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</si>
  <si>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</si>
  <si>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</si>
  <si>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</si>
  <si>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</si>
  <si>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</si>
  <si>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</si>
  <si>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</si>
  <si>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</si>
  <si>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</si>
  <si>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</si>
  <si>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</si>
  <si>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</si>
  <si>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</si>
  <si>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</si>
  <si>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</si>
  <si>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</si>
  <si>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</si>
  <si>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</si>
  <si>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</si>
  <si>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</si>
  <si>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</si>
  <si>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</si>
  <si>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</si>
  <si>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</si>
  <si>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</si>
  <si>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</si>
  <si>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</si>
  <si>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</si>
  <si>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</si>
  <si>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</si>
  <si>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</si>
  <si>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</si>
  <si>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</si>
  <si>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</si>
  <si>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</si>
  <si>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</si>
  <si>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</si>
  <si>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</si>
  <si>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</si>
  <si>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</si>
  <si>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</si>
  <si>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</si>
  <si>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</si>
  <si>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</si>
  <si>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</si>
  <si>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</si>
  <si>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</si>
  <si>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</si>
  <si>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</si>
  <si>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</si>
  <si>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</si>
  <si>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</si>
  <si>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</si>
  <si>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</si>
  <si>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</si>
  <si>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</si>
  <si>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</si>
  <si>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</si>
  <si>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</si>
  <si>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</si>
  <si>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</si>
  <si>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</si>
  <si>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</si>
  <si>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</si>
  <si>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</si>
  <si>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</si>
  <si>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</si>
  <si>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</si>
  <si>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</si>
  <si>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</si>
  <si>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</si>
  <si>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</si>
  <si>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</si>
  <si>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</si>
  <si>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</si>
  <si>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</si>
  <si>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</si>
  <si>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</si>
  <si>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</si>
  <si>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</si>
  <si>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</si>
  <si>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</si>
  <si>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</si>
  <si>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</si>
  <si>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</si>
  <si>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</si>
  <si>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</si>
  <si>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</si>
  <si>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</si>
  <si>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</si>
  <si>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</si>
  <si>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</si>
  <si>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</si>
  <si>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</si>
  <si>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</si>
  <si>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</si>
  <si>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</si>
  <si>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</si>
  <si>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</si>
  <si>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</si>
  <si>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</si>
  <si>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</si>
  <si>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</si>
  <si>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</si>
  <si>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</si>
  <si>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</si>
  <si>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</si>
  <si>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</si>
  <si>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</si>
  <si>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</si>
  <si>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</si>
  <si>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</si>
  <si>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</si>
  <si>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</si>
  <si>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</si>
  <si>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</si>
  <si>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</si>
  <si>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</si>
  <si>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</si>
  <si>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</si>
  <si>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</si>
  <si>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</si>
  <si>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</si>
  <si>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</si>
  <si>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</si>
  <si>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</si>
  <si>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</si>
  <si>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</si>
  <si>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</si>
  <si>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</si>
  <si>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</si>
  <si>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</si>
  <si>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</si>
  <si>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</si>
  <si>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</si>
  <si>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</si>
  <si>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</si>
  <si>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</si>
  <si>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</si>
  <si>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</si>
  <si>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</si>
  <si>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</si>
  <si>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</si>
  <si>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</si>
  <si>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</si>
  <si>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</si>
  <si>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</si>
  <si>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</si>
  <si>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</si>
  <si>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</si>
  <si>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</si>
  <si>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</si>
  <si>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</si>
  <si>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</si>
  <si>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</si>
  <si>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</si>
  <si>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</si>
  <si>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</si>
  <si>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</si>
  <si>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</si>
  <si>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</si>
  <si>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</si>
  <si>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</si>
  <si>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</si>
  <si>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</si>
  <si>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</si>
  <si>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</si>
  <si>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</si>
  <si>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</si>
  <si>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</si>
  <si>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</si>
  <si>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</si>
  <si>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</si>
  <si>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</si>
  <si>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</si>
  <si>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</si>
  <si>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</si>
  <si>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</si>
  <si>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</si>
  <si>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</si>
  <si>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</si>
  <si>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</si>
  <si>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</si>
  <si>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</si>
  <si>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</si>
  <si>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</si>
  <si>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</si>
  <si>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</si>
  <si>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</si>
  <si>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</si>
  <si>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</si>
  <si>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</si>
  <si>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</si>
  <si>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</si>
  <si>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</si>
  <si>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</si>
  <si>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</si>
  <si>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</si>
  <si>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</si>
  <si>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</si>
  <si>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</si>
  <si>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</si>
  <si>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</si>
  <si>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</si>
  <si>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</si>
  <si>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</si>
  <si>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</si>
  <si>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</si>
  <si>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</si>
  <si>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</si>
  <si>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</si>
  <si>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</si>
  <si>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</si>
  <si>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</si>
  <si>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</si>
  <si>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</si>
  <si>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</si>
  <si>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</si>
  <si>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</si>
  <si>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</si>
  <si>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</si>
  <si>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</si>
  <si>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</si>
  <si>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</si>
  <si>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</si>
  <si>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</si>
  <si>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</si>
  <si>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</si>
  <si>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</si>
  <si>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</si>
  <si>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</si>
  <si>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</si>
  <si>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</si>
  <si>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</si>
  <si>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</si>
  <si>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</si>
  <si>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</si>
  <si>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</si>
  <si>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</si>
  <si>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</si>
  <si>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</si>
  <si>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</si>
  <si>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</si>
  <si>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</si>
  <si>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</si>
  <si>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</si>
  <si>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</si>
  <si>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</si>
  <si>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</si>
  <si>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</si>
  <si>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</si>
  <si>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</si>
  <si>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</si>
  <si>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</si>
  <si>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</si>
  <si>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</si>
  <si>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</si>
  <si>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</si>
  <si>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</si>
  <si>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</si>
  <si>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</si>
  <si>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</si>
  <si>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</si>
  <si>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</si>
  <si>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</si>
  <si>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</si>
  <si>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</si>
  <si>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</si>
  <si>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</si>
  <si>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</si>
  <si>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</si>
  <si>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</si>
  <si>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</si>
  <si>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</si>
  <si>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</si>
  <si>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</si>
  <si>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</si>
  <si>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</si>
  <si>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</si>
  <si>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</si>
  <si>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</si>
  <si>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</si>
  <si>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</si>
  <si>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</si>
  <si>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</si>
  <si>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</si>
  <si>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</si>
  <si>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</si>
  <si>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</si>
  <si>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</si>
  <si>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</si>
  <si>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</si>
  <si>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</si>
  <si>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</si>
  <si>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</si>
  <si>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</si>
  <si>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</si>
  <si>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</si>
  <si>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</si>
  <si>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</si>
  <si>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</si>
  <si>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</si>
  <si>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</si>
  <si>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</si>
  <si>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</si>
  <si>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</si>
  <si>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</si>
  <si>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</si>
  <si>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</si>
  <si>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</si>
  <si>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</si>
  <si>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</si>
  <si>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</si>
  <si>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</si>
  <si>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</si>
  <si>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</si>
  <si>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</si>
  <si>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</si>
  <si>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</si>
  <si>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</si>
  <si>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</si>
  <si>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</si>
  <si>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</si>
  <si>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</si>
  <si>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</si>
  <si>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</si>
  <si>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</si>
  <si>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</si>
  <si>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</si>
  <si>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</si>
  <si>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</si>
  <si>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</si>
  <si>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</si>
  <si>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</si>
  <si>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</si>
  <si>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</si>
  <si>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</si>
  <si>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</si>
  <si>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</si>
  <si>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</si>
  <si>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</si>
  <si>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</si>
  <si>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</si>
  <si>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</si>
  <si>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</si>
  <si>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</si>
  <si>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</si>
  <si>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</si>
  <si>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</si>
  <si>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</si>
  <si>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</si>
  <si>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</si>
  <si>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</si>
  <si>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</si>
  <si>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</si>
  <si>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</si>
  <si>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</si>
  <si>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</si>
  <si>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</si>
  <si>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</si>
  <si>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</si>
  <si>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</si>
  <si>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</si>
  <si>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</si>
  <si>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</si>
  <si>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</si>
  <si>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</si>
  <si>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</si>
  <si>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</si>
  <si>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</si>
  <si>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</si>
  <si>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</si>
  <si>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</si>
  <si>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</si>
  <si>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</si>
  <si>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</si>
  <si>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</si>
  <si>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</si>
  <si>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, загрузить на 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</si>
</sst>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917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19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83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5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72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28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7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2" customWidth="1"/>
    <col min="19" max="19" width="6.140625" style="7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2" customWidth="1"/>
    <col min="25" max="25" width="11" style="772" customWidth="1"/>
    <col min="26" max="26" width="10" style="772" customWidth="1"/>
    <col min="27" max="27" width="11.5703125" style="772" customWidth="1"/>
    <col min="28" max="28" width="10.42578125" style="772" customWidth="1"/>
    <col min="29" max="29" width="30" style="7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2" customWidth="1"/>
    <col min="34" max="34" width="9.140625" style="772" customWidth="1"/>
    <col min="35" max="16384" width="9.140625" style="772"/>
  </cols>
  <sheetData>
    <row r="1" spans="1:32" s="776" customFormat="1" ht="45" customHeight="1" x14ac:dyDescent="0.2">
      <c r="A1" s="41"/>
      <c r="B1" s="41"/>
      <c r="C1" s="41"/>
      <c r="D1" s="872" t="s">
        <v>0</v>
      </c>
      <c r="E1" s="822"/>
      <c r="F1" s="822"/>
      <c r="G1" s="12" t="s">
        <v>1</v>
      </c>
      <c r="H1" s="872" t="s">
        <v>2</v>
      </c>
      <c r="I1" s="822"/>
      <c r="J1" s="822"/>
      <c r="K1" s="822"/>
      <c r="L1" s="822"/>
      <c r="M1" s="822"/>
      <c r="N1" s="822"/>
      <c r="O1" s="822"/>
      <c r="P1" s="822"/>
      <c r="Q1" s="822"/>
      <c r="R1" s="821" t="s">
        <v>3</v>
      </c>
      <c r="S1" s="822"/>
      <c r="T1" s="8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6" customFormat="1" ht="23.45" customHeight="1" x14ac:dyDescent="0.2">
      <c r="A5" s="945" t="s">
        <v>8</v>
      </c>
      <c r="B5" s="830"/>
      <c r="C5" s="831"/>
      <c r="D5" s="879"/>
      <c r="E5" s="880"/>
      <c r="F5" s="1174" t="s">
        <v>9</v>
      </c>
      <c r="G5" s="831"/>
      <c r="H5" s="879" t="s">
        <v>1099</v>
      </c>
      <c r="I5" s="1106"/>
      <c r="J5" s="1106"/>
      <c r="K5" s="1106"/>
      <c r="L5" s="1106"/>
      <c r="M5" s="880"/>
      <c r="N5" s="58"/>
      <c r="P5" s="24" t="s">
        <v>10</v>
      </c>
      <c r="Q5" s="1186">
        <v>45697</v>
      </c>
      <c r="R5" s="944"/>
      <c r="T5" s="991" t="s">
        <v>11</v>
      </c>
      <c r="U5" s="992"/>
      <c r="V5" s="993" t="s">
        <v>12</v>
      </c>
      <c r="W5" s="944"/>
      <c r="AB5" s="51"/>
      <c r="AC5" s="51"/>
      <c r="AD5" s="51"/>
      <c r="AE5" s="51"/>
    </row>
    <row r="6" spans="1:32" s="776" customFormat="1" ht="24" customHeight="1" x14ac:dyDescent="0.2">
      <c r="A6" s="945" t="s">
        <v>13</v>
      </c>
      <c r="B6" s="830"/>
      <c r="C6" s="831"/>
      <c r="D6" s="1110" t="s">
        <v>14</v>
      </c>
      <c r="E6" s="1111"/>
      <c r="F6" s="1111"/>
      <c r="G6" s="1111"/>
      <c r="H6" s="1111"/>
      <c r="I6" s="1111"/>
      <c r="J6" s="1111"/>
      <c r="K6" s="1111"/>
      <c r="L6" s="1111"/>
      <c r="M6" s="944"/>
      <c r="N6" s="59"/>
      <c r="P6" s="24" t="s">
        <v>15</v>
      </c>
      <c r="Q6" s="1198" t="str">
        <f>IF(Q5=0," ",CHOOSE(WEEKDAY(Q5,2),"Понедельник","Вторник","Среда","Четверг","Пятница","Суббота","Воскресенье"))</f>
        <v>Воскресенье</v>
      </c>
      <c r="R6" s="784"/>
      <c r="T6" s="1001" t="s">
        <v>16</v>
      </c>
      <c r="U6" s="992"/>
      <c r="V6" s="1088" t="s">
        <v>17</v>
      </c>
      <c r="W6" s="835"/>
      <c r="AB6" s="51"/>
      <c r="AC6" s="51"/>
      <c r="AD6" s="51"/>
      <c r="AE6" s="51"/>
    </row>
    <row r="7" spans="1:32" s="776" customFormat="1" ht="21.75" hidden="1" customHeight="1" x14ac:dyDescent="0.2">
      <c r="A7" s="55"/>
      <c r="B7" s="55"/>
      <c r="C7" s="55"/>
      <c r="D7" s="839" t="str">
        <f>IFERROR(VLOOKUP(DeliveryAddress,Table,3,0),1)</f>
        <v>1</v>
      </c>
      <c r="E7" s="840"/>
      <c r="F7" s="840"/>
      <c r="G7" s="840"/>
      <c r="H7" s="840"/>
      <c r="I7" s="840"/>
      <c r="J7" s="840"/>
      <c r="K7" s="840"/>
      <c r="L7" s="840"/>
      <c r="M7" s="841"/>
      <c r="N7" s="60"/>
      <c r="P7" s="24"/>
      <c r="Q7" s="42"/>
      <c r="R7" s="42"/>
      <c r="T7" s="795"/>
      <c r="U7" s="992"/>
      <c r="V7" s="1089"/>
      <c r="W7" s="1090"/>
      <c r="AB7" s="51"/>
      <c r="AC7" s="51"/>
      <c r="AD7" s="51"/>
      <c r="AE7" s="51"/>
    </row>
    <row r="8" spans="1:32" s="776" customFormat="1" ht="25.5" customHeight="1" x14ac:dyDescent="0.2">
      <c r="A8" s="1215" t="s">
        <v>18</v>
      </c>
      <c r="B8" s="800"/>
      <c r="C8" s="801"/>
      <c r="D8" s="860" t="s">
        <v>19</v>
      </c>
      <c r="E8" s="861"/>
      <c r="F8" s="861"/>
      <c r="G8" s="861"/>
      <c r="H8" s="861"/>
      <c r="I8" s="861"/>
      <c r="J8" s="861"/>
      <c r="K8" s="861"/>
      <c r="L8" s="861"/>
      <c r="M8" s="862"/>
      <c r="N8" s="61"/>
      <c r="P8" s="24" t="s">
        <v>20</v>
      </c>
      <c r="Q8" s="951">
        <v>0.41666666666666669</v>
      </c>
      <c r="R8" s="841"/>
      <c r="T8" s="795"/>
      <c r="U8" s="992"/>
      <c r="V8" s="1089"/>
      <c r="W8" s="1090"/>
      <c r="AB8" s="51"/>
      <c r="AC8" s="51"/>
      <c r="AD8" s="51"/>
      <c r="AE8" s="51"/>
    </row>
    <row r="9" spans="1:32" s="776" customFormat="1" ht="39.950000000000003" customHeight="1" x14ac:dyDescent="0.2">
      <c r="A9" s="9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40"/>
      <c r="E9" s="809"/>
      <c r="F9" s="9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08" t="str">
        <f>IF(AND($A$9="Тип доверенности/получателя при получении в адресе перегруза:",$D$9="Разовая доверенность"),"Введите ФИО","")</f>
        <v/>
      </c>
      <c r="I9" s="809"/>
      <c r="J9" s="8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9"/>
      <c r="L9" s="809"/>
      <c r="M9" s="809"/>
      <c r="N9" s="777"/>
      <c r="P9" s="26" t="s">
        <v>21</v>
      </c>
      <c r="Q9" s="933"/>
      <c r="R9" s="934"/>
      <c r="T9" s="795"/>
      <c r="U9" s="992"/>
      <c r="V9" s="1091"/>
      <c r="W9" s="1092"/>
      <c r="X9" s="43"/>
      <c r="Y9" s="43"/>
      <c r="Z9" s="43"/>
      <c r="AA9" s="43"/>
      <c r="AB9" s="51"/>
      <c r="AC9" s="51"/>
      <c r="AD9" s="51"/>
      <c r="AE9" s="51"/>
    </row>
    <row r="10" spans="1:32" s="776" customFormat="1" ht="26.45" customHeight="1" x14ac:dyDescent="0.2">
      <c r="A10" s="9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40"/>
      <c r="E10" s="809"/>
      <c r="F10" s="9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97" t="str">
        <f>IFERROR(VLOOKUP($D$10,Proxy,2,FALSE),"")</f>
        <v/>
      </c>
      <c r="I10" s="795"/>
      <c r="J10" s="795"/>
      <c r="K10" s="795"/>
      <c r="L10" s="795"/>
      <c r="M10" s="795"/>
      <c r="N10" s="775"/>
      <c r="P10" s="26" t="s">
        <v>22</v>
      </c>
      <c r="Q10" s="1003"/>
      <c r="R10" s="1004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3"/>
      <c r="R11" s="944"/>
      <c r="U11" s="24" t="s">
        <v>27</v>
      </c>
      <c r="V11" s="1116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6" customFormat="1" ht="18.600000000000001" customHeight="1" x14ac:dyDescent="0.2">
      <c r="A12" s="984" t="s">
        <v>29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1"/>
      <c r="N12" s="62"/>
      <c r="P12" s="24" t="s">
        <v>30</v>
      </c>
      <c r="Q12" s="951"/>
      <c r="R12" s="841"/>
      <c r="S12" s="23"/>
      <c r="U12" s="24"/>
      <c r="V12" s="822"/>
      <c r="W12" s="795"/>
      <c r="AB12" s="51"/>
      <c r="AC12" s="51"/>
      <c r="AD12" s="51"/>
      <c r="AE12" s="51"/>
    </row>
    <row r="13" spans="1:32" s="776" customFormat="1" ht="23.25" customHeight="1" x14ac:dyDescent="0.2">
      <c r="A13" s="984" t="s">
        <v>31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1"/>
      <c r="N13" s="62"/>
      <c r="O13" s="26"/>
      <c r="P13" s="26" t="s">
        <v>32</v>
      </c>
      <c r="Q13" s="1116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6" customFormat="1" ht="18.600000000000001" customHeight="1" x14ac:dyDescent="0.2">
      <c r="A14" s="984" t="s">
        <v>33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6" customFormat="1" ht="22.5" customHeight="1" x14ac:dyDescent="0.2">
      <c r="A15" s="1028" t="s">
        <v>34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31"/>
      <c r="N15" s="63"/>
      <c r="P15" s="973" t="s">
        <v>35</v>
      </c>
      <c r="Q15" s="822"/>
      <c r="R15" s="822"/>
      <c r="S15" s="822"/>
      <c r="T15" s="8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4"/>
      <c r="Q16" s="974"/>
      <c r="R16" s="974"/>
      <c r="S16" s="974"/>
      <c r="T16" s="97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6" t="s">
        <v>36</v>
      </c>
      <c r="B17" s="846" t="s">
        <v>37</v>
      </c>
      <c r="C17" s="955" t="s">
        <v>38</v>
      </c>
      <c r="D17" s="846" t="s">
        <v>39</v>
      </c>
      <c r="E17" s="916"/>
      <c r="F17" s="846" t="s">
        <v>40</v>
      </c>
      <c r="G17" s="846" t="s">
        <v>41</v>
      </c>
      <c r="H17" s="846" t="s">
        <v>42</v>
      </c>
      <c r="I17" s="846" t="s">
        <v>43</v>
      </c>
      <c r="J17" s="846" t="s">
        <v>44</v>
      </c>
      <c r="K17" s="846" t="s">
        <v>45</v>
      </c>
      <c r="L17" s="846" t="s">
        <v>46</v>
      </c>
      <c r="M17" s="846" t="s">
        <v>47</v>
      </c>
      <c r="N17" s="846" t="s">
        <v>48</v>
      </c>
      <c r="O17" s="846" t="s">
        <v>49</v>
      </c>
      <c r="P17" s="846" t="s">
        <v>50</v>
      </c>
      <c r="Q17" s="915"/>
      <c r="R17" s="915"/>
      <c r="S17" s="915"/>
      <c r="T17" s="916"/>
      <c r="U17" s="1211" t="s">
        <v>51</v>
      </c>
      <c r="V17" s="831"/>
      <c r="W17" s="846" t="s">
        <v>52</v>
      </c>
      <c r="X17" s="846" t="s">
        <v>53</v>
      </c>
      <c r="Y17" s="1212" t="s">
        <v>54</v>
      </c>
      <c r="Z17" s="1095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69"/>
      <c r="AF17" s="1170"/>
      <c r="AG17" s="66"/>
      <c r="BD17" s="65" t="s">
        <v>60</v>
      </c>
    </row>
    <row r="18" spans="1:68" ht="14.25" customHeight="1" x14ac:dyDescent="0.2">
      <c r="A18" s="847"/>
      <c r="B18" s="847"/>
      <c r="C18" s="847"/>
      <c r="D18" s="917"/>
      <c r="E18" s="919"/>
      <c r="F18" s="847"/>
      <c r="G18" s="847"/>
      <c r="H18" s="847"/>
      <c r="I18" s="847"/>
      <c r="J18" s="847"/>
      <c r="K18" s="847"/>
      <c r="L18" s="847"/>
      <c r="M18" s="847"/>
      <c r="N18" s="847"/>
      <c r="O18" s="847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7"/>
      <c r="X18" s="847"/>
      <c r="Y18" s="1213"/>
      <c r="Z18" s="1096"/>
      <c r="AA18" s="1061"/>
      <c r="AB18" s="1061"/>
      <c r="AC18" s="1061"/>
      <c r="AD18" s="1171"/>
      <c r="AE18" s="1172"/>
      <c r="AF18" s="1173"/>
      <c r="AG18" s="66"/>
      <c r="BD18" s="65"/>
    </row>
    <row r="19" spans="1:68" ht="27.75" hidden="1" customHeight="1" x14ac:dyDescent="0.2">
      <c r="A19" s="842" t="s">
        <v>63</v>
      </c>
      <c r="B19" s="843"/>
      <c r="C19" s="843"/>
      <c r="D19" s="843"/>
      <c r="E19" s="843"/>
      <c r="F19" s="843"/>
      <c r="G19" s="843"/>
      <c r="H19" s="843"/>
      <c r="I19" s="843"/>
      <c r="J19" s="843"/>
      <c r="K19" s="843"/>
      <c r="L19" s="843"/>
      <c r="M19" s="843"/>
      <c r="N19" s="843"/>
      <c r="O19" s="843"/>
      <c r="P19" s="843"/>
      <c r="Q19" s="843"/>
      <c r="R19" s="843"/>
      <c r="S19" s="843"/>
      <c r="T19" s="843"/>
      <c r="U19" s="843"/>
      <c r="V19" s="843"/>
      <c r="W19" s="843"/>
      <c r="X19" s="843"/>
      <c r="Y19" s="843"/>
      <c r="Z19" s="843"/>
      <c r="AA19" s="48"/>
      <c r="AB19" s="48"/>
      <c r="AC19" s="48"/>
    </row>
    <row r="20" spans="1:68" ht="16.5" hidden="1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798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3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4"/>
      <c r="P23" s="799" t="s">
        <v>71</v>
      </c>
      <c r="Q23" s="800"/>
      <c r="R23" s="800"/>
      <c r="S23" s="800"/>
      <c r="T23" s="800"/>
      <c r="U23" s="800"/>
      <c r="V23" s="801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4"/>
      <c r="P24" s="799" t="s">
        <v>71</v>
      </c>
      <c r="Q24" s="800"/>
      <c r="R24" s="800"/>
      <c r="S24" s="800"/>
      <c r="T24" s="800"/>
      <c r="U24" s="800"/>
      <c r="V24" s="801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8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83">
        <v>4680115885912</v>
      </c>
      <c r="E26" s="78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6"/>
      <c r="R26" s="786"/>
      <c r="S26" s="786"/>
      <c r="T26" s="787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83">
        <v>4607091388237</v>
      </c>
      <c r="E27" s="784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6"/>
      <c r="R27" s="786"/>
      <c r="S27" s="786"/>
      <c r="T27" s="787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83">
        <v>4680115886230</v>
      </c>
      <c r="E28" s="784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4" t="s">
        <v>83</v>
      </c>
      <c r="Q28" s="786"/>
      <c r="R28" s="786"/>
      <c r="S28" s="786"/>
      <c r="T28" s="787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83">
        <v>4680115886278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6"/>
      <c r="R29" s="786"/>
      <c r="S29" s="786"/>
      <c r="T29" s="787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83">
        <v>4680115886247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3" t="s">
        <v>91</v>
      </c>
      <c r="Q30" s="786"/>
      <c r="R30" s="786"/>
      <c r="S30" s="786"/>
      <c r="T30" s="787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83">
        <v>4680115885905</v>
      </c>
      <c r="E31" s="784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6"/>
      <c r="R31" s="786"/>
      <c r="S31" s="786"/>
      <c r="T31" s="787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83">
        <v>4607091388244</v>
      </c>
      <c r="E32" s="784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6"/>
      <c r="R32" s="786"/>
      <c r="S32" s="786"/>
      <c r="T32" s="787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803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804"/>
      <c r="P33" s="799" t="s">
        <v>71</v>
      </c>
      <c r="Q33" s="800"/>
      <c r="R33" s="800"/>
      <c r="S33" s="800"/>
      <c r="T33" s="800"/>
      <c r="U33" s="800"/>
      <c r="V33" s="801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804"/>
      <c r="P34" s="799" t="s">
        <v>71</v>
      </c>
      <c r="Q34" s="800"/>
      <c r="R34" s="800"/>
      <c r="S34" s="800"/>
      <c r="T34" s="800"/>
      <c r="U34" s="800"/>
      <c r="V34" s="801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798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3"/>
      <c r="AB35" s="773"/>
      <c r="AC35" s="773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83">
        <v>4607091388503</v>
      </c>
      <c r="E36" s="784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6"/>
      <c r="R36" s="786"/>
      <c r="S36" s="786"/>
      <c r="T36" s="787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803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804"/>
      <c r="P37" s="799" t="s">
        <v>71</v>
      </c>
      <c r="Q37" s="800"/>
      <c r="R37" s="800"/>
      <c r="S37" s="800"/>
      <c r="T37" s="800"/>
      <c r="U37" s="800"/>
      <c r="V37" s="801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804"/>
      <c r="P38" s="799" t="s">
        <v>71</v>
      </c>
      <c r="Q38" s="800"/>
      <c r="R38" s="800"/>
      <c r="S38" s="800"/>
      <c r="T38" s="800"/>
      <c r="U38" s="800"/>
      <c r="V38" s="801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798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3"/>
      <c r="AB39" s="773"/>
      <c r="AC39" s="773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83">
        <v>4607091389111</v>
      </c>
      <c r="E40" s="784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6"/>
      <c r="R40" s="786"/>
      <c r="S40" s="786"/>
      <c r="T40" s="787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803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804"/>
      <c r="P41" s="799" t="s">
        <v>71</v>
      </c>
      <c r="Q41" s="800"/>
      <c r="R41" s="800"/>
      <c r="S41" s="800"/>
      <c r="T41" s="800"/>
      <c r="U41" s="800"/>
      <c r="V41" s="801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804"/>
      <c r="P42" s="799" t="s">
        <v>71</v>
      </c>
      <c r="Q42" s="800"/>
      <c r="R42" s="800"/>
      <c r="S42" s="800"/>
      <c r="T42" s="800"/>
      <c r="U42" s="800"/>
      <c r="V42" s="801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42" t="s">
        <v>108</v>
      </c>
      <c r="B43" s="843"/>
      <c r="C43" s="843"/>
      <c r="D43" s="843"/>
      <c r="E43" s="843"/>
      <c r="F43" s="843"/>
      <c r="G43" s="843"/>
      <c r="H43" s="843"/>
      <c r="I43" s="843"/>
      <c r="J43" s="843"/>
      <c r="K43" s="843"/>
      <c r="L43" s="843"/>
      <c r="M43" s="843"/>
      <c r="N43" s="843"/>
      <c r="O43" s="843"/>
      <c r="P43" s="843"/>
      <c r="Q43" s="843"/>
      <c r="R43" s="843"/>
      <c r="S43" s="843"/>
      <c r="T43" s="843"/>
      <c r="U43" s="843"/>
      <c r="V43" s="843"/>
      <c r="W43" s="843"/>
      <c r="X43" s="843"/>
      <c r="Y43" s="843"/>
      <c r="Z43" s="843"/>
      <c r="AA43" s="48"/>
      <c r="AB43" s="48"/>
      <c r="AC43" s="48"/>
    </row>
    <row r="44" spans="1:68" ht="16.5" hidden="1" customHeight="1" x14ac:dyDescent="0.25">
      <c r="A44" s="794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798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3"/>
      <c r="AB45" s="773"/>
      <c r="AC45" s="773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83">
        <v>4607091385670</v>
      </c>
      <c r="E46" s="784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2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6"/>
      <c r="R46" s="786"/>
      <c r="S46" s="786"/>
      <c r="T46" s="787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83">
        <v>4607091385670</v>
      </c>
      <c r="E47" s="784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6"/>
      <c r="R47" s="786"/>
      <c r="S47" s="786"/>
      <c r="T47" s="787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83">
        <v>4680115883956</v>
      </c>
      <c r="E48" s="784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6"/>
      <c r="R48" s="786"/>
      <c r="S48" s="786"/>
      <c r="T48" s="787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83">
        <v>4680115882539</v>
      </c>
      <c r="E49" s="784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6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6"/>
      <c r="R49" s="786"/>
      <c r="S49" s="786"/>
      <c r="T49" s="787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4301011382</v>
      </c>
      <c r="D50" s="783">
        <v>4607091385687</v>
      </c>
      <c r="E50" s="784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9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6"/>
      <c r="R50" s="786"/>
      <c r="S50" s="786"/>
      <c r="T50" s="787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83">
        <v>4680115883949</v>
      </c>
      <c r="E51" s="784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803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804"/>
      <c r="P52" s="799" t="s">
        <v>71</v>
      </c>
      <c r="Q52" s="800"/>
      <c r="R52" s="800"/>
      <c r="S52" s="800"/>
      <c r="T52" s="800"/>
      <c r="U52" s="800"/>
      <c r="V52" s="801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804"/>
      <c r="P53" s="799" t="s">
        <v>71</v>
      </c>
      <c r="Q53" s="800"/>
      <c r="R53" s="800"/>
      <c r="S53" s="800"/>
      <c r="T53" s="800"/>
      <c r="U53" s="800"/>
      <c r="V53" s="801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798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3"/>
      <c r="AB54" s="773"/>
      <c r="AC54" s="773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83">
        <v>4680115885233</v>
      </c>
      <c r="E55" s="784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5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6"/>
      <c r="R55" s="786"/>
      <c r="S55" s="786"/>
      <c r="T55" s="787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83">
        <v>4680115884915</v>
      </c>
      <c r="E56" s="784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6"/>
      <c r="R56" s="786"/>
      <c r="S56" s="786"/>
      <c r="T56" s="787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803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804"/>
      <c r="P57" s="799" t="s">
        <v>71</v>
      </c>
      <c r="Q57" s="800"/>
      <c r="R57" s="800"/>
      <c r="S57" s="800"/>
      <c r="T57" s="800"/>
      <c r="U57" s="800"/>
      <c r="V57" s="801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804"/>
      <c r="P58" s="799" t="s">
        <v>71</v>
      </c>
      <c r="Q58" s="800"/>
      <c r="R58" s="800"/>
      <c r="S58" s="800"/>
      <c r="T58" s="800"/>
      <c r="U58" s="800"/>
      <c r="V58" s="801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794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798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3"/>
      <c r="AB60" s="773"/>
      <c r="AC60" s="773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83">
        <v>4680115885882</v>
      </c>
      <c r="E61" s="784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6"/>
      <c r="R61" s="786"/>
      <c r="S61" s="786"/>
      <c r="T61" s="787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83">
        <v>4680115881426</v>
      </c>
      <c r="E62" s="784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127</v>
      </c>
      <c r="M62" s="33" t="s">
        <v>117</v>
      </c>
      <c r="N62" s="33"/>
      <c r="O62" s="32">
        <v>50</v>
      </c>
      <c r="P62" s="113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6"/>
      <c r="R62" s="786"/>
      <c r="S62" s="786"/>
      <c r="T62" s="787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143</v>
      </c>
      <c r="AG62" s="64"/>
      <c r="AJ62" s="68" t="s">
        <v>128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144</v>
      </c>
      <c r="B63" s="54" t="s">
        <v>145</v>
      </c>
      <c r="C63" s="31">
        <v>4301011386</v>
      </c>
      <c r="D63" s="783">
        <v>4680115880283</v>
      </c>
      <c r="E63" s="784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6"/>
      <c r="R63" s="786"/>
      <c r="S63" s="786"/>
      <c r="T63" s="787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147</v>
      </c>
      <c r="B64" s="54" t="s">
        <v>148</v>
      </c>
      <c r="C64" s="31">
        <v>4301011432</v>
      </c>
      <c r="D64" s="783">
        <v>4680115882720</v>
      </c>
      <c r="E64" s="784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149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150</v>
      </c>
      <c r="B65" s="54" t="s">
        <v>151</v>
      </c>
      <c r="C65" s="31">
        <v>4301011806</v>
      </c>
      <c r="D65" s="783">
        <v>4680115881525</v>
      </c>
      <c r="E65" s="784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6"/>
      <c r="R65" s="786"/>
      <c r="S65" s="786"/>
      <c r="T65" s="787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152</v>
      </c>
      <c r="B66" s="54" t="s">
        <v>153</v>
      </c>
      <c r="C66" s="31">
        <v>4301011589</v>
      </c>
      <c r="D66" s="783">
        <v>4680115885899</v>
      </c>
      <c r="E66" s="784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154</v>
      </c>
      <c r="N66" s="33"/>
      <c r="O66" s="32">
        <v>50</v>
      </c>
      <c r="P66" s="95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4301011801</v>
      </c>
      <c r="D67" s="783">
        <v>4680115881419</v>
      </c>
      <c r="E67" s="784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127</v>
      </c>
      <c r="M67" s="33" t="s">
        <v>117</v>
      </c>
      <c r="N67" s="33"/>
      <c r="O67" s="32">
        <v>50</v>
      </c>
      <c r="P67" s="117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6"/>
      <c r="R67" s="786"/>
      <c r="S67" s="786"/>
      <c r="T67" s="787"/>
      <c r="U67" s="34"/>
      <c r="V67" s="34"/>
      <c r="W67" s="35" t="s">
        <v>69</v>
      </c>
      <c r="X67" s="779">
        <v>135</v>
      </c>
      <c r="Y67" s="780">
        <f t="shared" si="11"/>
        <v>135</v>
      </c>
      <c r="Z67" s="36">
        <f>IFERROR(IF(Y67=0,"",ROUNDUP(Y67/H67,0)*0.00902),"")</f>
        <v>0.27060000000000001</v>
      </c>
      <c r="AA67" s="56"/>
      <c r="AB67" s="57"/>
      <c r="AC67" s="117" t="s">
        <v>143</v>
      </c>
      <c r="AG67" s="64"/>
      <c r="AJ67" s="68" t="s">
        <v>128</v>
      </c>
      <c r="AK67" s="68">
        <v>594</v>
      </c>
      <c r="BB67" s="118" t="s">
        <v>1</v>
      </c>
      <c r="BM67" s="64">
        <f t="shared" si="12"/>
        <v>141.30000000000001</v>
      </c>
      <c r="BN67" s="64">
        <f t="shared" si="13"/>
        <v>141.30000000000001</v>
      </c>
      <c r="BO67" s="64">
        <f t="shared" si="14"/>
        <v>0.22727272727272729</v>
      </c>
      <c r="BP67" s="64">
        <f t="shared" si="15"/>
        <v>0.22727272727272729</v>
      </c>
    </row>
    <row r="68" spans="1:68" x14ac:dyDescent="0.2">
      <c r="A68" s="803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804"/>
      <c r="P68" s="799" t="s">
        <v>71</v>
      </c>
      <c r="Q68" s="800"/>
      <c r="R68" s="800"/>
      <c r="S68" s="800"/>
      <c r="T68" s="800"/>
      <c r="U68" s="800"/>
      <c r="V68" s="801"/>
      <c r="W68" s="37" t="s">
        <v>72</v>
      </c>
      <c r="X68" s="781">
        <f>IFERROR(X61/H61,"0")+IFERROR(X62/H62,"0")+IFERROR(X63/H63,"0")+IFERROR(X64/H64,"0")+IFERROR(X65/H65,"0")+IFERROR(X66/H66,"0")+IFERROR(X67/H67,"0")</f>
        <v>30</v>
      </c>
      <c r="Y68" s="781">
        <f>IFERROR(Y61/H61,"0")+IFERROR(Y62/H62,"0")+IFERROR(Y63/H63,"0")+IFERROR(Y64/H64,"0")+IFERROR(Y65/H65,"0")+IFERROR(Y66/H66,"0")+IFERROR(Y67/H67,"0")</f>
        <v>30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0.27060000000000001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804"/>
      <c r="P69" s="799" t="s">
        <v>71</v>
      </c>
      <c r="Q69" s="800"/>
      <c r="R69" s="800"/>
      <c r="S69" s="800"/>
      <c r="T69" s="800"/>
      <c r="U69" s="800"/>
      <c r="V69" s="801"/>
      <c r="W69" s="37" t="s">
        <v>69</v>
      </c>
      <c r="X69" s="781">
        <f>IFERROR(SUM(X61:X67),"0")</f>
        <v>135</v>
      </c>
      <c r="Y69" s="781">
        <f>IFERROR(SUM(Y61:Y67),"0")</f>
        <v>135</v>
      </c>
      <c r="Z69" s="37"/>
      <c r="AA69" s="782"/>
      <c r="AB69" s="782"/>
      <c r="AC69" s="782"/>
    </row>
    <row r="70" spans="1:68" ht="14.25" hidden="1" customHeight="1" x14ac:dyDescent="0.25">
      <c r="A70" s="798" t="s">
        <v>158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3"/>
      <c r="AB70" s="773"/>
      <c r="AC70" s="773"/>
    </row>
    <row r="71" spans="1:68" ht="27" hidden="1" customHeight="1" x14ac:dyDescent="0.25">
      <c r="A71" s="54" t="s">
        <v>159</v>
      </c>
      <c r="B71" s="54" t="s">
        <v>160</v>
      </c>
      <c r="C71" s="31">
        <v>4301020298</v>
      </c>
      <c r="D71" s="783">
        <v>4680115881440</v>
      </c>
      <c r="E71" s="784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6"/>
      <c r="R71" s="786"/>
      <c r="S71" s="786"/>
      <c r="T71" s="787"/>
      <c r="U71" s="34"/>
      <c r="V71" s="34"/>
      <c r="W71" s="35" t="s">
        <v>69</v>
      </c>
      <c r="X71" s="779">
        <v>0</v>
      </c>
      <c r="Y71" s="780">
        <f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4301020228</v>
      </c>
      <c r="D72" s="783">
        <v>4680115882751</v>
      </c>
      <c r="E72" s="784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165</v>
      </c>
      <c r="B73" s="54" t="s">
        <v>166</v>
      </c>
      <c r="C73" s="31">
        <v>4301020358</v>
      </c>
      <c r="D73" s="783">
        <v>4680115885950</v>
      </c>
      <c r="E73" s="784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6"/>
      <c r="R73" s="786"/>
      <c r="S73" s="786"/>
      <c r="T73" s="787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161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167</v>
      </c>
      <c r="B74" s="54" t="s">
        <v>168</v>
      </c>
      <c r="C74" s="31">
        <v>4301020296</v>
      </c>
      <c r="D74" s="783">
        <v>4680115881433</v>
      </c>
      <c r="E74" s="784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127</v>
      </c>
      <c r="M74" s="33" t="s">
        <v>117</v>
      </c>
      <c r="N74" s="33"/>
      <c r="O74" s="32">
        <v>50</v>
      </c>
      <c r="P74" s="9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6"/>
      <c r="R74" s="786"/>
      <c r="S74" s="786"/>
      <c r="T74" s="787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 t="s">
        <v>128</v>
      </c>
      <c r="AK74" s="68">
        <v>491.4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idden="1" x14ac:dyDescent="0.2">
      <c r="A75" s="803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804"/>
      <c r="P75" s="799" t="s">
        <v>71</v>
      </c>
      <c r="Q75" s="800"/>
      <c r="R75" s="800"/>
      <c r="S75" s="800"/>
      <c r="T75" s="800"/>
      <c r="U75" s="800"/>
      <c r="V75" s="801"/>
      <c r="W75" s="37" t="s">
        <v>72</v>
      </c>
      <c r="X75" s="781">
        <f>IFERROR(X71/H71,"0")+IFERROR(X72/H72,"0")+IFERROR(X73/H73,"0")+IFERROR(X74/H74,"0")</f>
        <v>0</v>
      </c>
      <c r="Y75" s="781">
        <f>IFERROR(Y71/H71,"0")+IFERROR(Y72/H72,"0")+IFERROR(Y73/H73,"0")+IFERROR(Y74/H74,"0")</f>
        <v>0</v>
      </c>
      <c r="Z75" s="781">
        <f>IFERROR(IF(Z71="",0,Z71),"0")+IFERROR(IF(Z72="",0,Z72),"0")+IFERROR(IF(Z73="",0,Z73),"0")+IFERROR(IF(Z74="",0,Z74),"0")</f>
        <v>0</v>
      </c>
      <c r="AA75" s="782"/>
      <c r="AB75" s="782"/>
      <c r="AC75" s="782"/>
    </row>
    <row r="76" spans="1:68" hidden="1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804"/>
      <c r="P76" s="799" t="s">
        <v>71</v>
      </c>
      <c r="Q76" s="800"/>
      <c r="R76" s="800"/>
      <c r="S76" s="800"/>
      <c r="T76" s="800"/>
      <c r="U76" s="800"/>
      <c r="V76" s="801"/>
      <c r="W76" s="37" t="s">
        <v>69</v>
      </c>
      <c r="X76" s="781">
        <f>IFERROR(SUM(X71:X74),"0")</f>
        <v>0</v>
      </c>
      <c r="Y76" s="781">
        <f>IFERROR(SUM(Y71:Y74),"0")</f>
        <v>0</v>
      </c>
      <c r="Z76" s="37"/>
      <c r="AA76" s="782"/>
      <c r="AB76" s="782"/>
      <c r="AC76" s="782"/>
    </row>
    <row r="77" spans="1:68" ht="14.25" hidden="1" customHeight="1" x14ac:dyDescent="0.25">
      <c r="A77" s="798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3"/>
      <c r="AB77" s="773"/>
      <c r="AC77" s="773"/>
    </row>
    <row r="78" spans="1:68" ht="16.5" hidden="1" customHeight="1" x14ac:dyDescent="0.25">
      <c r="A78" s="54" t="s">
        <v>169</v>
      </c>
      <c r="B78" s="54" t="s">
        <v>170</v>
      </c>
      <c r="C78" s="31">
        <v>4301031242</v>
      </c>
      <c r="D78" s="783">
        <v>4680115885066</v>
      </c>
      <c r="E78" s="784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4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171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4301031240</v>
      </c>
      <c r="D79" s="783">
        <v>4680115885042</v>
      </c>
      <c r="E79" s="784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90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174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175</v>
      </c>
      <c r="B80" s="54" t="s">
        <v>176</v>
      </c>
      <c r="C80" s="31">
        <v>4301031315</v>
      </c>
      <c r="D80" s="783">
        <v>4680115885080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6"/>
      <c r="R80" s="786"/>
      <c r="S80" s="786"/>
      <c r="T80" s="787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4301031243</v>
      </c>
      <c r="D81" s="783">
        <v>4680115885073</v>
      </c>
      <c r="E81" s="784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4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6"/>
      <c r="R81" s="786"/>
      <c r="S81" s="786"/>
      <c r="T81" s="787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180</v>
      </c>
      <c r="B82" s="54" t="s">
        <v>181</v>
      </c>
      <c r="C82" s="31">
        <v>4301031241</v>
      </c>
      <c r="D82" s="783">
        <v>4680115885059</v>
      </c>
      <c r="E82" s="784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6"/>
      <c r="R82" s="786"/>
      <c r="S82" s="786"/>
      <c r="T82" s="787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4301031316</v>
      </c>
      <c r="D83" s="783">
        <v>4680115885097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803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804"/>
      <c r="P84" s="799" t="s">
        <v>71</v>
      </c>
      <c r="Q84" s="800"/>
      <c r="R84" s="800"/>
      <c r="S84" s="800"/>
      <c r="T84" s="800"/>
      <c r="U84" s="800"/>
      <c r="V84" s="801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804"/>
      <c r="P85" s="799" t="s">
        <v>71</v>
      </c>
      <c r="Q85" s="800"/>
      <c r="R85" s="800"/>
      <c r="S85" s="800"/>
      <c r="T85" s="800"/>
      <c r="U85" s="800"/>
      <c r="V85" s="801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798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3"/>
      <c r="AB86" s="773"/>
      <c r="AC86" s="773"/>
    </row>
    <row r="87" spans="1:68" ht="16.5" hidden="1" customHeight="1" x14ac:dyDescent="0.25">
      <c r="A87" s="54" t="s">
        <v>184</v>
      </c>
      <c r="B87" s="54" t="s">
        <v>185</v>
      </c>
      <c r="C87" s="31">
        <v>4301051838</v>
      </c>
      <c r="D87" s="783">
        <v>4680115881891</v>
      </c>
      <c r="E87" s="784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186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187</v>
      </c>
      <c r="B88" s="54" t="s">
        <v>188</v>
      </c>
      <c r="C88" s="31">
        <v>4301051846</v>
      </c>
      <c r="D88" s="783">
        <v>4680115885769</v>
      </c>
      <c r="E88" s="784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189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hidden="1" customHeight="1" x14ac:dyDescent="0.25">
      <c r="A89" s="54" t="s">
        <v>190</v>
      </c>
      <c r="B89" s="54" t="s">
        <v>191</v>
      </c>
      <c r="C89" s="31">
        <v>4301051822</v>
      </c>
      <c r="D89" s="783">
        <v>4680115884410</v>
      </c>
      <c r="E89" s="784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6"/>
      <c r="R89" s="786"/>
      <c r="S89" s="786"/>
      <c r="T89" s="787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192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hidden="1" customHeight="1" x14ac:dyDescent="0.25">
      <c r="A90" s="54" t="s">
        <v>193</v>
      </c>
      <c r="B90" s="54" t="s">
        <v>194</v>
      </c>
      <c r="C90" s="31">
        <v>4301051837</v>
      </c>
      <c r="D90" s="783">
        <v>4680115884311</v>
      </c>
      <c r="E90" s="784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6"/>
      <c r="R90" s="786"/>
      <c r="S90" s="786"/>
      <c r="T90" s="787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195</v>
      </c>
      <c r="B91" s="54" t="s">
        <v>196</v>
      </c>
      <c r="C91" s="31">
        <v>4301051844</v>
      </c>
      <c r="D91" s="783">
        <v>4680115885929</v>
      </c>
      <c r="E91" s="784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8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6"/>
      <c r="R91" s="786"/>
      <c r="S91" s="786"/>
      <c r="T91" s="787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189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197</v>
      </c>
      <c r="B92" s="54" t="s">
        <v>198</v>
      </c>
      <c r="C92" s="31">
        <v>4301051827</v>
      </c>
      <c r="D92" s="783">
        <v>4680115884403</v>
      </c>
      <c r="E92" s="784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idden="1" x14ac:dyDescent="0.2">
      <c r="A93" s="803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804"/>
      <c r="P93" s="799" t="s">
        <v>71</v>
      </c>
      <c r="Q93" s="800"/>
      <c r="R93" s="800"/>
      <c r="S93" s="800"/>
      <c r="T93" s="800"/>
      <c r="U93" s="800"/>
      <c r="V93" s="801"/>
      <c r="W93" s="37" t="s">
        <v>72</v>
      </c>
      <c r="X93" s="781">
        <f>IFERROR(X87/H87,"0")+IFERROR(X88/H88,"0")+IFERROR(X89/H89,"0")+IFERROR(X90/H90,"0")+IFERROR(X91/H91,"0")+IFERROR(X92/H92,"0")</f>
        <v>0</v>
      </c>
      <c r="Y93" s="781">
        <f>IFERROR(Y87/H87,"0")+IFERROR(Y88/H88,"0")+IFERROR(Y89/H89,"0")+IFERROR(Y90/H90,"0")+IFERROR(Y91/H91,"0")+IFERROR(Y92/H92,"0")</f>
        <v>0</v>
      </c>
      <c r="Z93" s="781">
        <f>IFERROR(IF(Z87="",0,Z87),"0")+IFERROR(IF(Z88="",0,Z88),"0")+IFERROR(IF(Z89="",0,Z89),"0")+IFERROR(IF(Z90="",0,Z90),"0")+IFERROR(IF(Z91="",0,Z91),"0")+IFERROR(IF(Z92="",0,Z92),"0")</f>
        <v>0</v>
      </c>
      <c r="AA93" s="782"/>
      <c r="AB93" s="782"/>
      <c r="AC93" s="782"/>
    </row>
    <row r="94" spans="1:68" hidden="1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804"/>
      <c r="P94" s="799" t="s">
        <v>71</v>
      </c>
      <c r="Q94" s="800"/>
      <c r="R94" s="800"/>
      <c r="S94" s="800"/>
      <c r="T94" s="800"/>
      <c r="U94" s="800"/>
      <c r="V94" s="801"/>
      <c r="W94" s="37" t="s">
        <v>69</v>
      </c>
      <c r="X94" s="781">
        <f>IFERROR(SUM(X87:X92),"0")</f>
        <v>0</v>
      </c>
      <c r="Y94" s="781">
        <f>IFERROR(SUM(Y87:Y92),"0")</f>
        <v>0</v>
      </c>
      <c r="Z94" s="37"/>
      <c r="AA94" s="782"/>
      <c r="AB94" s="782"/>
      <c r="AC94" s="782"/>
    </row>
    <row r="95" spans="1:68" ht="14.25" hidden="1" customHeight="1" x14ac:dyDescent="0.25">
      <c r="A95" s="798" t="s">
        <v>199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3"/>
      <c r="AB95" s="773"/>
      <c r="AC95" s="773"/>
    </row>
    <row r="96" spans="1:68" ht="37.5" hidden="1" customHeight="1" x14ac:dyDescent="0.25">
      <c r="A96" s="54" t="s">
        <v>200</v>
      </c>
      <c r="B96" s="54" t="s">
        <v>201</v>
      </c>
      <c r="C96" s="31">
        <v>4301060366</v>
      </c>
      <c r="D96" s="783">
        <v>4680115881532</v>
      </c>
      <c r="E96" s="784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202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200</v>
      </c>
      <c r="B97" s="54" t="s">
        <v>203</v>
      </c>
      <c r="C97" s="31">
        <v>4301060371</v>
      </c>
      <c r="D97" s="783">
        <v>4680115881532</v>
      </c>
      <c r="E97" s="784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79">
        <v>10</v>
      </c>
      <c r="Y97" s="780">
        <f>IFERROR(IF(X97="",0,CEILING((X97/$H97),1)*$H97),"")</f>
        <v>16.8</v>
      </c>
      <c r="Z97" s="36">
        <f>IFERROR(IF(Y97=0,"",ROUNDUP(Y97/H97,0)*0.01898),"")</f>
        <v>3.7960000000000001E-2</v>
      </c>
      <c r="AA97" s="56"/>
      <c r="AB97" s="57"/>
      <c r="AC97" s="153" t="s">
        <v>202</v>
      </c>
      <c r="AG97" s="64"/>
      <c r="AJ97" s="68"/>
      <c r="AK97" s="68">
        <v>0</v>
      </c>
      <c r="BB97" s="154" t="s">
        <v>1</v>
      </c>
      <c r="BM97" s="64">
        <f>IFERROR(X97*I97/H97,"0")</f>
        <v>10.617857142857142</v>
      </c>
      <c r="BN97" s="64">
        <f>IFERROR(Y97*I97/H97,"0")</f>
        <v>17.838000000000001</v>
      </c>
      <c r="BO97" s="64">
        <f>IFERROR(1/J97*(X97/H97),"0")</f>
        <v>1.8601190476190476E-2</v>
      </c>
      <c r="BP97" s="64">
        <f>IFERROR(1/J97*(Y97/H97),"0")</f>
        <v>3.125E-2</v>
      </c>
    </row>
    <row r="98" spans="1:68" ht="27" hidden="1" customHeight="1" x14ac:dyDescent="0.25">
      <c r="A98" s="54" t="s">
        <v>204</v>
      </c>
      <c r="B98" s="54" t="s">
        <v>205</v>
      </c>
      <c r="C98" s="31">
        <v>4301060351</v>
      </c>
      <c r="D98" s="783">
        <v>4680115881464</v>
      </c>
      <c r="E98" s="784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6"/>
      <c r="R98" s="786"/>
      <c r="S98" s="786"/>
      <c r="T98" s="787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206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03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804"/>
      <c r="P99" s="799" t="s">
        <v>71</v>
      </c>
      <c r="Q99" s="800"/>
      <c r="R99" s="800"/>
      <c r="S99" s="800"/>
      <c r="T99" s="800"/>
      <c r="U99" s="800"/>
      <c r="V99" s="801"/>
      <c r="W99" s="37" t="s">
        <v>72</v>
      </c>
      <c r="X99" s="781">
        <f>IFERROR(X96/H96,"0")+IFERROR(X97/H97,"0")+IFERROR(X98/H98,"0")</f>
        <v>1.1904761904761905</v>
      </c>
      <c r="Y99" s="781">
        <f>IFERROR(Y96/H96,"0")+IFERROR(Y97/H97,"0")+IFERROR(Y98/H98,"0")</f>
        <v>2</v>
      </c>
      <c r="Z99" s="781">
        <f>IFERROR(IF(Z96="",0,Z96),"0")+IFERROR(IF(Z97="",0,Z97),"0")+IFERROR(IF(Z98="",0,Z98),"0")</f>
        <v>3.7960000000000001E-2</v>
      </c>
      <c r="AA99" s="782"/>
      <c r="AB99" s="782"/>
      <c r="AC99" s="782"/>
    </row>
    <row r="100" spans="1:68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804"/>
      <c r="P100" s="799" t="s">
        <v>71</v>
      </c>
      <c r="Q100" s="800"/>
      <c r="R100" s="800"/>
      <c r="S100" s="800"/>
      <c r="T100" s="800"/>
      <c r="U100" s="800"/>
      <c r="V100" s="801"/>
      <c r="W100" s="37" t="s">
        <v>69</v>
      </c>
      <c r="X100" s="781">
        <f>IFERROR(SUM(X96:X98),"0")</f>
        <v>10</v>
      </c>
      <c r="Y100" s="781">
        <f>IFERROR(SUM(Y96:Y98),"0")</f>
        <v>16.8</v>
      </c>
      <c r="Z100" s="37"/>
      <c r="AA100" s="782"/>
      <c r="AB100" s="782"/>
      <c r="AC100" s="782"/>
    </row>
    <row r="101" spans="1:68" ht="16.5" hidden="1" customHeight="1" x14ac:dyDescent="0.25">
      <c r="A101" s="794" t="s">
        <v>207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798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3"/>
      <c r="AB102" s="773"/>
      <c r="AC102" s="773"/>
    </row>
    <row r="103" spans="1:68" ht="27" hidden="1" customHeight="1" x14ac:dyDescent="0.25">
      <c r="A103" s="54" t="s">
        <v>208</v>
      </c>
      <c r="B103" s="54" t="s">
        <v>209</v>
      </c>
      <c r="C103" s="31">
        <v>4301011468</v>
      </c>
      <c r="D103" s="783">
        <v>4680115881327</v>
      </c>
      <c r="E103" s="784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154</v>
      </c>
      <c r="N103" s="33"/>
      <c r="O103" s="32">
        <v>50</v>
      </c>
      <c r="P103" s="8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6"/>
      <c r="R103" s="786"/>
      <c r="S103" s="786"/>
      <c r="T103" s="787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210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211</v>
      </c>
      <c r="B104" s="54" t="s">
        <v>212</v>
      </c>
      <c r="C104" s="31">
        <v>4301011476</v>
      </c>
      <c r="D104" s="783">
        <v>4680115881518</v>
      </c>
      <c r="E104" s="784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6"/>
      <c r="R104" s="786"/>
      <c r="S104" s="786"/>
      <c r="T104" s="787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210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213</v>
      </c>
      <c r="B105" s="54" t="s">
        <v>214</v>
      </c>
      <c r="C105" s="31">
        <v>4301011443</v>
      </c>
      <c r="D105" s="783">
        <v>4680115881303</v>
      </c>
      <c r="E105" s="784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154</v>
      </c>
      <c r="N105" s="33"/>
      <c r="O105" s="32">
        <v>50</v>
      </c>
      <c r="P105" s="114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6"/>
      <c r="R105" s="786"/>
      <c r="S105" s="786"/>
      <c r="T105" s="787"/>
      <c r="U105" s="34"/>
      <c r="V105" s="34"/>
      <c r="W105" s="35" t="s">
        <v>69</v>
      </c>
      <c r="X105" s="779">
        <v>135</v>
      </c>
      <c r="Y105" s="780">
        <f>IFERROR(IF(X105="",0,CEILING((X105/$H105),1)*$H105),"")</f>
        <v>135</v>
      </c>
      <c r="Z105" s="36">
        <f>IFERROR(IF(Y105=0,"",ROUNDUP(Y105/H105,0)*0.00902),"")</f>
        <v>0.27060000000000001</v>
      </c>
      <c r="AA105" s="56"/>
      <c r="AB105" s="57"/>
      <c r="AC105" s="161" t="s">
        <v>215</v>
      </c>
      <c r="AG105" s="64"/>
      <c r="AJ105" s="68" t="s">
        <v>128</v>
      </c>
      <c r="AK105" s="68">
        <v>594</v>
      </c>
      <c r="BB105" s="162" t="s">
        <v>1</v>
      </c>
      <c r="BM105" s="64">
        <f>IFERROR(X105*I105/H105,"0")</f>
        <v>141.30000000000001</v>
      </c>
      <c r="BN105" s="64">
        <f>IFERROR(Y105*I105/H105,"0")</f>
        <v>141.30000000000001</v>
      </c>
      <c r="BO105" s="64">
        <f>IFERROR(1/J105*(X105/H105),"0")</f>
        <v>0.22727272727272729</v>
      </c>
      <c r="BP105" s="64">
        <f>IFERROR(1/J105*(Y105/H105),"0")</f>
        <v>0.22727272727272729</v>
      </c>
    </row>
    <row r="106" spans="1:68" x14ac:dyDescent="0.2">
      <c r="A106" s="803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804"/>
      <c r="P106" s="799" t="s">
        <v>71</v>
      </c>
      <c r="Q106" s="800"/>
      <c r="R106" s="800"/>
      <c r="S106" s="800"/>
      <c r="T106" s="800"/>
      <c r="U106" s="800"/>
      <c r="V106" s="801"/>
      <c r="W106" s="37" t="s">
        <v>72</v>
      </c>
      <c r="X106" s="781">
        <f>IFERROR(X103/H103,"0")+IFERROR(X104/H104,"0")+IFERROR(X105/H105,"0")</f>
        <v>30</v>
      </c>
      <c r="Y106" s="781">
        <f>IFERROR(Y103/H103,"0")+IFERROR(Y104/H104,"0")+IFERROR(Y105/H105,"0")</f>
        <v>30</v>
      </c>
      <c r="Z106" s="781">
        <f>IFERROR(IF(Z103="",0,Z103),"0")+IFERROR(IF(Z104="",0,Z104),"0")+IFERROR(IF(Z105="",0,Z105),"0")</f>
        <v>0.27060000000000001</v>
      </c>
      <c r="AA106" s="782"/>
      <c r="AB106" s="782"/>
      <c r="AC106" s="782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804"/>
      <c r="P107" s="799" t="s">
        <v>71</v>
      </c>
      <c r="Q107" s="800"/>
      <c r="R107" s="800"/>
      <c r="S107" s="800"/>
      <c r="T107" s="800"/>
      <c r="U107" s="800"/>
      <c r="V107" s="801"/>
      <c r="W107" s="37" t="s">
        <v>69</v>
      </c>
      <c r="X107" s="781">
        <f>IFERROR(SUM(X103:X105),"0")</f>
        <v>135</v>
      </c>
      <c r="Y107" s="781">
        <f>IFERROR(SUM(Y103:Y105),"0")</f>
        <v>135</v>
      </c>
      <c r="Z107" s="37"/>
      <c r="AA107" s="782"/>
      <c r="AB107" s="782"/>
      <c r="AC107" s="782"/>
    </row>
    <row r="108" spans="1:68" ht="14.25" hidden="1" customHeight="1" x14ac:dyDescent="0.25">
      <c r="A108" s="798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3"/>
      <c r="AB108" s="773"/>
      <c r="AC108" s="773"/>
    </row>
    <row r="109" spans="1:68" ht="27" hidden="1" customHeight="1" x14ac:dyDescent="0.25">
      <c r="A109" s="54" t="s">
        <v>216</v>
      </c>
      <c r="B109" s="54" t="s">
        <v>217</v>
      </c>
      <c r="C109" s="31">
        <v>4301051437</v>
      </c>
      <c r="D109" s="783">
        <v>4607091386967</v>
      </c>
      <c r="E109" s="784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6"/>
      <c r="R109" s="786"/>
      <c r="S109" s="786"/>
      <c r="T109" s="787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218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216</v>
      </c>
      <c r="B110" s="54" t="s">
        <v>219</v>
      </c>
      <c r="C110" s="31">
        <v>4301051546</v>
      </c>
      <c r="D110" s="783">
        <v>4607091386967</v>
      </c>
      <c r="E110" s="784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2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6"/>
      <c r="R110" s="786"/>
      <c r="S110" s="786"/>
      <c r="T110" s="787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218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220</v>
      </c>
      <c r="B111" s="54" t="s">
        <v>221</v>
      </c>
      <c r="C111" s="31">
        <v>4301051436</v>
      </c>
      <c r="D111" s="783">
        <v>4607091385731</v>
      </c>
      <c r="E111" s="784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127</v>
      </c>
      <c r="M111" s="33" t="s">
        <v>114</v>
      </c>
      <c r="N111" s="33"/>
      <c r="O111" s="32">
        <v>45</v>
      </c>
      <c r="P111" s="113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6"/>
      <c r="R111" s="786"/>
      <c r="S111" s="786"/>
      <c r="T111" s="787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218</v>
      </c>
      <c r="AG111" s="64"/>
      <c r="AJ111" s="68" t="s">
        <v>128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222</v>
      </c>
      <c r="B112" s="54" t="s">
        <v>223</v>
      </c>
      <c r="C112" s="31">
        <v>4301051438</v>
      </c>
      <c r="D112" s="783">
        <v>4680115880894</v>
      </c>
      <c r="E112" s="784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6"/>
      <c r="R112" s="786"/>
      <c r="S112" s="786"/>
      <c r="T112" s="787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225</v>
      </c>
      <c r="B113" s="54" t="s">
        <v>226</v>
      </c>
      <c r="C113" s="31">
        <v>4301051687</v>
      </c>
      <c r="D113" s="783">
        <v>4680115880214</v>
      </c>
      <c r="E113" s="784"/>
      <c r="F113" s="778">
        <v>0.45</v>
      </c>
      <c r="G113" s="32">
        <v>4</v>
      </c>
      <c r="H113" s="778">
        <v>1.8</v>
      </c>
      <c r="I113" s="778">
        <v>2.032</v>
      </c>
      <c r="J113" s="32">
        <v>182</v>
      </c>
      <c r="K113" s="32" t="s">
        <v>76</v>
      </c>
      <c r="L113" s="32"/>
      <c r="M113" s="33" t="s">
        <v>114</v>
      </c>
      <c r="N113" s="33"/>
      <c r="O113" s="32">
        <v>45</v>
      </c>
      <c r="P113" s="913" t="s">
        <v>227</v>
      </c>
      <c r="Q113" s="786"/>
      <c r="R113" s="786"/>
      <c r="S113" s="786"/>
      <c r="T113" s="787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224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225</v>
      </c>
      <c r="B114" s="54" t="s">
        <v>228</v>
      </c>
      <c r="C114" s="31">
        <v>4301051439</v>
      </c>
      <c r="D114" s="783">
        <v>4680115880214</v>
      </c>
      <c r="E114" s="784"/>
      <c r="F114" s="778">
        <v>0.45</v>
      </c>
      <c r="G114" s="32">
        <v>6</v>
      </c>
      <c r="H114" s="778">
        <v>2.7</v>
      </c>
      <c r="I114" s="778">
        <v>2.988</v>
      </c>
      <c r="J114" s="32">
        <v>132</v>
      </c>
      <c r="K114" s="32" t="s">
        <v>124</v>
      </c>
      <c r="L114" s="32"/>
      <c r="M114" s="33" t="s">
        <v>114</v>
      </c>
      <c r="N114" s="33"/>
      <c r="O114" s="32">
        <v>45</v>
      </c>
      <c r="P114" s="111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6"/>
      <c r="R114" s="786"/>
      <c r="S114" s="786"/>
      <c r="T114" s="787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224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803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804"/>
      <c r="P115" s="799" t="s">
        <v>71</v>
      </c>
      <c r="Q115" s="800"/>
      <c r="R115" s="800"/>
      <c r="S115" s="800"/>
      <c r="T115" s="800"/>
      <c r="U115" s="800"/>
      <c r="V115" s="801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804"/>
      <c r="P116" s="799" t="s">
        <v>71</v>
      </c>
      <c r="Q116" s="800"/>
      <c r="R116" s="800"/>
      <c r="S116" s="800"/>
      <c r="T116" s="800"/>
      <c r="U116" s="800"/>
      <c r="V116" s="801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794" t="s">
        <v>229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798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3"/>
      <c r="AB118" s="773"/>
      <c r="AC118" s="773"/>
    </row>
    <row r="119" spans="1:68" ht="16.5" hidden="1" customHeight="1" x14ac:dyDescent="0.25">
      <c r="A119" s="54" t="s">
        <v>230</v>
      </c>
      <c r="B119" s="54" t="s">
        <v>231</v>
      </c>
      <c r="C119" s="31">
        <v>4301011703</v>
      </c>
      <c r="D119" s="783">
        <v>4680115882133</v>
      </c>
      <c r="E119" s="784"/>
      <c r="F119" s="778">
        <v>1.4</v>
      </c>
      <c r="G119" s="32">
        <v>8</v>
      </c>
      <c r="H119" s="778">
        <v>11.2</v>
      </c>
      <c r="I119" s="778">
        <v>11.635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3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9" s="786"/>
      <c r="R119" s="786"/>
      <c r="S119" s="786"/>
      <c r="T119" s="787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232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230</v>
      </c>
      <c r="B120" s="54" t="s">
        <v>233</v>
      </c>
      <c r="C120" s="31">
        <v>4301011514</v>
      </c>
      <c r="D120" s="783">
        <v>4680115882133</v>
      </c>
      <c r="E120" s="784"/>
      <c r="F120" s="778">
        <v>1.35</v>
      </c>
      <c r="G120" s="32">
        <v>8</v>
      </c>
      <c r="H120" s="778">
        <v>10.8</v>
      </c>
      <c r="I120" s="778">
        <v>11.234999999999999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86"/>
      <c r="R120" s="786"/>
      <c r="S120" s="786"/>
      <c r="T120" s="787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232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234</v>
      </c>
      <c r="B121" s="54" t="s">
        <v>235</v>
      </c>
      <c r="C121" s="31">
        <v>4301011417</v>
      </c>
      <c r="D121" s="783">
        <v>4680115880269</v>
      </c>
      <c r="E121" s="784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/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6"/>
      <c r="R121" s="786"/>
      <c r="S121" s="786"/>
      <c r="T121" s="787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236</v>
      </c>
      <c r="B122" s="54" t="s">
        <v>237</v>
      </c>
      <c r="C122" s="31">
        <v>4301011415</v>
      </c>
      <c r="D122" s="783">
        <v>4680115880429</v>
      </c>
      <c r="E122" s="784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6"/>
      <c r="R122" s="786"/>
      <c r="S122" s="786"/>
      <c r="T122" s="787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238</v>
      </c>
      <c r="B123" s="54" t="s">
        <v>239</v>
      </c>
      <c r="C123" s="31">
        <v>4301011462</v>
      </c>
      <c r="D123" s="783">
        <v>4680115881457</v>
      </c>
      <c r="E123" s="784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2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6"/>
      <c r="R123" s="786"/>
      <c r="S123" s="786"/>
      <c r="T123" s="787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803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804"/>
      <c r="P124" s="799" t="s">
        <v>71</v>
      </c>
      <c r="Q124" s="800"/>
      <c r="R124" s="800"/>
      <c r="S124" s="800"/>
      <c r="T124" s="800"/>
      <c r="U124" s="800"/>
      <c r="V124" s="801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804"/>
      <c r="P125" s="799" t="s">
        <v>71</v>
      </c>
      <c r="Q125" s="800"/>
      <c r="R125" s="800"/>
      <c r="S125" s="800"/>
      <c r="T125" s="800"/>
      <c r="U125" s="800"/>
      <c r="V125" s="801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798" t="s">
        <v>158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3"/>
      <c r="AB126" s="773"/>
      <c r="AC126" s="773"/>
    </row>
    <row r="127" spans="1:68" ht="16.5" hidden="1" customHeight="1" x14ac:dyDescent="0.25">
      <c r="A127" s="54" t="s">
        <v>240</v>
      </c>
      <c r="B127" s="54" t="s">
        <v>241</v>
      </c>
      <c r="C127" s="31">
        <v>4301020345</v>
      </c>
      <c r="D127" s="783">
        <v>4680115881488</v>
      </c>
      <c r="E127" s="784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6"/>
      <c r="R127" s="786"/>
      <c r="S127" s="786"/>
      <c r="T127" s="787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242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243</v>
      </c>
      <c r="B128" s="54" t="s">
        <v>244</v>
      </c>
      <c r="C128" s="31">
        <v>4301020346</v>
      </c>
      <c r="D128" s="783">
        <v>4680115882775</v>
      </c>
      <c r="E128" s="784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6"/>
      <c r="R128" s="786"/>
      <c r="S128" s="786"/>
      <c r="T128" s="787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242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245</v>
      </c>
      <c r="B129" s="54" t="s">
        <v>246</v>
      </c>
      <c r="C129" s="31">
        <v>4301020344</v>
      </c>
      <c r="D129" s="783">
        <v>4680115880658</v>
      </c>
      <c r="E129" s="784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6"/>
      <c r="R129" s="786"/>
      <c r="S129" s="786"/>
      <c r="T129" s="787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242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803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4"/>
      <c r="P130" s="799" t="s">
        <v>71</v>
      </c>
      <c r="Q130" s="800"/>
      <c r="R130" s="800"/>
      <c r="S130" s="800"/>
      <c r="T130" s="800"/>
      <c r="U130" s="800"/>
      <c r="V130" s="801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804"/>
      <c r="P131" s="799" t="s">
        <v>71</v>
      </c>
      <c r="Q131" s="800"/>
      <c r="R131" s="800"/>
      <c r="S131" s="800"/>
      <c r="T131" s="800"/>
      <c r="U131" s="800"/>
      <c r="V131" s="801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798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3"/>
      <c r="AB132" s="773"/>
      <c r="AC132" s="773"/>
    </row>
    <row r="133" spans="1:68" ht="27" hidden="1" customHeight="1" x14ac:dyDescent="0.25">
      <c r="A133" s="54" t="s">
        <v>247</v>
      </c>
      <c r="B133" s="54" t="s">
        <v>248</v>
      </c>
      <c r="C133" s="31">
        <v>4301051625</v>
      </c>
      <c r="D133" s="783">
        <v>4607091385168</v>
      </c>
      <c r="E133" s="784"/>
      <c r="F133" s="778">
        <v>1.4</v>
      </c>
      <c r="G133" s="32">
        <v>6</v>
      </c>
      <c r="H133" s="778">
        <v>8.4</v>
      </c>
      <c r="I133" s="778">
        <v>8.9130000000000003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6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249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37.5" hidden="1" customHeight="1" x14ac:dyDescent="0.25">
      <c r="A134" s="54" t="s">
        <v>247</v>
      </c>
      <c r="B134" s="54" t="s">
        <v>250</v>
      </c>
      <c r="C134" s="31">
        <v>4301051360</v>
      </c>
      <c r="D134" s="783">
        <v>4607091385168</v>
      </c>
      <c r="E134" s="784"/>
      <c r="F134" s="778">
        <v>1.35</v>
      </c>
      <c r="G134" s="32">
        <v>6</v>
      </c>
      <c r="H134" s="778">
        <v>8.1</v>
      </c>
      <c r="I134" s="778">
        <v>8.6129999999999995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1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6"/>
      <c r="R134" s="786"/>
      <c r="S134" s="786"/>
      <c r="T134" s="787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251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hidden="1" customHeight="1" x14ac:dyDescent="0.25">
      <c r="A135" s="54" t="s">
        <v>252</v>
      </c>
      <c r="B135" s="54" t="s">
        <v>253</v>
      </c>
      <c r="C135" s="31">
        <v>4301051742</v>
      </c>
      <c r="D135" s="783">
        <v>4680115884540</v>
      </c>
      <c r="E135" s="784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254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255</v>
      </c>
      <c r="B136" s="54" t="s">
        <v>256</v>
      </c>
      <c r="C136" s="31">
        <v>4301051362</v>
      </c>
      <c r="D136" s="783">
        <v>4607091383256</v>
      </c>
      <c r="E136" s="784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6"/>
      <c r="R136" s="786"/>
      <c r="S136" s="786"/>
      <c r="T136" s="787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257</v>
      </c>
      <c r="B137" s="54" t="s">
        <v>258</v>
      </c>
      <c r="C137" s="31">
        <v>4301051358</v>
      </c>
      <c r="D137" s="783">
        <v>4607091385748</v>
      </c>
      <c r="E137" s="784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127</v>
      </c>
      <c r="M137" s="33" t="s">
        <v>114</v>
      </c>
      <c r="N137" s="33"/>
      <c r="O137" s="32">
        <v>45</v>
      </c>
      <c r="P137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6"/>
      <c r="R137" s="786"/>
      <c r="S137" s="786"/>
      <c r="T137" s="787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128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259</v>
      </c>
      <c r="B138" s="54" t="s">
        <v>260</v>
      </c>
      <c r="C138" s="31">
        <v>4301051740</v>
      </c>
      <c r="D138" s="783">
        <v>4680115884533</v>
      </c>
      <c r="E138" s="784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6"/>
      <c r="R138" s="786"/>
      <c r="S138" s="786"/>
      <c r="T138" s="787"/>
      <c r="U138" s="34"/>
      <c r="V138" s="34"/>
      <c r="W138" s="35" t="s">
        <v>69</v>
      </c>
      <c r="X138" s="779">
        <v>30</v>
      </c>
      <c r="Y138" s="780">
        <f t="shared" si="31"/>
        <v>30.6</v>
      </c>
      <c r="Z138" s="36">
        <f>IFERROR(IF(Y138=0,"",ROUNDUP(Y138/H138,0)*0.00651),"")</f>
        <v>0.11067</v>
      </c>
      <c r="AA138" s="56"/>
      <c r="AB138" s="57"/>
      <c r="AC138" s="201" t="s">
        <v>254</v>
      </c>
      <c r="AG138" s="64"/>
      <c r="AJ138" s="68"/>
      <c r="AK138" s="68">
        <v>0</v>
      </c>
      <c r="BB138" s="202" t="s">
        <v>1</v>
      </c>
      <c r="BM138" s="64">
        <f t="shared" si="32"/>
        <v>33</v>
      </c>
      <c r="BN138" s="64">
        <f t="shared" si="33"/>
        <v>33.659999999999997</v>
      </c>
      <c r="BO138" s="64">
        <f t="shared" si="34"/>
        <v>9.1575091575091583E-2</v>
      </c>
      <c r="BP138" s="64">
        <f t="shared" si="35"/>
        <v>9.3406593406593408E-2</v>
      </c>
    </row>
    <row r="139" spans="1:68" ht="37.5" hidden="1" customHeight="1" x14ac:dyDescent="0.25">
      <c r="A139" s="54" t="s">
        <v>261</v>
      </c>
      <c r="B139" s="54" t="s">
        <v>262</v>
      </c>
      <c r="C139" s="31">
        <v>4301051480</v>
      </c>
      <c r="D139" s="783">
        <v>4680115882645</v>
      </c>
      <c r="E139" s="784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03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804"/>
      <c r="P140" s="799" t="s">
        <v>71</v>
      </c>
      <c r="Q140" s="800"/>
      <c r="R140" s="800"/>
      <c r="S140" s="800"/>
      <c r="T140" s="800"/>
      <c r="U140" s="800"/>
      <c r="V140" s="801"/>
      <c r="W140" s="37" t="s">
        <v>72</v>
      </c>
      <c r="X140" s="781">
        <f>IFERROR(X133/H133,"0")+IFERROR(X134/H134,"0")+IFERROR(X135/H135,"0")+IFERROR(X136/H136,"0")+IFERROR(X137/H137,"0")+IFERROR(X138/H138,"0")+IFERROR(X139/H139,"0")</f>
        <v>16.666666666666668</v>
      </c>
      <c r="Y140" s="781">
        <f>IFERROR(Y133/H133,"0")+IFERROR(Y134/H134,"0")+IFERROR(Y135/H135,"0")+IFERROR(Y136/H136,"0")+IFERROR(Y137/H137,"0")+IFERROR(Y138/H138,"0")+IFERROR(Y139/H139,"0")</f>
        <v>17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0.11067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804"/>
      <c r="P141" s="799" t="s">
        <v>71</v>
      </c>
      <c r="Q141" s="800"/>
      <c r="R141" s="800"/>
      <c r="S141" s="800"/>
      <c r="T141" s="800"/>
      <c r="U141" s="800"/>
      <c r="V141" s="801"/>
      <c r="W141" s="37" t="s">
        <v>69</v>
      </c>
      <c r="X141" s="781">
        <f>IFERROR(SUM(X133:X139),"0")</f>
        <v>30</v>
      </c>
      <c r="Y141" s="781">
        <f>IFERROR(SUM(Y133:Y139),"0")</f>
        <v>30.6</v>
      </c>
      <c r="Z141" s="37"/>
      <c r="AA141" s="782"/>
      <c r="AB141" s="782"/>
      <c r="AC141" s="782"/>
    </row>
    <row r="142" spans="1:68" ht="14.25" hidden="1" customHeight="1" x14ac:dyDescent="0.25">
      <c r="A142" s="798" t="s">
        <v>199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3"/>
      <c r="AB142" s="773"/>
      <c r="AC142" s="773"/>
    </row>
    <row r="143" spans="1:68" ht="37.5" hidden="1" customHeight="1" x14ac:dyDescent="0.25">
      <c r="A143" s="54" t="s">
        <v>264</v>
      </c>
      <c r="B143" s="54" t="s">
        <v>265</v>
      </c>
      <c r="C143" s="31">
        <v>4301060356</v>
      </c>
      <c r="D143" s="783">
        <v>4680115882652</v>
      </c>
      <c r="E143" s="784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6"/>
      <c r="R143" s="786"/>
      <c r="S143" s="786"/>
      <c r="T143" s="787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266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267</v>
      </c>
      <c r="B144" s="54" t="s">
        <v>268</v>
      </c>
      <c r="C144" s="31">
        <v>4301060317</v>
      </c>
      <c r="D144" s="783">
        <v>4680115880238</v>
      </c>
      <c r="E144" s="784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269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803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804"/>
      <c r="P145" s="799" t="s">
        <v>71</v>
      </c>
      <c r="Q145" s="800"/>
      <c r="R145" s="800"/>
      <c r="S145" s="800"/>
      <c r="T145" s="800"/>
      <c r="U145" s="800"/>
      <c r="V145" s="801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804"/>
      <c r="P146" s="799" t="s">
        <v>71</v>
      </c>
      <c r="Q146" s="800"/>
      <c r="R146" s="800"/>
      <c r="S146" s="800"/>
      <c r="T146" s="800"/>
      <c r="U146" s="800"/>
      <c r="V146" s="801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794" t="s">
        <v>270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798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3"/>
      <c r="AB148" s="773"/>
      <c r="AC148" s="773"/>
    </row>
    <row r="149" spans="1:68" ht="16.5" hidden="1" customHeight="1" x14ac:dyDescent="0.25">
      <c r="A149" s="54" t="s">
        <v>271</v>
      </c>
      <c r="B149" s="54" t="s">
        <v>272</v>
      </c>
      <c r="C149" s="31">
        <v>4301011988</v>
      </c>
      <c r="D149" s="783">
        <v>4680115885561</v>
      </c>
      <c r="E149" s="784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273</v>
      </c>
      <c r="N149" s="33"/>
      <c r="O149" s="32">
        <v>90</v>
      </c>
      <c r="P149" s="1210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275</v>
      </c>
      <c r="B150" s="54" t="s">
        <v>276</v>
      </c>
      <c r="C150" s="31">
        <v>4301011564</v>
      </c>
      <c r="D150" s="783">
        <v>4680115882577</v>
      </c>
      <c r="E150" s="784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6"/>
      <c r="R150" s="786"/>
      <c r="S150" s="786"/>
      <c r="T150" s="787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277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275</v>
      </c>
      <c r="B151" s="54" t="s">
        <v>278</v>
      </c>
      <c r="C151" s="31">
        <v>4301011562</v>
      </c>
      <c r="D151" s="783">
        <v>4680115882577</v>
      </c>
      <c r="E151" s="784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6"/>
      <c r="R151" s="786"/>
      <c r="S151" s="786"/>
      <c r="T151" s="787"/>
      <c r="U151" s="34"/>
      <c r="V151" s="34"/>
      <c r="W151" s="35" t="s">
        <v>69</v>
      </c>
      <c r="X151" s="779">
        <v>80</v>
      </c>
      <c r="Y151" s="780">
        <f>IFERROR(IF(X151="",0,CEILING((X151/$H151),1)*$H151),"")</f>
        <v>80</v>
      </c>
      <c r="Z151" s="36">
        <f>IFERROR(IF(Y151=0,"",ROUNDUP(Y151/H151,0)*0.00651),"")</f>
        <v>0.16275000000000001</v>
      </c>
      <c r="AA151" s="56"/>
      <c r="AB151" s="57"/>
      <c r="AC151" s="213" t="s">
        <v>277</v>
      </c>
      <c r="AG151" s="64"/>
      <c r="AJ151" s="68"/>
      <c r="AK151" s="68">
        <v>0</v>
      </c>
      <c r="BB151" s="214" t="s">
        <v>1</v>
      </c>
      <c r="BM151" s="64">
        <f>IFERROR(X151*I151/H151,"0")</f>
        <v>84.499999999999986</v>
      </c>
      <c r="BN151" s="64">
        <f>IFERROR(Y151*I151/H151,"0")</f>
        <v>84.499999999999986</v>
      </c>
      <c r="BO151" s="64">
        <f>IFERROR(1/J151*(X151/H151),"0")</f>
        <v>0.13736263736263737</v>
      </c>
      <c r="BP151" s="64">
        <f>IFERROR(1/J151*(Y151/H151),"0")</f>
        <v>0.13736263736263737</v>
      </c>
    </row>
    <row r="152" spans="1:68" x14ac:dyDescent="0.2">
      <c r="A152" s="803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4"/>
      <c r="P152" s="799" t="s">
        <v>71</v>
      </c>
      <c r="Q152" s="800"/>
      <c r="R152" s="800"/>
      <c r="S152" s="800"/>
      <c r="T152" s="800"/>
      <c r="U152" s="800"/>
      <c r="V152" s="801"/>
      <c r="W152" s="37" t="s">
        <v>72</v>
      </c>
      <c r="X152" s="781">
        <f>IFERROR(X149/H149,"0")+IFERROR(X150/H150,"0")+IFERROR(X151/H151,"0")</f>
        <v>25</v>
      </c>
      <c r="Y152" s="781">
        <f>IFERROR(Y149/H149,"0")+IFERROR(Y150/H150,"0")+IFERROR(Y151/H151,"0")</f>
        <v>25</v>
      </c>
      <c r="Z152" s="781">
        <f>IFERROR(IF(Z149="",0,Z149),"0")+IFERROR(IF(Z150="",0,Z150),"0")+IFERROR(IF(Z151="",0,Z151),"0")</f>
        <v>0.16275000000000001</v>
      </c>
      <c r="AA152" s="782"/>
      <c r="AB152" s="782"/>
      <c r="AC152" s="782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4"/>
      <c r="P153" s="799" t="s">
        <v>71</v>
      </c>
      <c r="Q153" s="800"/>
      <c r="R153" s="800"/>
      <c r="S153" s="800"/>
      <c r="T153" s="800"/>
      <c r="U153" s="800"/>
      <c r="V153" s="801"/>
      <c r="W153" s="37" t="s">
        <v>69</v>
      </c>
      <c r="X153" s="781">
        <f>IFERROR(SUM(X149:X151),"0")</f>
        <v>80</v>
      </c>
      <c r="Y153" s="781">
        <f>IFERROR(SUM(Y149:Y151),"0")</f>
        <v>80</v>
      </c>
      <c r="Z153" s="37"/>
      <c r="AA153" s="782"/>
      <c r="AB153" s="782"/>
      <c r="AC153" s="782"/>
    </row>
    <row r="154" spans="1:68" ht="14.25" hidden="1" customHeight="1" x14ac:dyDescent="0.25">
      <c r="A154" s="798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3"/>
      <c r="AB154" s="773"/>
      <c r="AC154" s="773"/>
    </row>
    <row r="155" spans="1:68" ht="27" customHeight="1" x14ac:dyDescent="0.25">
      <c r="A155" s="54" t="s">
        <v>279</v>
      </c>
      <c r="B155" s="54" t="s">
        <v>280</v>
      </c>
      <c r="C155" s="31">
        <v>4301031234</v>
      </c>
      <c r="D155" s="783">
        <v>4680115883444</v>
      </c>
      <c r="E155" s="784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6"/>
      <c r="R155" s="786"/>
      <c r="S155" s="786"/>
      <c r="T155" s="787"/>
      <c r="U155" s="34"/>
      <c r="V155" s="34"/>
      <c r="W155" s="35" t="s">
        <v>69</v>
      </c>
      <c r="X155" s="779">
        <v>62.999999999999993</v>
      </c>
      <c r="Y155" s="780">
        <f>IFERROR(IF(X155="",0,CEILING((X155/$H155),1)*$H155),"")</f>
        <v>64.399999999999991</v>
      </c>
      <c r="Z155" s="36">
        <f>IFERROR(IF(Y155=0,"",ROUNDUP(Y155/H155,0)*0.00651),"")</f>
        <v>0.14973</v>
      </c>
      <c r="AA155" s="56"/>
      <c r="AB155" s="57"/>
      <c r="AC155" s="215" t="s">
        <v>281</v>
      </c>
      <c r="AG155" s="64"/>
      <c r="AJ155" s="68"/>
      <c r="AK155" s="68">
        <v>0</v>
      </c>
      <c r="BB155" s="216" t="s">
        <v>1</v>
      </c>
      <c r="BM155" s="64">
        <f>IFERROR(X155*I155/H155,"0")</f>
        <v>69.03</v>
      </c>
      <c r="BN155" s="64">
        <f>IFERROR(Y155*I155/H155,"0")</f>
        <v>70.563999999999993</v>
      </c>
      <c r="BO155" s="64">
        <f>IFERROR(1/J155*(X155/H155),"0")</f>
        <v>0.12362637362637363</v>
      </c>
      <c r="BP155" s="64">
        <f>IFERROR(1/J155*(Y155/H155),"0")</f>
        <v>0.1263736263736264</v>
      </c>
    </row>
    <row r="156" spans="1:68" ht="27" hidden="1" customHeight="1" x14ac:dyDescent="0.25">
      <c r="A156" s="54" t="s">
        <v>279</v>
      </c>
      <c r="B156" s="54" t="s">
        <v>282</v>
      </c>
      <c r="C156" s="31">
        <v>4301031235</v>
      </c>
      <c r="D156" s="783">
        <v>4680115883444</v>
      </c>
      <c r="E156" s="784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6"/>
      <c r="R156" s="786"/>
      <c r="S156" s="786"/>
      <c r="T156" s="787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281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03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804"/>
      <c r="P157" s="799" t="s">
        <v>71</v>
      </c>
      <c r="Q157" s="800"/>
      <c r="R157" s="800"/>
      <c r="S157" s="800"/>
      <c r="T157" s="800"/>
      <c r="U157" s="800"/>
      <c r="V157" s="801"/>
      <c r="W157" s="37" t="s">
        <v>72</v>
      </c>
      <c r="X157" s="781">
        <f>IFERROR(X155/H155,"0")+IFERROR(X156/H156,"0")</f>
        <v>22.5</v>
      </c>
      <c r="Y157" s="781">
        <f>IFERROR(Y155/H155,"0")+IFERROR(Y156/H156,"0")</f>
        <v>23</v>
      </c>
      <c r="Z157" s="781">
        <f>IFERROR(IF(Z155="",0,Z155),"0")+IFERROR(IF(Z156="",0,Z156),"0")</f>
        <v>0.14973</v>
      </c>
      <c r="AA157" s="782"/>
      <c r="AB157" s="782"/>
      <c r="AC157" s="782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4"/>
      <c r="P158" s="799" t="s">
        <v>71</v>
      </c>
      <c r="Q158" s="800"/>
      <c r="R158" s="800"/>
      <c r="S158" s="800"/>
      <c r="T158" s="800"/>
      <c r="U158" s="800"/>
      <c r="V158" s="801"/>
      <c r="W158" s="37" t="s">
        <v>69</v>
      </c>
      <c r="X158" s="781">
        <f>IFERROR(SUM(X155:X156),"0")</f>
        <v>62.999999999999993</v>
      </c>
      <c r="Y158" s="781">
        <f>IFERROR(SUM(Y155:Y156),"0")</f>
        <v>64.399999999999991</v>
      </c>
      <c r="Z158" s="37"/>
      <c r="AA158" s="782"/>
      <c r="AB158" s="782"/>
      <c r="AC158" s="782"/>
    </row>
    <row r="159" spans="1:68" ht="14.25" hidden="1" customHeight="1" x14ac:dyDescent="0.25">
      <c r="A159" s="798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3"/>
      <c r="AB159" s="773"/>
      <c r="AC159" s="773"/>
    </row>
    <row r="160" spans="1:68" ht="16.5" hidden="1" customHeight="1" x14ac:dyDescent="0.25">
      <c r="A160" s="54" t="s">
        <v>283</v>
      </c>
      <c r="B160" s="54" t="s">
        <v>284</v>
      </c>
      <c r="C160" s="31">
        <v>4301051817</v>
      </c>
      <c r="D160" s="783">
        <v>4680115885585</v>
      </c>
      <c r="E160" s="784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273</v>
      </c>
      <c r="N160" s="33"/>
      <c r="O160" s="32">
        <v>45</v>
      </c>
      <c r="P160" s="853" t="s">
        <v>285</v>
      </c>
      <c r="Q160" s="786"/>
      <c r="R160" s="786"/>
      <c r="S160" s="786"/>
      <c r="T160" s="787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274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286</v>
      </c>
      <c r="B161" s="54" t="s">
        <v>287</v>
      </c>
      <c r="C161" s="31">
        <v>4301051477</v>
      </c>
      <c r="D161" s="783">
        <v>4680115882584</v>
      </c>
      <c r="E161" s="784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05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6"/>
      <c r="R161" s="786"/>
      <c r="S161" s="786"/>
      <c r="T161" s="787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277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286</v>
      </c>
      <c r="B162" s="54" t="s">
        <v>288</v>
      </c>
      <c r="C162" s="31">
        <v>4301051476</v>
      </c>
      <c r="D162" s="783">
        <v>4680115882584</v>
      </c>
      <c r="E162" s="784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0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6"/>
      <c r="R162" s="786"/>
      <c r="S162" s="786"/>
      <c r="T162" s="787"/>
      <c r="U162" s="34"/>
      <c r="V162" s="34"/>
      <c r="W162" s="35" t="s">
        <v>69</v>
      </c>
      <c r="X162" s="779">
        <v>33</v>
      </c>
      <c r="Y162" s="780">
        <f>IFERROR(IF(X162="",0,CEILING((X162/$H162),1)*$H162),"")</f>
        <v>34.32</v>
      </c>
      <c r="Z162" s="36">
        <f>IFERROR(IF(Y162=0,"",ROUNDUP(Y162/H162,0)*0.00651),"")</f>
        <v>8.4629999999999997E-2</v>
      </c>
      <c r="AA162" s="56"/>
      <c r="AB162" s="57"/>
      <c r="AC162" s="223" t="s">
        <v>277</v>
      </c>
      <c r="AG162" s="64"/>
      <c r="AJ162" s="68"/>
      <c r="AK162" s="68">
        <v>0</v>
      </c>
      <c r="BB162" s="224" t="s">
        <v>1</v>
      </c>
      <c r="BM162" s="64">
        <f>IFERROR(X162*I162/H162,"0")</f>
        <v>36.349999999999994</v>
      </c>
      <c r="BN162" s="64">
        <f>IFERROR(Y162*I162/H162,"0")</f>
        <v>37.803999999999995</v>
      </c>
      <c r="BO162" s="64">
        <f>IFERROR(1/J162*(X162/H162),"0")</f>
        <v>6.8681318681318687E-2</v>
      </c>
      <c r="BP162" s="64">
        <f>IFERROR(1/J162*(Y162/H162),"0")</f>
        <v>7.1428571428571438E-2</v>
      </c>
    </row>
    <row r="163" spans="1:68" x14ac:dyDescent="0.2">
      <c r="A163" s="803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4"/>
      <c r="P163" s="799" t="s">
        <v>71</v>
      </c>
      <c r="Q163" s="800"/>
      <c r="R163" s="800"/>
      <c r="S163" s="800"/>
      <c r="T163" s="800"/>
      <c r="U163" s="800"/>
      <c r="V163" s="801"/>
      <c r="W163" s="37" t="s">
        <v>72</v>
      </c>
      <c r="X163" s="781">
        <f>IFERROR(X160/H160,"0")+IFERROR(X161/H161,"0")+IFERROR(X162/H162,"0")</f>
        <v>12.5</v>
      </c>
      <c r="Y163" s="781">
        <f>IFERROR(Y160/H160,"0")+IFERROR(Y161/H161,"0")+IFERROR(Y162/H162,"0")</f>
        <v>13</v>
      </c>
      <c r="Z163" s="781">
        <f>IFERROR(IF(Z160="",0,Z160),"0")+IFERROR(IF(Z161="",0,Z161),"0")+IFERROR(IF(Z162="",0,Z162),"0")</f>
        <v>8.4629999999999997E-2</v>
      </c>
      <c r="AA163" s="782"/>
      <c r="AB163" s="782"/>
      <c r="AC163" s="782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4"/>
      <c r="P164" s="799" t="s">
        <v>71</v>
      </c>
      <c r="Q164" s="800"/>
      <c r="R164" s="800"/>
      <c r="S164" s="800"/>
      <c r="T164" s="800"/>
      <c r="U164" s="800"/>
      <c r="V164" s="801"/>
      <c r="W164" s="37" t="s">
        <v>69</v>
      </c>
      <c r="X164" s="781">
        <f>IFERROR(SUM(X160:X162),"0")</f>
        <v>33</v>
      </c>
      <c r="Y164" s="781">
        <f>IFERROR(SUM(Y160:Y162),"0")</f>
        <v>34.32</v>
      </c>
      <c r="Z164" s="37"/>
      <c r="AA164" s="782"/>
      <c r="AB164" s="782"/>
      <c r="AC164" s="782"/>
    </row>
    <row r="165" spans="1:68" ht="16.5" hidden="1" customHeight="1" x14ac:dyDescent="0.25">
      <c r="A165" s="794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798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3"/>
      <c r="AB166" s="773"/>
      <c r="AC166" s="773"/>
    </row>
    <row r="167" spans="1:68" ht="27" hidden="1" customHeight="1" x14ac:dyDescent="0.25">
      <c r="A167" s="54" t="s">
        <v>289</v>
      </c>
      <c r="B167" s="54" t="s">
        <v>290</v>
      </c>
      <c r="C167" s="31">
        <v>4301011705</v>
      </c>
      <c r="D167" s="783">
        <v>4607091384604</v>
      </c>
      <c r="E167" s="784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6"/>
      <c r="R167" s="786"/>
      <c r="S167" s="786"/>
      <c r="T167" s="787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803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4"/>
      <c r="P168" s="799" t="s">
        <v>71</v>
      </c>
      <c r="Q168" s="800"/>
      <c r="R168" s="800"/>
      <c r="S168" s="800"/>
      <c r="T168" s="800"/>
      <c r="U168" s="800"/>
      <c r="V168" s="801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4"/>
      <c r="P169" s="799" t="s">
        <v>71</v>
      </c>
      <c r="Q169" s="800"/>
      <c r="R169" s="800"/>
      <c r="S169" s="800"/>
      <c r="T169" s="800"/>
      <c r="U169" s="800"/>
      <c r="V169" s="801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798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3"/>
      <c r="AB170" s="773"/>
      <c r="AC170" s="773"/>
    </row>
    <row r="171" spans="1:68" ht="16.5" hidden="1" customHeight="1" x14ac:dyDescent="0.25">
      <c r="A171" s="54" t="s">
        <v>292</v>
      </c>
      <c r="B171" s="54" t="s">
        <v>293</v>
      </c>
      <c r="C171" s="31">
        <v>4301030895</v>
      </c>
      <c r="D171" s="783">
        <v>4607091387667</v>
      </c>
      <c r="E171" s="784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6"/>
      <c r="R171" s="786"/>
      <c r="S171" s="786"/>
      <c r="T171" s="787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294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295</v>
      </c>
      <c r="B172" s="54" t="s">
        <v>296</v>
      </c>
      <c r="C172" s="31">
        <v>4301030961</v>
      </c>
      <c r="D172" s="783">
        <v>4607091387636</v>
      </c>
      <c r="E172" s="784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6"/>
      <c r="R172" s="786"/>
      <c r="S172" s="786"/>
      <c r="T172" s="787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297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298</v>
      </c>
      <c r="B173" s="54" t="s">
        <v>299</v>
      </c>
      <c r="C173" s="31">
        <v>4301030963</v>
      </c>
      <c r="D173" s="783">
        <v>4607091382426</v>
      </c>
      <c r="E173" s="784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6"/>
      <c r="R173" s="786"/>
      <c r="S173" s="786"/>
      <c r="T173" s="787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300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301</v>
      </c>
      <c r="B174" s="54" t="s">
        <v>302</v>
      </c>
      <c r="C174" s="31">
        <v>4301030962</v>
      </c>
      <c r="D174" s="783">
        <v>4607091386547</v>
      </c>
      <c r="E174" s="784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6"/>
      <c r="R174" s="786"/>
      <c r="S174" s="786"/>
      <c r="T174" s="787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303</v>
      </c>
      <c r="B175" s="54" t="s">
        <v>304</v>
      </c>
      <c r="C175" s="31">
        <v>4301030964</v>
      </c>
      <c r="D175" s="783">
        <v>4607091382464</v>
      </c>
      <c r="E175" s="784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6"/>
      <c r="R175" s="786"/>
      <c r="S175" s="786"/>
      <c r="T175" s="787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803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804"/>
      <c r="P176" s="799" t="s">
        <v>71</v>
      </c>
      <c r="Q176" s="800"/>
      <c r="R176" s="800"/>
      <c r="S176" s="800"/>
      <c r="T176" s="800"/>
      <c r="U176" s="800"/>
      <c r="V176" s="801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804"/>
      <c r="P177" s="799" t="s">
        <v>71</v>
      </c>
      <c r="Q177" s="800"/>
      <c r="R177" s="800"/>
      <c r="S177" s="800"/>
      <c r="T177" s="800"/>
      <c r="U177" s="800"/>
      <c r="V177" s="801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798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3"/>
      <c r="AB178" s="773"/>
      <c r="AC178" s="773"/>
    </row>
    <row r="179" spans="1:68" ht="16.5" hidden="1" customHeight="1" x14ac:dyDescent="0.25">
      <c r="A179" s="54" t="s">
        <v>305</v>
      </c>
      <c r="B179" s="54" t="s">
        <v>306</v>
      </c>
      <c r="C179" s="31">
        <v>4301051653</v>
      </c>
      <c r="D179" s="783">
        <v>4607091386264</v>
      </c>
      <c r="E179" s="784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6"/>
      <c r="R179" s="786"/>
      <c r="S179" s="786"/>
      <c r="T179" s="787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307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308</v>
      </c>
      <c r="B180" s="54" t="s">
        <v>309</v>
      </c>
      <c r="C180" s="31">
        <v>4301051313</v>
      </c>
      <c r="D180" s="783">
        <v>4607091385427</v>
      </c>
      <c r="E180" s="784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310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803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4"/>
      <c r="P181" s="799" t="s">
        <v>71</v>
      </c>
      <c r="Q181" s="800"/>
      <c r="R181" s="800"/>
      <c r="S181" s="800"/>
      <c r="T181" s="800"/>
      <c r="U181" s="800"/>
      <c r="V181" s="801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4"/>
      <c r="P182" s="799" t="s">
        <v>71</v>
      </c>
      <c r="Q182" s="800"/>
      <c r="R182" s="800"/>
      <c r="S182" s="800"/>
      <c r="T182" s="800"/>
      <c r="U182" s="800"/>
      <c r="V182" s="801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42" t="s">
        <v>311</v>
      </c>
      <c r="B183" s="843"/>
      <c r="C183" s="843"/>
      <c r="D183" s="843"/>
      <c r="E183" s="843"/>
      <c r="F183" s="843"/>
      <c r="G183" s="843"/>
      <c r="H183" s="843"/>
      <c r="I183" s="843"/>
      <c r="J183" s="843"/>
      <c r="K183" s="843"/>
      <c r="L183" s="843"/>
      <c r="M183" s="843"/>
      <c r="N183" s="843"/>
      <c r="O183" s="843"/>
      <c r="P183" s="843"/>
      <c r="Q183" s="843"/>
      <c r="R183" s="843"/>
      <c r="S183" s="843"/>
      <c r="T183" s="843"/>
      <c r="U183" s="843"/>
      <c r="V183" s="843"/>
      <c r="W183" s="843"/>
      <c r="X183" s="843"/>
      <c r="Y183" s="843"/>
      <c r="Z183" s="843"/>
      <c r="AA183" s="48"/>
      <c r="AB183" s="48"/>
      <c r="AC183" s="48"/>
    </row>
    <row r="184" spans="1:68" ht="16.5" hidden="1" customHeight="1" x14ac:dyDescent="0.25">
      <c r="A184" s="794" t="s">
        <v>312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798" t="s">
        <v>158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3"/>
      <c r="AB185" s="773"/>
      <c r="AC185" s="773"/>
    </row>
    <row r="186" spans="1:68" ht="27" hidden="1" customHeight="1" x14ac:dyDescent="0.25">
      <c r="A186" s="54" t="s">
        <v>313</v>
      </c>
      <c r="B186" s="54" t="s">
        <v>314</v>
      </c>
      <c r="C186" s="31">
        <v>4301020323</v>
      </c>
      <c r="D186" s="783">
        <v>4680115886223</v>
      </c>
      <c r="E186" s="784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6"/>
      <c r="R186" s="786"/>
      <c r="S186" s="786"/>
      <c r="T186" s="787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803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4"/>
      <c r="P187" s="799" t="s">
        <v>71</v>
      </c>
      <c r="Q187" s="800"/>
      <c r="R187" s="800"/>
      <c r="S187" s="800"/>
      <c r="T187" s="800"/>
      <c r="U187" s="800"/>
      <c r="V187" s="801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4"/>
      <c r="P188" s="799" t="s">
        <v>71</v>
      </c>
      <c r="Q188" s="800"/>
      <c r="R188" s="800"/>
      <c r="S188" s="800"/>
      <c r="T188" s="800"/>
      <c r="U188" s="800"/>
      <c r="V188" s="801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798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3"/>
      <c r="AB189" s="773"/>
      <c r="AC189" s="773"/>
    </row>
    <row r="190" spans="1:68" ht="27" hidden="1" customHeight="1" x14ac:dyDescent="0.25">
      <c r="A190" s="54" t="s">
        <v>316</v>
      </c>
      <c r="B190" s="54" t="s">
        <v>317</v>
      </c>
      <c r="C190" s="31">
        <v>4301031191</v>
      </c>
      <c r="D190" s="783">
        <v>4680115880993</v>
      </c>
      <c r="E190" s="784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6"/>
      <c r="R190" s="786"/>
      <c r="S190" s="786"/>
      <c r="T190" s="787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318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319</v>
      </c>
      <c r="B191" s="54" t="s">
        <v>320</v>
      </c>
      <c r="C191" s="31">
        <v>4301031204</v>
      </c>
      <c r="D191" s="783">
        <v>4680115881761</v>
      </c>
      <c r="E191" s="784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6"/>
      <c r="R191" s="786"/>
      <c r="S191" s="786"/>
      <c r="T191" s="787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321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322</v>
      </c>
      <c r="B192" s="54" t="s">
        <v>323</v>
      </c>
      <c r="C192" s="31">
        <v>4301031201</v>
      </c>
      <c r="D192" s="783">
        <v>4680115881563</v>
      </c>
      <c r="E192" s="784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6"/>
      <c r="R192" s="786"/>
      <c r="S192" s="786"/>
      <c r="T192" s="787"/>
      <c r="U192" s="34"/>
      <c r="V192" s="34"/>
      <c r="W192" s="35" t="s">
        <v>69</v>
      </c>
      <c r="X192" s="779">
        <v>100</v>
      </c>
      <c r="Y192" s="780">
        <f t="shared" si="36"/>
        <v>100.80000000000001</v>
      </c>
      <c r="Z192" s="36">
        <f>IFERROR(IF(Y192=0,"",ROUNDUP(Y192/H192,0)*0.00902),"")</f>
        <v>0.21648000000000001</v>
      </c>
      <c r="AA192" s="56"/>
      <c r="AB192" s="57"/>
      <c r="AC192" s="247" t="s">
        <v>324</v>
      </c>
      <c r="AG192" s="64"/>
      <c r="AJ192" s="68"/>
      <c r="AK192" s="68">
        <v>0</v>
      </c>
      <c r="BB192" s="248" t="s">
        <v>1</v>
      </c>
      <c r="BM192" s="64">
        <f t="shared" si="37"/>
        <v>105</v>
      </c>
      <c r="BN192" s="64">
        <f t="shared" si="38"/>
        <v>105.84000000000002</v>
      </c>
      <c r="BO192" s="64">
        <f t="shared" si="39"/>
        <v>0.18037518037518038</v>
      </c>
      <c r="BP192" s="64">
        <f t="shared" si="40"/>
        <v>0.18181818181818182</v>
      </c>
    </row>
    <row r="193" spans="1:68" ht="27" hidden="1" customHeight="1" x14ac:dyDescent="0.25">
      <c r="A193" s="54" t="s">
        <v>325</v>
      </c>
      <c r="B193" s="54" t="s">
        <v>326</v>
      </c>
      <c r="C193" s="31">
        <v>4301031199</v>
      </c>
      <c r="D193" s="783">
        <v>4680115880986</v>
      </c>
      <c r="E193" s="784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6"/>
      <c r="R193" s="786"/>
      <c r="S193" s="786"/>
      <c r="T193" s="787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318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327</v>
      </c>
      <c r="B194" s="54" t="s">
        <v>328</v>
      </c>
      <c r="C194" s="31">
        <v>4301031205</v>
      </c>
      <c r="D194" s="783">
        <v>4680115881785</v>
      </c>
      <c r="E194" s="784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6"/>
      <c r="R194" s="786"/>
      <c r="S194" s="786"/>
      <c r="T194" s="787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321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329</v>
      </c>
      <c r="B195" s="54" t="s">
        <v>330</v>
      </c>
      <c r="C195" s="31">
        <v>4301031202</v>
      </c>
      <c r="D195" s="783">
        <v>4680115881679</v>
      </c>
      <c r="E195" s="784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6"/>
      <c r="R195" s="786"/>
      <c r="S195" s="786"/>
      <c r="T195" s="787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324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331</v>
      </c>
      <c r="B196" s="54" t="s">
        <v>332</v>
      </c>
      <c r="C196" s="31">
        <v>4301031158</v>
      </c>
      <c r="D196" s="783">
        <v>4680115880191</v>
      </c>
      <c r="E196" s="784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6"/>
      <c r="R196" s="786"/>
      <c r="S196" s="786"/>
      <c r="T196" s="787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324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333</v>
      </c>
      <c r="B197" s="54" t="s">
        <v>334</v>
      </c>
      <c r="C197" s="31">
        <v>4301031245</v>
      </c>
      <c r="D197" s="783">
        <v>4680115883963</v>
      </c>
      <c r="E197" s="784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6"/>
      <c r="R197" s="786"/>
      <c r="S197" s="786"/>
      <c r="T197" s="787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03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804"/>
      <c r="P198" s="799" t="s">
        <v>71</v>
      </c>
      <c r="Q198" s="800"/>
      <c r="R198" s="800"/>
      <c r="S198" s="800"/>
      <c r="T198" s="800"/>
      <c r="U198" s="800"/>
      <c r="V198" s="801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23.80952380952381</v>
      </c>
      <c r="Y198" s="781">
        <f>IFERROR(Y190/H190,"0")+IFERROR(Y191/H191,"0")+IFERROR(Y192/H192,"0")+IFERROR(Y193/H193,"0")+IFERROR(Y194/H194,"0")+IFERROR(Y195/H195,"0")+IFERROR(Y196/H196,"0")+IFERROR(Y197/H197,"0")</f>
        <v>24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0.21648000000000001</v>
      </c>
      <c r="AA198" s="782"/>
      <c r="AB198" s="782"/>
      <c r="AC198" s="782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804"/>
      <c r="P199" s="799" t="s">
        <v>71</v>
      </c>
      <c r="Q199" s="800"/>
      <c r="R199" s="800"/>
      <c r="S199" s="800"/>
      <c r="T199" s="800"/>
      <c r="U199" s="800"/>
      <c r="V199" s="801"/>
      <c r="W199" s="37" t="s">
        <v>69</v>
      </c>
      <c r="X199" s="781">
        <f>IFERROR(SUM(X190:X197),"0")</f>
        <v>100</v>
      </c>
      <c r="Y199" s="781">
        <f>IFERROR(SUM(Y190:Y197),"0")</f>
        <v>100.80000000000001</v>
      </c>
      <c r="Z199" s="37"/>
      <c r="AA199" s="782"/>
      <c r="AB199" s="782"/>
      <c r="AC199" s="782"/>
    </row>
    <row r="200" spans="1:68" ht="16.5" hidden="1" customHeight="1" x14ac:dyDescent="0.25">
      <c r="A200" s="794" t="s">
        <v>336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798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3"/>
      <c r="AB201" s="773"/>
      <c r="AC201" s="773"/>
    </row>
    <row r="202" spans="1:68" ht="16.5" hidden="1" customHeight="1" x14ac:dyDescent="0.25">
      <c r="A202" s="54" t="s">
        <v>337</v>
      </c>
      <c r="B202" s="54" t="s">
        <v>338</v>
      </c>
      <c r="C202" s="31">
        <v>4301011450</v>
      </c>
      <c r="D202" s="783">
        <v>4680115881402</v>
      </c>
      <c r="E202" s="784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6"/>
      <c r="R202" s="786"/>
      <c r="S202" s="786"/>
      <c r="T202" s="787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4301011768</v>
      </c>
      <c r="D203" s="783">
        <v>4680115881396</v>
      </c>
      <c r="E203" s="784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6"/>
      <c r="R203" s="786"/>
      <c r="S203" s="786"/>
      <c r="T203" s="787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339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803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4"/>
      <c r="P204" s="799" t="s">
        <v>71</v>
      </c>
      <c r="Q204" s="800"/>
      <c r="R204" s="800"/>
      <c r="S204" s="800"/>
      <c r="T204" s="800"/>
      <c r="U204" s="800"/>
      <c r="V204" s="801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4"/>
      <c r="P205" s="799" t="s">
        <v>71</v>
      </c>
      <c r="Q205" s="800"/>
      <c r="R205" s="800"/>
      <c r="S205" s="800"/>
      <c r="T205" s="800"/>
      <c r="U205" s="800"/>
      <c r="V205" s="801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798" t="s">
        <v>158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3"/>
      <c r="AB206" s="773"/>
      <c r="AC206" s="773"/>
    </row>
    <row r="207" spans="1:68" ht="16.5" hidden="1" customHeight="1" x14ac:dyDescent="0.25">
      <c r="A207" s="54" t="s">
        <v>342</v>
      </c>
      <c r="B207" s="54" t="s">
        <v>343</v>
      </c>
      <c r="C207" s="31">
        <v>4301020262</v>
      </c>
      <c r="D207" s="783">
        <v>4680115882935</v>
      </c>
      <c r="E207" s="784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6"/>
      <c r="R207" s="786"/>
      <c r="S207" s="786"/>
      <c r="T207" s="787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344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345</v>
      </c>
      <c r="B208" s="54" t="s">
        <v>346</v>
      </c>
      <c r="C208" s="31">
        <v>4301020220</v>
      </c>
      <c r="D208" s="783">
        <v>4680115880764</v>
      </c>
      <c r="E208" s="784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6"/>
      <c r="R208" s="786"/>
      <c r="S208" s="786"/>
      <c r="T208" s="787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344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803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804"/>
      <c r="P209" s="799" t="s">
        <v>71</v>
      </c>
      <c r="Q209" s="800"/>
      <c r="R209" s="800"/>
      <c r="S209" s="800"/>
      <c r="T209" s="800"/>
      <c r="U209" s="800"/>
      <c r="V209" s="801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4"/>
      <c r="P210" s="799" t="s">
        <v>71</v>
      </c>
      <c r="Q210" s="800"/>
      <c r="R210" s="800"/>
      <c r="S210" s="800"/>
      <c r="T210" s="800"/>
      <c r="U210" s="800"/>
      <c r="V210" s="801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798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3"/>
      <c r="AB211" s="773"/>
      <c r="AC211" s="773"/>
    </row>
    <row r="212" spans="1:68" ht="27" hidden="1" customHeight="1" x14ac:dyDescent="0.25">
      <c r="A212" s="54" t="s">
        <v>347</v>
      </c>
      <c r="B212" s="54" t="s">
        <v>348</v>
      </c>
      <c r="C212" s="31">
        <v>4301031224</v>
      </c>
      <c r="D212" s="783">
        <v>4680115882683</v>
      </c>
      <c r="E212" s="784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6"/>
      <c r="R212" s="786"/>
      <c r="S212" s="786"/>
      <c r="T212" s="787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349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customHeight="1" x14ac:dyDescent="0.25">
      <c r="A213" s="54" t="s">
        <v>350</v>
      </c>
      <c r="B213" s="54" t="s">
        <v>351</v>
      </c>
      <c r="C213" s="31">
        <v>4301031230</v>
      </c>
      <c r="D213" s="783">
        <v>4680115882690</v>
      </c>
      <c r="E213" s="784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79">
        <v>30</v>
      </c>
      <c r="Y213" s="780">
        <f t="shared" si="41"/>
        <v>32.400000000000006</v>
      </c>
      <c r="Z213" s="36">
        <f>IFERROR(IF(Y213=0,"",ROUNDUP(Y213/H213,0)*0.00902),"")</f>
        <v>5.4120000000000001E-2</v>
      </c>
      <c r="AA213" s="56"/>
      <c r="AB213" s="57"/>
      <c r="AC213" s="269" t="s">
        <v>352</v>
      </c>
      <c r="AG213" s="64"/>
      <c r="AJ213" s="68"/>
      <c r="AK213" s="68">
        <v>0</v>
      </c>
      <c r="BB213" s="270" t="s">
        <v>1</v>
      </c>
      <c r="BM213" s="64">
        <f t="shared" si="42"/>
        <v>31.166666666666668</v>
      </c>
      <c r="BN213" s="64">
        <f t="shared" si="43"/>
        <v>33.660000000000004</v>
      </c>
      <c r="BO213" s="64">
        <f t="shared" si="44"/>
        <v>4.208754208754209E-2</v>
      </c>
      <c r="BP213" s="64">
        <f t="shared" si="45"/>
        <v>4.5454545454545463E-2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4301031220</v>
      </c>
      <c r="D214" s="783">
        <v>4680115882669</v>
      </c>
      <c r="E214" s="784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6"/>
      <c r="R214" s="786"/>
      <c r="S214" s="786"/>
      <c r="T214" s="787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355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356</v>
      </c>
      <c r="B215" s="54" t="s">
        <v>357</v>
      </c>
      <c r="C215" s="31">
        <v>4301031221</v>
      </c>
      <c r="D215" s="783">
        <v>4680115882676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6"/>
      <c r="R215" s="786"/>
      <c r="S215" s="786"/>
      <c r="T215" s="787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358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359</v>
      </c>
      <c r="B216" s="54" t="s">
        <v>360</v>
      </c>
      <c r="C216" s="31">
        <v>4301031223</v>
      </c>
      <c r="D216" s="783">
        <v>4680115884014</v>
      </c>
      <c r="E216" s="784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6"/>
      <c r="R216" s="786"/>
      <c r="S216" s="786"/>
      <c r="T216" s="787"/>
      <c r="U216" s="34"/>
      <c r="V216" s="34"/>
      <c r="W216" s="35" t="s">
        <v>69</v>
      </c>
      <c r="X216" s="779">
        <v>45</v>
      </c>
      <c r="Y216" s="780">
        <f t="shared" si="41"/>
        <v>45</v>
      </c>
      <c r="Z216" s="36">
        <f>IFERROR(IF(Y216=0,"",ROUNDUP(Y216/H216,0)*0.00502),"")</f>
        <v>0.1255</v>
      </c>
      <c r="AA216" s="56"/>
      <c r="AB216" s="57"/>
      <c r="AC216" s="275" t="s">
        <v>349</v>
      </c>
      <c r="AG216" s="64"/>
      <c r="AJ216" s="68"/>
      <c r="AK216" s="68">
        <v>0</v>
      </c>
      <c r="BB216" s="276" t="s">
        <v>1</v>
      </c>
      <c r="BM216" s="64">
        <f t="shared" si="42"/>
        <v>48.249999999999993</v>
      </c>
      <c r="BN216" s="64">
        <f t="shared" si="43"/>
        <v>48.249999999999993</v>
      </c>
      <c r="BO216" s="64">
        <f t="shared" si="44"/>
        <v>0.10683760683760685</v>
      </c>
      <c r="BP216" s="64">
        <f t="shared" si="45"/>
        <v>0.10683760683760685</v>
      </c>
    </row>
    <row r="217" spans="1:68" ht="27" hidden="1" customHeight="1" x14ac:dyDescent="0.25">
      <c r="A217" s="54" t="s">
        <v>361</v>
      </c>
      <c r="B217" s="54" t="s">
        <v>362</v>
      </c>
      <c r="C217" s="31">
        <v>4301031222</v>
      </c>
      <c r="D217" s="783">
        <v>4680115884007</v>
      </c>
      <c r="E217" s="784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6"/>
      <c r="R217" s="786"/>
      <c r="S217" s="786"/>
      <c r="T217" s="787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352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4301031229</v>
      </c>
      <c r="D218" s="783">
        <v>4680115884038</v>
      </c>
      <c r="E218" s="784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355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365</v>
      </c>
      <c r="B219" s="54" t="s">
        <v>366</v>
      </c>
      <c r="C219" s="31">
        <v>4301031225</v>
      </c>
      <c r="D219" s="783">
        <v>4680115884021</v>
      </c>
      <c r="E219" s="784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79">
        <v>24</v>
      </c>
      <c r="Y219" s="780">
        <f t="shared" si="41"/>
        <v>25.2</v>
      </c>
      <c r="Z219" s="36">
        <f>IFERROR(IF(Y219=0,"",ROUNDUP(Y219/H219,0)*0.00502),"")</f>
        <v>7.0280000000000009E-2</v>
      </c>
      <c r="AA219" s="56"/>
      <c r="AB219" s="57"/>
      <c r="AC219" s="281" t="s">
        <v>358</v>
      </c>
      <c r="AG219" s="64"/>
      <c r="AJ219" s="68"/>
      <c r="AK219" s="68">
        <v>0</v>
      </c>
      <c r="BB219" s="282" t="s">
        <v>1</v>
      </c>
      <c r="BM219" s="64">
        <f t="shared" si="42"/>
        <v>25.333333333333329</v>
      </c>
      <c r="BN219" s="64">
        <f t="shared" si="43"/>
        <v>26.599999999999998</v>
      </c>
      <c r="BO219" s="64">
        <f t="shared" si="44"/>
        <v>5.6980056980056981E-2</v>
      </c>
      <c r="BP219" s="64">
        <f t="shared" si="45"/>
        <v>5.9829059829059839E-2</v>
      </c>
    </row>
    <row r="220" spans="1:68" x14ac:dyDescent="0.2">
      <c r="A220" s="803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804"/>
      <c r="P220" s="799" t="s">
        <v>71</v>
      </c>
      <c r="Q220" s="800"/>
      <c r="R220" s="800"/>
      <c r="S220" s="800"/>
      <c r="T220" s="800"/>
      <c r="U220" s="800"/>
      <c r="V220" s="801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43.888888888888886</v>
      </c>
      <c r="Y220" s="781">
        <f>IFERROR(Y212/H212,"0")+IFERROR(Y213/H213,"0")+IFERROR(Y214/H214,"0")+IFERROR(Y215/H215,"0")+IFERROR(Y216/H216,"0")+IFERROR(Y217/H217,"0")+IFERROR(Y218/H218,"0")+IFERROR(Y219/H219,"0")</f>
        <v>45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0.24990000000000001</v>
      </c>
      <c r="AA220" s="782"/>
      <c r="AB220" s="782"/>
      <c r="AC220" s="782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804"/>
      <c r="P221" s="799" t="s">
        <v>71</v>
      </c>
      <c r="Q221" s="800"/>
      <c r="R221" s="800"/>
      <c r="S221" s="800"/>
      <c r="T221" s="800"/>
      <c r="U221" s="800"/>
      <c r="V221" s="801"/>
      <c r="W221" s="37" t="s">
        <v>69</v>
      </c>
      <c r="X221" s="781">
        <f>IFERROR(SUM(X212:X219),"0")</f>
        <v>99</v>
      </c>
      <c r="Y221" s="781">
        <f>IFERROR(SUM(Y212:Y219),"0")</f>
        <v>102.60000000000001</v>
      </c>
      <c r="Z221" s="37"/>
      <c r="AA221" s="782"/>
      <c r="AB221" s="782"/>
      <c r="AC221" s="782"/>
    </row>
    <row r="222" spans="1:68" ht="14.25" hidden="1" customHeight="1" x14ac:dyDescent="0.25">
      <c r="A222" s="798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3"/>
      <c r="AB222" s="773"/>
      <c r="AC222" s="773"/>
    </row>
    <row r="223" spans="1:68" ht="37.5" hidden="1" customHeight="1" x14ac:dyDescent="0.25">
      <c r="A223" s="54" t="s">
        <v>367</v>
      </c>
      <c r="B223" s="54" t="s">
        <v>368</v>
      </c>
      <c r="C223" s="31">
        <v>4301051408</v>
      </c>
      <c r="D223" s="783">
        <v>4680115881594</v>
      </c>
      <c r="E223" s="784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369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hidden="1" customHeight="1" x14ac:dyDescent="0.25">
      <c r="A224" s="54" t="s">
        <v>370</v>
      </c>
      <c r="B224" s="54" t="s">
        <v>371</v>
      </c>
      <c r="C224" s="31">
        <v>4301051754</v>
      </c>
      <c r="D224" s="783">
        <v>4680115880962</v>
      </c>
      <c r="E224" s="784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6"/>
      <c r="R224" s="786"/>
      <c r="S224" s="786"/>
      <c r="T224" s="787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372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373</v>
      </c>
      <c r="B225" s="54" t="s">
        <v>374</v>
      </c>
      <c r="C225" s="31">
        <v>4301051411</v>
      </c>
      <c r="D225" s="783">
        <v>4680115881617</v>
      </c>
      <c r="E225" s="784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6"/>
      <c r="R225" s="786"/>
      <c r="S225" s="786"/>
      <c r="T225" s="787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375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376</v>
      </c>
      <c r="B226" s="54" t="s">
        <v>377</v>
      </c>
      <c r="C226" s="31">
        <v>4301051632</v>
      </c>
      <c r="D226" s="783">
        <v>4680115880573</v>
      </c>
      <c r="E226" s="784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08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6"/>
      <c r="R226" s="786"/>
      <c r="S226" s="786"/>
      <c r="T226" s="787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378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379</v>
      </c>
      <c r="B227" s="54" t="s">
        <v>380</v>
      </c>
      <c r="C227" s="31">
        <v>4301051407</v>
      </c>
      <c r="D227" s="783">
        <v>4680115882195</v>
      </c>
      <c r="E227" s="784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0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6"/>
      <c r="R227" s="786"/>
      <c r="S227" s="786"/>
      <c r="T227" s="787"/>
      <c r="U227" s="34"/>
      <c r="V227" s="34"/>
      <c r="W227" s="35" t="s">
        <v>69</v>
      </c>
      <c r="X227" s="779">
        <v>80</v>
      </c>
      <c r="Y227" s="780">
        <f t="shared" si="46"/>
        <v>81.599999999999994</v>
      </c>
      <c r="Z227" s="36">
        <f t="shared" ref="Z227:Z233" si="51">IFERROR(IF(Y227=0,"",ROUNDUP(Y227/H227,0)*0.00651),"")</f>
        <v>0.22134000000000001</v>
      </c>
      <c r="AA227" s="56"/>
      <c r="AB227" s="57"/>
      <c r="AC227" s="291" t="s">
        <v>369</v>
      </c>
      <c r="AG227" s="64"/>
      <c r="AJ227" s="68"/>
      <c r="AK227" s="68">
        <v>0</v>
      </c>
      <c r="BB227" s="292" t="s">
        <v>1</v>
      </c>
      <c r="BM227" s="64">
        <f t="shared" si="47"/>
        <v>89</v>
      </c>
      <c r="BN227" s="64">
        <f t="shared" si="48"/>
        <v>90.78</v>
      </c>
      <c r="BO227" s="64">
        <f t="shared" si="49"/>
        <v>0.18315018315018317</v>
      </c>
      <c r="BP227" s="64">
        <f t="shared" si="50"/>
        <v>0.18681318681318682</v>
      </c>
    </row>
    <row r="228" spans="1:68" ht="37.5" hidden="1" customHeight="1" x14ac:dyDescent="0.25">
      <c r="A228" s="54" t="s">
        <v>381</v>
      </c>
      <c r="B228" s="54" t="s">
        <v>382</v>
      </c>
      <c r="C228" s="31">
        <v>4301051752</v>
      </c>
      <c r="D228" s="783">
        <v>4680115882607</v>
      </c>
      <c r="E228" s="784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154</v>
      </c>
      <c r="N228" s="33"/>
      <c r="O228" s="32">
        <v>45</v>
      </c>
      <c r="P228" s="119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6"/>
      <c r="R228" s="786"/>
      <c r="S228" s="786"/>
      <c r="T228" s="787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383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384</v>
      </c>
      <c r="B229" s="54" t="s">
        <v>385</v>
      </c>
      <c r="C229" s="31">
        <v>4301051630</v>
      </c>
      <c r="D229" s="783">
        <v>4680115880092</v>
      </c>
      <c r="E229" s="784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386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387</v>
      </c>
      <c r="B230" s="54" t="s">
        <v>388</v>
      </c>
      <c r="C230" s="31">
        <v>4301051631</v>
      </c>
      <c r="D230" s="783">
        <v>4680115880221</v>
      </c>
      <c r="E230" s="784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8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6"/>
      <c r="R230" s="786"/>
      <c r="S230" s="786"/>
      <c r="T230" s="787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378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389</v>
      </c>
      <c r="B231" s="54" t="s">
        <v>390</v>
      </c>
      <c r="C231" s="31">
        <v>4301051749</v>
      </c>
      <c r="D231" s="783">
        <v>4680115882942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6"/>
      <c r="R231" s="786"/>
      <c r="S231" s="786"/>
      <c r="T231" s="787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391</v>
      </c>
      <c r="B232" s="54" t="s">
        <v>392</v>
      </c>
      <c r="C232" s="31">
        <v>4301051753</v>
      </c>
      <c r="D232" s="783">
        <v>4680115880504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6"/>
      <c r="R232" s="786"/>
      <c r="S232" s="786"/>
      <c r="T232" s="787"/>
      <c r="U232" s="34"/>
      <c r="V232" s="34"/>
      <c r="W232" s="35" t="s">
        <v>69</v>
      </c>
      <c r="X232" s="779">
        <v>80</v>
      </c>
      <c r="Y232" s="780">
        <f t="shared" si="46"/>
        <v>81.599999999999994</v>
      </c>
      <c r="Z232" s="36">
        <f t="shared" si="51"/>
        <v>0.22134000000000001</v>
      </c>
      <c r="AA232" s="56"/>
      <c r="AB232" s="57"/>
      <c r="AC232" s="301" t="s">
        <v>372</v>
      </c>
      <c r="AG232" s="64"/>
      <c r="AJ232" s="68"/>
      <c r="AK232" s="68">
        <v>0</v>
      </c>
      <c r="BB232" s="302" t="s">
        <v>1</v>
      </c>
      <c r="BM232" s="64">
        <f t="shared" si="47"/>
        <v>88.40000000000002</v>
      </c>
      <c r="BN232" s="64">
        <f t="shared" si="48"/>
        <v>90.168000000000006</v>
      </c>
      <c r="BO232" s="64">
        <f t="shared" si="49"/>
        <v>0.18315018315018317</v>
      </c>
      <c r="BP232" s="64">
        <f t="shared" si="50"/>
        <v>0.18681318681318682</v>
      </c>
    </row>
    <row r="233" spans="1:68" ht="27" customHeight="1" x14ac:dyDescent="0.25">
      <c r="A233" s="54" t="s">
        <v>393</v>
      </c>
      <c r="B233" s="54" t="s">
        <v>394</v>
      </c>
      <c r="C233" s="31">
        <v>4301051410</v>
      </c>
      <c r="D233" s="783">
        <v>4680115882164</v>
      </c>
      <c r="E233" s="784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79">
        <v>80</v>
      </c>
      <c r="Y233" s="780">
        <f t="shared" si="46"/>
        <v>81.599999999999994</v>
      </c>
      <c r="Z233" s="36">
        <f t="shared" si="51"/>
        <v>0.22134000000000001</v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si="47"/>
        <v>88.6</v>
      </c>
      <c r="BN233" s="64">
        <f t="shared" si="48"/>
        <v>90.371999999999986</v>
      </c>
      <c r="BO233" s="64">
        <f t="shared" si="49"/>
        <v>0.18315018315018317</v>
      </c>
      <c r="BP233" s="64">
        <f t="shared" si="50"/>
        <v>0.18681318681318682</v>
      </c>
    </row>
    <row r="234" spans="1:68" x14ac:dyDescent="0.2">
      <c r="A234" s="803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804"/>
      <c r="P234" s="799" t="s">
        <v>71</v>
      </c>
      <c r="Q234" s="800"/>
      <c r="R234" s="800"/>
      <c r="S234" s="800"/>
      <c r="T234" s="800"/>
      <c r="U234" s="800"/>
      <c r="V234" s="801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100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102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0.66402000000000005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804"/>
      <c r="P235" s="799" t="s">
        <v>71</v>
      </c>
      <c r="Q235" s="800"/>
      <c r="R235" s="800"/>
      <c r="S235" s="800"/>
      <c r="T235" s="800"/>
      <c r="U235" s="800"/>
      <c r="V235" s="801"/>
      <c r="W235" s="37" t="s">
        <v>69</v>
      </c>
      <c r="X235" s="781">
        <f>IFERROR(SUM(X223:X233),"0")</f>
        <v>240</v>
      </c>
      <c r="Y235" s="781">
        <f>IFERROR(SUM(Y223:Y233),"0")</f>
        <v>244.79999999999998</v>
      </c>
      <c r="Z235" s="37"/>
      <c r="AA235" s="782"/>
      <c r="AB235" s="782"/>
      <c r="AC235" s="782"/>
    </row>
    <row r="236" spans="1:68" ht="14.25" hidden="1" customHeight="1" x14ac:dyDescent="0.25">
      <c r="A236" s="798" t="s">
        <v>199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3"/>
      <c r="AB236" s="773"/>
      <c r="AC236" s="773"/>
    </row>
    <row r="237" spans="1:68" ht="16.5" hidden="1" customHeight="1" x14ac:dyDescent="0.25">
      <c r="A237" s="54" t="s">
        <v>396</v>
      </c>
      <c r="B237" s="54" t="s">
        <v>397</v>
      </c>
      <c r="C237" s="31">
        <v>4301060404</v>
      </c>
      <c r="D237" s="783">
        <v>4680115882874</v>
      </c>
      <c r="E237" s="784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132</v>
      </c>
      <c r="K237" s="32" t="s">
        <v>124</v>
      </c>
      <c r="L237" s="32"/>
      <c r="M237" s="33" t="s">
        <v>68</v>
      </c>
      <c r="N237" s="33"/>
      <c r="O237" s="32">
        <v>40</v>
      </c>
      <c r="P237" s="8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IFERROR(IF(Y237=0,"",ROUNDUP(Y237/H237,0)*0.00902),"")</f>
        <v/>
      </c>
      <c r="AA237" s="56"/>
      <c r="AB237" s="57"/>
      <c r="AC237" s="305" t="s">
        <v>398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hidden="1" customHeight="1" x14ac:dyDescent="0.25">
      <c r="A238" s="54" t="s">
        <v>396</v>
      </c>
      <c r="B238" s="54" t="s">
        <v>399</v>
      </c>
      <c r="C238" s="31">
        <v>4301060360</v>
      </c>
      <c r="D238" s="783">
        <v>4680115882874</v>
      </c>
      <c r="E238" s="784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120</v>
      </c>
      <c r="K238" s="32" t="s">
        <v>124</v>
      </c>
      <c r="L238" s="32"/>
      <c r="M238" s="33" t="s">
        <v>68</v>
      </c>
      <c r="N238" s="33"/>
      <c r="O238" s="32">
        <v>30</v>
      </c>
      <c r="P238" s="102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8" s="786"/>
      <c r="R238" s="786"/>
      <c r="S238" s="786"/>
      <c r="T238" s="787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IFERROR(IF(Y238=0,"",ROUNDUP(Y238/H238,0)*0.00937),"")</f>
        <v/>
      </c>
      <c r="AA238" s="56"/>
      <c r="AB238" s="57"/>
      <c r="AC238" s="307" t="s">
        <v>400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hidden="1" customHeight="1" x14ac:dyDescent="0.25">
      <c r="A239" s="54" t="s">
        <v>396</v>
      </c>
      <c r="B239" s="54" t="s">
        <v>401</v>
      </c>
      <c r="C239" s="31">
        <v>4301060460</v>
      </c>
      <c r="D239" s="783">
        <v>4680115882874</v>
      </c>
      <c r="E239" s="784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154</v>
      </c>
      <c r="N239" s="33"/>
      <c r="O239" s="32">
        <v>30</v>
      </c>
      <c r="P239" s="969" t="s">
        <v>402</v>
      </c>
      <c r="Q239" s="786"/>
      <c r="R239" s="786"/>
      <c r="S239" s="786"/>
      <c r="T239" s="787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403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404</v>
      </c>
      <c r="B240" s="54" t="s">
        <v>405</v>
      </c>
      <c r="C240" s="31">
        <v>4301060359</v>
      </c>
      <c r="D240" s="783">
        <v>4680115884434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6"/>
      <c r="R240" s="786"/>
      <c r="S240" s="786"/>
      <c r="T240" s="787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406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4301060375</v>
      </c>
      <c r="D241" s="783">
        <v>4680115880818</v>
      </c>
      <c r="E241" s="784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6"/>
      <c r="R241" s="786"/>
      <c r="S241" s="786"/>
      <c r="T241" s="787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409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customHeight="1" x14ac:dyDescent="0.25">
      <c r="A242" s="54" t="s">
        <v>410</v>
      </c>
      <c r="B242" s="54" t="s">
        <v>411</v>
      </c>
      <c r="C242" s="31">
        <v>4301060389</v>
      </c>
      <c r="D242" s="783">
        <v>4680115880801</v>
      </c>
      <c r="E242" s="784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6"/>
      <c r="R242" s="786"/>
      <c r="S242" s="786"/>
      <c r="T242" s="787"/>
      <c r="U242" s="34"/>
      <c r="V242" s="34"/>
      <c r="W242" s="35" t="s">
        <v>69</v>
      </c>
      <c r="X242" s="779">
        <v>40</v>
      </c>
      <c r="Y242" s="780">
        <f t="shared" si="52"/>
        <v>40.799999999999997</v>
      </c>
      <c r="Z242" s="36">
        <f>IFERROR(IF(Y242=0,"",ROUNDUP(Y242/H242,0)*0.00651),"")</f>
        <v>0.11067</v>
      </c>
      <c r="AA242" s="56"/>
      <c r="AB242" s="57"/>
      <c r="AC242" s="315" t="s">
        <v>412</v>
      </c>
      <c r="AG242" s="64"/>
      <c r="AJ242" s="68"/>
      <c r="AK242" s="68">
        <v>0</v>
      </c>
      <c r="BB242" s="316" t="s">
        <v>1</v>
      </c>
      <c r="BM242" s="64">
        <f t="shared" si="53"/>
        <v>44.20000000000001</v>
      </c>
      <c r="BN242" s="64">
        <f t="shared" si="54"/>
        <v>45.084000000000003</v>
      </c>
      <c r="BO242" s="64">
        <f t="shared" si="55"/>
        <v>9.1575091575091583E-2</v>
      </c>
      <c r="BP242" s="64">
        <f t="shared" si="56"/>
        <v>9.3406593406593408E-2</v>
      </c>
    </row>
    <row r="243" spans="1:68" x14ac:dyDescent="0.2">
      <c r="A243" s="803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804"/>
      <c r="P243" s="799" t="s">
        <v>71</v>
      </c>
      <c r="Q243" s="800"/>
      <c r="R243" s="800"/>
      <c r="S243" s="800"/>
      <c r="T243" s="800"/>
      <c r="U243" s="800"/>
      <c r="V243" s="801"/>
      <c r="W243" s="37" t="s">
        <v>72</v>
      </c>
      <c r="X243" s="781">
        <f>IFERROR(X237/H237,"0")+IFERROR(X238/H238,"0")+IFERROR(X239/H239,"0")+IFERROR(X240/H240,"0")+IFERROR(X241/H241,"0")+IFERROR(X242/H242,"0")</f>
        <v>16.666666666666668</v>
      </c>
      <c r="Y243" s="781">
        <f>IFERROR(Y237/H237,"0")+IFERROR(Y238/H238,"0")+IFERROR(Y239/H239,"0")+IFERROR(Y240/H240,"0")+IFERROR(Y241/H241,"0")+IFERROR(Y242/H242,"0")</f>
        <v>17</v>
      </c>
      <c r="Z243" s="781">
        <f>IFERROR(IF(Z237="",0,Z237),"0")+IFERROR(IF(Z238="",0,Z238),"0")+IFERROR(IF(Z239="",0,Z239),"0")+IFERROR(IF(Z240="",0,Z240),"0")+IFERROR(IF(Z241="",0,Z241),"0")+IFERROR(IF(Z242="",0,Z242),"0")</f>
        <v>0.11067</v>
      </c>
      <c r="AA243" s="782"/>
      <c r="AB243" s="782"/>
      <c r="AC243" s="782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804"/>
      <c r="P244" s="799" t="s">
        <v>71</v>
      </c>
      <c r="Q244" s="800"/>
      <c r="R244" s="800"/>
      <c r="S244" s="800"/>
      <c r="T244" s="800"/>
      <c r="U244" s="800"/>
      <c r="V244" s="801"/>
      <c r="W244" s="37" t="s">
        <v>69</v>
      </c>
      <c r="X244" s="781">
        <f>IFERROR(SUM(X237:X242),"0")</f>
        <v>40</v>
      </c>
      <c r="Y244" s="781">
        <f>IFERROR(SUM(Y237:Y242),"0")</f>
        <v>40.799999999999997</v>
      </c>
      <c r="Z244" s="37"/>
      <c r="AA244" s="782"/>
      <c r="AB244" s="782"/>
      <c r="AC244" s="782"/>
    </row>
    <row r="245" spans="1:68" ht="16.5" hidden="1" customHeight="1" x14ac:dyDescent="0.25">
      <c r="A245" s="794" t="s">
        <v>413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798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3"/>
      <c r="AB246" s="773"/>
      <c r="AC246" s="773"/>
    </row>
    <row r="247" spans="1:68" ht="27" hidden="1" customHeight="1" x14ac:dyDescent="0.25">
      <c r="A247" s="54" t="s">
        <v>414</v>
      </c>
      <c r="B247" s="54" t="s">
        <v>415</v>
      </c>
      <c r="C247" s="31">
        <v>4301011945</v>
      </c>
      <c r="D247" s="783">
        <v>4680115884274</v>
      </c>
      <c r="E247" s="784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416</v>
      </c>
      <c r="N247" s="33"/>
      <c r="O247" s="32">
        <v>55</v>
      </c>
      <c r="P247" s="112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417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414</v>
      </c>
      <c r="B248" s="54" t="s">
        <v>418</v>
      </c>
      <c r="C248" s="31">
        <v>4301011717</v>
      </c>
      <c r="D248" s="783">
        <v>4680115884274</v>
      </c>
      <c r="E248" s="784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3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6"/>
      <c r="R248" s="786"/>
      <c r="S248" s="786"/>
      <c r="T248" s="787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419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420</v>
      </c>
      <c r="B249" s="54" t="s">
        <v>421</v>
      </c>
      <c r="C249" s="31">
        <v>4301011719</v>
      </c>
      <c r="D249" s="783">
        <v>4680115884298</v>
      </c>
      <c r="E249" s="784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6"/>
      <c r="R249" s="786"/>
      <c r="S249" s="786"/>
      <c r="T249" s="787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422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423</v>
      </c>
      <c r="B250" s="54" t="s">
        <v>424</v>
      </c>
      <c r="C250" s="31">
        <v>4301011944</v>
      </c>
      <c r="D250" s="783">
        <v>4680115884250</v>
      </c>
      <c r="E250" s="784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416</v>
      </c>
      <c r="N250" s="33"/>
      <c r="O250" s="32">
        <v>55</v>
      </c>
      <c r="P250" s="90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6"/>
      <c r="R250" s="786"/>
      <c r="S250" s="786"/>
      <c r="T250" s="787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423</v>
      </c>
      <c r="B251" s="54" t="s">
        <v>425</v>
      </c>
      <c r="C251" s="31">
        <v>4301011733</v>
      </c>
      <c r="D251" s="783">
        <v>4680115884250</v>
      </c>
      <c r="E251" s="784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6"/>
      <c r="R251" s="786"/>
      <c r="S251" s="786"/>
      <c r="T251" s="787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426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427</v>
      </c>
      <c r="B252" s="54" t="s">
        <v>428</v>
      </c>
      <c r="C252" s="31">
        <v>4301011718</v>
      </c>
      <c r="D252" s="783">
        <v>4680115884281</v>
      </c>
      <c r="E252" s="784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5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419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429</v>
      </c>
      <c r="B253" s="54" t="s">
        <v>430</v>
      </c>
      <c r="C253" s="31">
        <v>4301011720</v>
      </c>
      <c r="D253" s="783">
        <v>4680115884199</v>
      </c>
      <c r="E253" s="784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422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431</v>
      </c>
      <c r="B254" s="54" t="s">
        <v>432</v>
      </c>
      <c r="C254" s="31">
        <v>4301011716</v>
      </c>
      <c r="D254" s="783">
        <v>4680115884267</v>
      </c>
      <c r="E254" s="784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803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804"/>
      <c r="P255" s="799" t="s">
        <v>71</v>
      </c>
      <c r="Q255" s="800"/>
      <c r="R255" s="800"/>
      <c r="S255" s="800"/>
      <c r="T255" s="800"/>
      <c r="U255" s="800"/>
      <c r="V255" s="801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804"/>
      <c r="P256" s="799" t="s">
        <v>71</v>
      </c>
      <c r="Q256" s="800"/>
      <c r="R256" s="800"/>
      <c r="S256" s="800"/>
      <c r="T256" s="800"/>
      <c r="U256" s="800"/>
      <c r="V256" s="801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794" t="s">
        <v>433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798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3"/>
      <c r="AB258" s="773"/>
      <c r="AC258" s="773"/>
    </row>
    <row r="259" spans="1:68" ht="27" hidden="1" customHeight="1" x14ac:dyDescent="0.25">
      <c r="A259" s="54" t="s">
        <v>434</v>
      </c>
      <c r="B259" s="54" t="s">
        <v>435</v>
      </c>
      <c r="C259" s="31">
        <v>4301011942</v>
      </c>
      <c r="D259" s="783">
        <v>4680115884137</v>
      </c>
      <c r="E259" s="784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416</v>
      </c>
      <c r="N259" s="33"/>
      <c r="O259" s="32">
        <v>55</v>
      </c>
      <c r="P259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436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434</v>
      </c>
      <c r="B260" s="54" t="s">
        <v>437</v>
      </c>
      <c r="C260" s="31">
        <v>4301011826</v>
      </c>
      <c r="D260" s="783">
        <v>4680115884137</v>
      </c>
      <c r="E260" s="784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1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6"/>
      <c r="R260" s="786"/>
      <c r="S260" s="786"/>
      <c r="T260" s="787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438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439</v>
      </c>
      <c r="B261" s="54" t="s">
        <v>440</v>
      </c>
      <c r="C261" s="31">
        <v>4301011724</v>
      </c>
      <c r="D261" s="783">
        <v>4680115884236</v>
      </c>
      <c r="E261" s="784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6"/>
      <c r="R261" s="786"/>
      <c r="S261" s="786"/>
      <c r="T261" s="787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441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442</v>
      </c>
      <c r="B262" s="54" t="s">
        <v>443</v>
      </c>
      <c r="C262" s="31">
        <v>4301011941</v>
      </c>
      <c r="D262" s="783">
        <v>4680115884175</v>
      </c>
      <c r="E262" s="784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416</v>
      </c>
      <c r="N262" s="33"/>
      <c r="O262" s="32">
        <v>55</v>
      </c>
      <c r="P262" s="118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6"/>
      <c r="R262" s="786"/>
      <c r="S262" s="786"/>
      <c r="T262" s="787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442</v>
      </c>
      <c r="B263" s="54" t="s">
        <v>444</v>
      </c>
      <c r="C263" s="31">
        <v>4301011721</v>
      </c>
      <c r="D263" s="783">
        <v>4680115884175</v>
      </c>
      <c r="E263" s="784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1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6"/>
      <c r="R263" s="786"/>
      <c r="S263" s="786"/>
      <c r="T263" s="787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445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446</v>
      </c>
      <c r="B264" s="54" t="s">
        <v>447</v>
      </c>
      <c r="C264" s="31">
        <v>4301011824</v>
      </c>
      <c r="D264" s="783">
        <v>4680115884144</v>
      </c>
      <c r="E264" s="784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448</v>
      </c>
      <c r="B265" s="54" t="s">
        <v>449</v>
      </c>
      <c r="C265" s="31">
        <v>4301011963</v>
      </c>
      <c r="D265" s="783">
        <v>4680115885288</v>
      </c>
      <c r="E265" s="784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451</v>
      </c>
      <c r="B266" s="54" t="s">
        <v>452</v>
      </c>
      <c r="C266" s="31">
        <v>4301011726</v>
      </c>
      <c r="D266" s="783">
        <v>4680115884182</v>
      </c>
      <c r="E266" s="784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441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453</v>
      </c>
      <c r="B267" s="54" t="s">
        <v>454</v>
      </c>
      <c r="C267" s="31">
        <v>4301011722</v>
      </c>
      <c r="D267" s="783">
        <v>4680115884205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79">
        <v>40</v>
      </c>
      <c r="Y267" s="780">
        <f t="shared" si="62"/>
        <v>40</v>
      </c>
      <c r="Z267" s="36">
        <f>IFERROR(IF(Y267=0,"",ROUNDUP(Y267/H267,0)*0.00902),"")</f>
        <v>9.0200000000000002E-2</v>
      </c>
      <c r="AA267" s="56"/>
      <c r="AB267" s="57"/>
      <c r="AC267" s="349" t="s">
        <v>445</v>
      </c>
      <c r="AG267" s="64"/>
      <c r="AJ267" s="68"/>
      <c r="AK267" s="68">
        <v>0</v>
      </c>
      <c r="BB267" s="350" t="s">
        <v>1</v>
      </c>
      <c r="BM267" s="64">
        <f t="shared" si="63"/>
        <v>42.1</v>
      </c>
      <c r="BN267" s="64">
        <f t="shared" si="64"/>
        <v>42.1</v>
      </c>
      <c r="BO267" s="64">
        <f t="shared" si="65"/>
        <v>7.575757575757576E-2</v>
      </c>
      <c r="BP267" s="64">
        <f t="shared" si="66"/>
        <v>7.575757575757576E-2</v>
      </c>
    </row>
    <row r="268" spans="1:68" x14ac:dyDescent="0.2">
      <c r="A268" s="803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804"/>
      <c r="P268" s="799" t="s">
        <v>71</v>
      </c>
      <c r="Q268" s="800"/>
      <c r="R268" s="800"/>
      <c r="S268" s="800"/>
      <c r="T268" s="800"/>
      <c r="U268" s="800"/>
      <c r="V268" s="801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10</v>
      </c>
      <c r="Y268" s="781">
        <f>IFERROR(Y259/H259,"0")+IFERROR(Y260/H260,"0")+IFERROR(Y261/H261,"0")+IFERROR(Y262/H262,"0")+IFERROR(Y263/H263,"0")+IFERROR(Y264/H264,"0")+IFERROR(Y265/H265,"0")+IFERROR(Y266/H266,"0")+IFERROR(Y267/H267,"0")</f>
        <v>10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9.0200000000000002E-2</v>
      </c>
      <c r="AA268" s="782"/>
      <c r="AB268" s="782"/>
      <c r="AC268" s="782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804"/>
      <c r="P269" s="799" t="s">
        <v>71</v>
      </c>
      <c r="Q269" s="800"/>
      <c r="R269" s="800"/>
      <c r="S269" s="800"/>
      <c r="T269" s="800"/>
      <c r="U269" s="800"/>
      <c r="V269" s="801"/>
      <c r="W269" s="37" t="s">
        <v>69</v>
      </c>
      <c r="X269" s="781">
        <f>IFERROR(SUM(X259:X267),"0")</f>
        <v>40</v>
      </c>
      <c r="Y269" s="781">
        <f>IFERROR(SUM(Y259:Y267),"0")</f>
        <v>40</v>
      </c>
      <c r="Z269" s="37"/>
      <c r="AA269" s="782"/>
      <c r="AB269" s="782"/>
      <c r="AC269" s="782"/>
    </row>
    <row r="270" spans="1:68" ht="14.25" hidden="1" customHeight="1" x14ac:dyDescent="0.25">
      <c r="A270" s="798" t="s">
        <v>158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3"/>
      <c r="AB270" s="773"/>
      <c r="AC270" s="773"/>
    </row>
    <row r="271" spans="1:68" ht="27" hidden="1" customHeight="1" x14ac:dyDescent="0.25">
      <c r="A271" s="54" t="s">
        <v>455</v>
      </c>
      <c r="B271" s="54" t="s">
        <v>456</v>
      </c>
      <c r="C271" s="31">
        <v>4301020340</v>
      </c>
      <c r="D271" s="783">
        <v>4680115885721</v>
      </c>
      <c r="E271" s="784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457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803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804"/>
      <c r="P272" s="799" t="s">
        <v>71</v>
      </c>
      <c r="Q272" s="800"/>
      <c r="R272" s="800"/>
      <c r="S272" s="800"/>
      <c r="T272" s="800"/>
      <c r="U272" s="800"/>
      <c r="V272" s="801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4"/>
      <c r="P273" s="799" t="s">
        <v>71</v>
      </c>
      <c r="Q273" s="800"/>
      <c r="R273" s="800"/>
      <c r="S273" s="800"/>
      <c r="T273" s="800"/>
      <c r="U273" s="800"/>
      <c r="V273" s="801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794" t="s">
        <v>458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798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hidden="1" customHeight="1" x14ac:dyDescent="0.25">
      <c r="A276" s="54" t="s">
        <v>459</v>
      </c>
      <c r="B276" s="54" t="s">
        <v>460</v>
      </c>
      <c r="C276" s="31">
        <v>4301011855</v>
      </c>
      <c r="D276" s="783">
        <v>4680115885837</v>
      </c>
      <c r="E276" s="784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4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461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462</v>
      </c>
      <c r="B277" s="54" t="s">
        <v>463</v>
      </c>
      <c r="C277" s="31">
        <v>4301011910</v>
      </c>
      <c r="D277" s="783">
        <v>4680115885806</v>
      </c>
      <c r="E277" s="784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416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6"/>
      <c r="R277" s="786"/>
      <c r="S277" s="786"/>
      <c r="T277" s="787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464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462</v>
      </c>
      <c r="B278" s="54" t="s">
        <v>465</v>
      </c>
      <c r="C278" s="31">
        <v>4301011850</v>
      </c>
      <c r="D278" s="783">
        <v>4680115885806</v>
      </c>
      <c r="E278" s="784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6"/>
      <c r="R278" s="786"/>
      <c r="S278" s="786"/>
      <c r="T278" s="787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IFERROR(IF(Y278=0,"",ROUNDUP(Y278/H278,0)*0.01898),"")</f>
        <v/>
      </c>
      <c r="AA278" s="56"/>
      <c r="AB278" s="57"/>
      <c r="AC278" s="357" t="s">
        <v>466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hidden="1" customHeight="1" x14ac:dyDescent="0.25">
      <c r="A279" s="54" t="s">
        <v>467</v>
      </c>
      <c r="B279" s="54" t="s">
        <v>468</v>
      </c>
      <c r="C279" s="31">
        <v>4301011853</v>
      </c>
      <c r="D279" s="783">
        <v>4680115885851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6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9" s="786"/>
      <c r="R279" s="786"/>
      <c r="S279" s="786"/>
      <c r="T279" s="787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469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470</v>
      </c>
      <c r="B280" s="54" t="s">
        <v>471</v>
      </c>
      <c r="C280" s="31">
        <v>4301011313</v>
      </c>
      <c r="D280" s="783">
        <v>4607091385984</v>
      </c>
      <c r="E280" s="78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86"/>
      <c r="R280" s="786"/>
      <c r="S280" s="786"/>
      <c r="T280" s="787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472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473</v>
      </c>
      <c r="B281" s="54" t="s">
        <v>474</v>
      </c>
      <c r="C281" s="31">
        <v>4301011852</v>
      </c>
      <c r="D281" s="783">
        <v>4680115885844</v>
      </c>
      <c r="E281" s="784"/>
      <c r="F281" s="778">
        <v>0.4</v>
      </c>
      <c r="G281" s="32">
        <v>10</v>
      </c>
      <c r="H281" s="778">
        <v>4</v>
      </c>
      <c r="I281" s="778">
        <v>4.21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86"/>
      <c r="R281" s="786"/>
      <c r="S281" s="786"/>
      <c r="T281" s="787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477</v>
      </c>
      <c r="C282" s="31">
        <v>4301011319</v>
      </c>
      <c r="D282" s="783">
        <v>4607091387469</v>
      </c>
      <c r="E282" s="784"/>
      <c r="F282" s="778">
        <v>0.5</v>
      </c>
      <c r="G282" s="32">
        <v>10</v>
      </c>
      <c r="H282" s="778">
        <v>5</v>
      </c>
      <c r="I282" s="778">
        <v>5.21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3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86"/>
      <c r="R282" s="786"/>
      <c r="S282" s="786"/>
      <c r="T282" s="787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479</v>
      </c>
      <c r="B283" s="54" t="s">
        <v>480</v>
      </c>
      <c r="C283" s="31">
        <v>4301011851</v>
      </c>
      <c r="D283" s="783">
        <v>4680115885820</v>
      </c>
      <c r="E283" s="784"/>
      <c r="F283" s="778">
        <v>0.4</v>
      </c>
      <c r="G283" s="32">
        <v>10</v>
      </c>
      <c r="H283" s="778">
        <v>4</v>
      </c>
      <c r="I283" s="778">
        <v>4.21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482</v>
      </c>
      <c r="B284" s="54" t="s">
        <v>483</v>
      </c>
      <c r="C284" s="31">
        <v>4301011316</v>
      </c>
      <c r="D284" s="783">
        <v>4607091387438</v>
      </c>
      <c r="E284" s="784"/>
      <c r="F284" s="778">
        <v>0.5</v>
      </c>
      <c r="G284" s="32">
        <v>10</v>
      </c>
      <c r="H284" s="778">
        <v>5</v>
      </c>
      <c r="I284" s="778">
        <v>5.21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86"/>
      <c r="R284" s="786"/>
      <c r="S284" s="786"/>
      <c r="T284" s="787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idden="1" x14ac:dyDescent="0.2">
      <c r="A285" s="803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804"/>
      <c r="P285" s="799" t="s">
        <v>71</v>
      </c>
      <c r="Q285" s="800"/>
      <c r="R285" s="800"/>
      <c r="S285" s="800"/>
      <c r="T285" s="800"/>
      <c r="U285" s="800"/>
      <c r="V285" s="801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hidden="1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804"/>
      <c r="P286" s="799" t="s">
        <v>71</v>
      </c>
      <c r="Q286" s="800"/>
      <c r="R286" s="800"/>
      <c r="S286" s="800"/>
      <c r="T286" s="800"/>
      <c r="U286" s="800"/>
      <c r="V286" s="801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hidden="1" customHeight="1" x14ac:dyDescent="0.25">
      <c r="A287" s="794" t="s">
        <v>485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798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3"/>
      <c r="AB288" s="773"/>
      <c r="AC288" s="773"/>
    </row>
    <row r="289" spans="1:68" ht="27" hidden="1" customHeight="1" x14ac:dyDescent="0.25">
      <c r="A289" s="54" t="s">
        <v>486</v>
      </c>
      <c r="B289" s="54" t="s">
        <v>487</v>
      </c>
      <c r="C289" s="31">
        <v>4301011876</v>
      </c>
      <c r="D289" s="783">
        <v>4680115885707</v>
      </c>
      <c r="E289" s="784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6"/>
      <c r="R289" s="786"/>
      <c r="S289" s="786"/>
      <c r="T289" s="787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426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803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804"/>
      <c r="P290" s="799" t="s">
        <v>71</v>
      </c>
      <c r="Q290" s="800"/>
      <c r="R290" s="800"/>
      <c r="S290" s="800"/>
      <c r="T290" s="800"/>
      <c r="U290" s="800"/>
      <c r="V290" s="801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4"/>
      <c r="P291" s="799" t="s">
        <v>71</v>
      </c>
      <c r="Q291" s="800"/>
      <c r="R291" s="800"/>
      <c r="S291" s="800"/>
      <c r="T291" s="800"/>
      <c r="U291" s="800"/>
      <c r="V291" s="801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794" t="s">
        <v>488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798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3"/>
      <c r="AB293" s="773"/>
      <c r="AC293" s="773"/>
    </row>
    <row r="294" spans="1:68" ht="27" hidden="1" customHeight="1" x14ac:dyDescent="0.25">
      <c r="A294" s="54" t="s">
        <v>489</v>
      </c>
      <c r="B294" s="54" t="s">
        <v>490</v>
      </c>
      <c r="C294" s="31">
        <v>4301011223</v>
      </c>
      <c r="D294" s="783">
        <v>4607091383423</v>
      </c>
      <c r="E294" s="784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6"/>
      <c r="R294" s="786"/>
      <c r="S294" s="786"/>
      <c r="T294" s="787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491</v>
      </c>
      <c r="B295" s="54" t="s">
        <v>492</v>
      </c>
      <c r="C295" s="31">
        <v>4301012099</v>
      </c>
      <c r="D295" s="783">
        <v>4680115885691</v>
      </c>
      <c r="E295" s="784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493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494</v>
      </c>
      <c r="B296" s="54" t="s">
        <v>495</v>
      </c>
      <c r="C296" s="31">
        <v>4301012098</v>
      </c>
      <c r="D296" s="783">
        <v>4680115885660</v>
      </c>
      <c r="E296" s="784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6"/>
      <c r="R296" s="786"/>
      <c r="S296" s="786"/>
      <c r="T296" s="787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496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803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4"/>
      <c r="P297" s="799" t="s">
        <v>71</v>
      </c>
      <c r="Q297" s="800"/>
      <c r="R297" s="800"/>
      <c r="S297" s="800"/>
      <c r="T297" s="800"/>
      <c r="U297" s="800"/>
      <c r="V297" s="801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804"/>
      <c r="P298" s="799" t="s">
        <v>71</v>
      </c>
      <c r="Q298" s="800"/>
      <c r="R298" s="800"/>
      <c r="S298" s="800"/>
      <c r="T298" s="800"/>
      <c r="U298" s="800"/>
      <c r="V298" s="801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794" t="s">
        <v>497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798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3"/>
      <c r="AB300" s="773"/>
      <c r="AC300" s="773"/>
    </row>
    <row r="301" spans="1:68" ht="37.5" hidden="1" customHeight="1" x14ac:dyDescent="0.25">
      <c r="A301" s="54" t="s">
        <v>498</v>
      </c>
      <c r="B301" s="54" t="s">
        <v>499</v>
      </c>
      <c r="C301" s="31">
        <v>4301051409</v>
      </c>
      <c r="D301" s="783">
        <v>4680115881556</v>
      </c>
      <c r="E301" s="784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6"/>
      <c r="R301" s="786"/>
      <c r="S301" s="786"/>
      <c r="T301" s="787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500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501</v>
      </c>
      <c r="B302" s="54" t="s">
        <v>502</v>
      </c>
      <c r="C302" s="31">
        <v>4301051506</v>
      </c>
      <c r="D302" s="783">
        <v>4680115881037</v>
      </c>
      <c r="E302" s="784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503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504</v>
      </c>
      <c r="B303" s="54" t="s">
        <v>505</v>
      </c>
      <c r="C303" s="31">
        <v>4301051893</v>
      </c>
      <c r="D303" s="783">
        <v>4680115886186</v>
      </c>
      <c r="E303" s="784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6"/>
      <c r="R303" s="786"/>
      <c r="S303" s="786"/>
      <c r="T303" s="787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500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506</v>
      </c>
      <c r="B304" s="54" t="s">
        <v>507</v>
      </c>
      <c r="C304" s="31">
        <v>4301051487</v>
      </c>
      <c r="D304" s="783">
        <v>4680115881228</v>
      </c>
      <c r="E304" s="784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6"/>
      <c r="R304" s="786"/>
      <c r="S304" s="786"/>
      <c r="T304" s="787"/>
      <c r="U304" s="34"/>
      <c r="V304" s="34"/>
      <c r="W304" s="35" t="s">
        <v>69</v>
      </c>
      <c r="X304" s="779">
        <v>80</v>
      </c>
      <c r="Y304" s="780">
        <f t="shared" si="72"/>
        <v>81.599999999999994</v>
      </c>
      <c r="Z304" s="36">
        <f>IFERROR(IF(Y304=0,"",ROUNDUP(Y304/H304,0)*0.00651),"")</f>
        <v>0.22134000000000001</v>
      </c>
      <c r="AA304" s="56"/>
      <c r="AB304" s="57"/>
      <c r="AC304" s="385" t="s">
        <v>503</v>
      </c>
      <c r="AG304" s="64"/>
      <c r="AJ304" s="68"/>
      <c r="AK304" s="68">
        <v>0</v>
      </c>
      <c r="BB304" s="386" t="s">
        <v>1</v>
      </c>
      <c r="BM304" s="64">
        <f t="shared" si="73"/>
        <v>88.40000000000002</v>
      </c>
      <c r="BN304" s="64">
        <f t="shared" si="74"/>
        <v>90.168000000000006</v>
      </c>
      <c r="BO304" s="64">
        <f t="shared" si="75"/>
        <v>0.18315018315018317</v>
      </c>
      <c r="BP304" s="64">
        <f t="shared" si="76"/>
        <v>0.18681318681318682</v>
      </c>
    </row>
    <row r="305" spans="1:68" ht="37.5" hidden="1" customHeight="1" x14ac:dyDescent="0.25">
      <c r="A305" s="54" t="s">
        <v>508</v>
      </c>
      <c r="B305" s="54" t="s">
        <v>509</v>
      </c>
      <c r="C305" s="31">
        <v>4301051384</v>
      </c>
      <c r="D305" s="783">
        <v>4680115881211</v>
      </c>
      <c r="E305" s="784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6"/>
      <c r="R305" s="786"/>
      <c r="S305" s="786"/>
      <c r="T305" s="787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500</v>
      </c>
      <c r="AG305" s="64"/>
      <c r="AJ305" s="68" t="s">
        <v>128</v>
      </c>
      <c r="AK305" s="68">
        <v>436.8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510</v>
      </c>
      <c r="B306" s="54" t="s">
        <v>511</v>
      </c>
      <c r="C306" s="31">
        <v>4301051378</v>
      </c>
      <c r="D306" s="783">
        <v>4680115881020</v>
      </c>
      <c r="E306" s="784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3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6"/>
      <c r="R306" s="786"/>
      <c r="S306" s="786"/>
      <c r="T306" s="787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512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03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804"/>
      <c r="P307" s="799" t="s">
        <v>71</v>
      </c>
      <c r="Q307" s="800"/>
      <c r="R307" s="800"/>
      <c r="S307" s="800"/>
      <c r="T307" s="800"/>
      <c r="U307" s="800"/>
      <c r="V307" s="801"/>
      <c r="W307" s="37" t="s">
        <v>72</v>
      </c>
      <c r="X307" s="781">
        <f>IFERROR(X301/H301,"0")+IFERROR(X302/H302,"0")+IFERROR(X303/H303,"0")+IFERROR(X304/H304,"0")+IFERROR(X305/H305,"0")+IFERROR(X306/H306,"0")</f>
        <v>33.333333333333336</v>
      </c>
      <c r="Y307" s="781">
        <f>IFERROR(Y301/H301,"0")+IFERROR(Y302/H302,"0")+IFERROR(Y303/H303,"0")+IFERROR(Y304/H304,"0")+IFERROR(Y305/H305,"0")+IFERROR(Y306/H306,"0")</f>
        <v>34</v>
      </c>
      <c r="Z307" s="781">
        <f>IFERROR(IF(Z301="",0,Z301),"0")+IFERROR(IF(Z302="",0,Z302),"0")+IFERROR(IF(Z303="",0,Z303),"0")+IFERROR(IF(Z304="",0,Z304),"0")+IFERROR(IF(Z305="",0,Z305),"0")+IFERROR(IF(Z306="",0,Z306),"0")</f>
        <v>0.22134000000000001</v>
      </c>
      <c r="AA307" s="782"/>
      <c r="AB307" s="782"/>
      <c r="AC307" s="782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804"/>
      <c r="P308" s="799" t="s">
        <v>71</v>
      </c>
      <c r="Q308" s="800"/>
      <c r="R308" s="800"/>
      <c r="S308" s="800"/>
      <c r="T308" s="800"/>
      <c r="U308" s="800"/>
      <c r="V308" s="801"/>
      <c r="W308" s="37" t="s">
        <v>69</v>
      </c>
      <c r="X308" s="781">
        <f>IFERROR(SUM(X301:X306),"0")</f>
        <v>80</v>
      </c>
      <c r="Y308" s="781">
        <f>IFERROR(SUM(Y301:Y306),"0")</f>
        <v>81.599999999999994</v>
      </c>
      <c r="Z308" s="37"/>
      <c r="AA308" s="782"/>
      <c r="AB308" s="782"/>
      <c r="AC308" s="782"/>
    </row>
    <row r="309" spans="1:68" ht="16.5" hidden="1" customHeight="1" x14ac:dyDescent="0.25">
      <c r="A309" s="794" t="s">
        <v>513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798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3"/>
      <c r="AB310" s="773"/>
      <c r="AC310" s="773"/>
    </row>
    <row r="311" spans="1:68" ht="27" hidden="1" customHeight="1" x14ac:dyDescent="0.25">
      <c r="A311" s="54" t="s">
        <v>514</v>
      </c>
      <c r="B311" s="54" t="s">
        <v>515</v>
      </c>
      <c r="C311" s="31">
        <v>4301011306</v>
      </c>
      <c r="D311" s="783">
        <v>4607091389296</v>
      </c>
      <c r="E311" s="784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803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804"/>
      <c r="P312" s="799" t="s">
        <v>71</v>
      </c>
      <c r="Q312" s="800"/>
      <c r="R312" s="800"/>
      <c r="S312" s="800"/>
      <c r="T312" s="800"/>
      <c r="U312" s="800"/>
      <c r="V312" s="801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4"/>
      <c r="P313" s="799" t="s">
        <v>71</v>
      </c>
      <c r="Q313" s="800"/>
      <c r="R313" s="800"/>
      <c r="S313" s="800"/>
      <c r="T313" s="800"/>
      <c r="U313" s="800"/>
      <c r="V313" s="801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798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3"/>
      <c r="AB314" s="773"/>
      <c r="AC314" s="773"/>
    </row>
    <row r="315" spans="1:68" ht="27" hidden="1" customHeight="1" x14ac:dyDescent="0.25">
      <c r="A315" s="54" t="s">
        <v>517</v>
      </c>
      <c r="B315" s="54" t="s">
        <v>518</v>
      </c>
      <c r="C315" s="31">
        <v>4301031307</v>
      </c>
      <c r="D315" s="783">
        <v>4680115880344</v>
      </c>
      <c r="E315" s="784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6"/>
      <c r="R315" s="786"/>
      <c r="S315" s="786"/>
      <c r="T315" s="787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3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804"/>
      <c r="P316" s="799" t="s">
        <v>71</v>
      </c>
      <c r="Q316" s="800"/>
      <c r="R316" s="800"/>
      <c r="S316" s="800"/>
      <c r="T316" s="800"/>
      <c r="U316" s="800"/>
      <c r="V316" s="801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804"/>
      <c r="P317" s="799" t="s">
        <v>71</v>
      </c>
      <c r="Q317" s="800"/>
      <c r="R317" s="800"/>
      <c r="S317" s="800"/>
      <c r="T317" s="800"/>
      <c r="U317" s="800"/>
      <c r="V317" s="801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798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3"/>
      <c r="AB318" s="773"/>
      <c r="AC318" s="773"/>
    </row>
    <row r="319" spans="1:68" ht="27" hidden="1" customHeight="1" x14ac:dyDescent="0.25">
      <c r="A319" s="54" t="s">
        <v>520</v>
      </c>
      <c r="B319" s="54" t="s">
        <v>521</v>
      </c>
      <c r="C319" s="31">
        <v>4301051524</v>
      </c>
      <c r="D319" s="783">
        <v>4680115883062</v>
      </c>
      <c r="E319" s="784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154</v>
      </c>
      <c r="N319" s="33"/>
      <c r="O319" s="32">
        <v>45</v>
      </c>
      <c r="P319" s="120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6"/>
      <c r="R319" s="786"/>
      <c r="S319" s="786"/>
      <c r="T319" s="787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522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523</v>
      </c>
      <c r="B320" s="54" t="s">
        <v>524</v>
      </c>
      <c r="C320" s="31">
        <v>4301051731</v>
      </c>
      <c r="D320" s="783">
        <v>4680115884618</v>
      </c>
      <c r="E320" s="784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6"/>
      <c r="R320" s="786"/>
      <c r="S320" s="786"/>
      <c r="T320" s="787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525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803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804"/>
      <c r="P321" s="799" t="s">
        <v>71</v>
      </c>
      <c r="Q321" s="800"/>
      <c r="R321" s="800"/>
      <c r="S321" s="800"/>
      <c r="T321" s="800"/>
      <c r="U321" s="800"/>
      <c r="V321" s="801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4"/>
      <c r="P322" s="799" t="s">
        <v>71</v>
      </c>
      <c r="Q322" s="800"/>
      <c r="R322" s="800"/>
      <c r="S322" s="800"/>
      <c r="T322" s="800"/>
      <c r="U322" s="800"/>
      <c r="V322" s="801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794" t="s">
        <v>526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798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hidden="1" customHeight="1" x14ac:dyDescent="0.25">
      <c r="A325" s="54" t="s">
        <v>527</v>
      </c>
      <c r="B325" s="54" t="s">
        <v>528</v>
      </c>
      <c r="C325" s="31">
        <v>4301011353</v>
      </c>
      <c r="D325" s="783">
        <v>4607091389807</v>
      </c>
      <c r="E325" s="784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8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6"/>
      <c r="R325" s="786"/>
      <c r="S325" s="786"/>
      <c r="T325" s="787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803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4"/>
      <c r="P326" s="799" t="s">
        <v>71</v>
      </c>
      <c r="Q326" s="800"/>
      <c r="R326" s="800"/>
      <c r="S326" s="800"/>
      <c r="T326" s="800"/>
      <c r="U326" s="800"/>
      <c r="V326" s="801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4"/>
      <c r="P327" s="799" t="s">
        <v>71</v>
      </c>
      <c r="Q327" s="800"/>
      <c r="R327" s="800"/>
      <c r="S327" s="800"/>
      <c r="T327" s="800"/>
      <c r="U327" s="800"/>
      <c r="V327" s="801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798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3"/>
      <c r="AB328" s="773"/>
      <c r="AC328" s="773"/>
    </row>
    <row r="329" spans="1:68" ht="27" hidden="1" customHeight="1" x14ac:dyDescent="0.25">
      <c r="A329" s="54" t="s">
        <v>530</v>
      </c>
      <c r="B329" s="54" t="s">
        <v>531</v>
      </c>
      <c r="C329" s="31">
        <v>4301031164</v>
      </c>
      <c r="D329" s="783">
        <v>4680115880481</v>
      </c>
      <c r="E329" s="784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6"/>
      <c r="R329" s="786"/>
      <c r="S329" s="786"/>
      <c r="T329" s="787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803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804"/>
      <c r="P330" s="799" t="s">
        <v>71</v>
      </c>
      <c r="Q330" s="800"/>
      <c r="R330" s="800"/>
      <c r="S330" s="800"/>
      <c r="T330" s="800"/>
      <c r="U330" s="800"/>
      <c r="V330" s="801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4"/>
      <c r="P331" s="799" t="s">
        <v>71</v>
      </c>
      <c r="Q331" s="800"/>
      <c r="R331" s="800"/>
      <c r="S331" s="800"/>
      <c r="T331" s="800"/>
      <c r="U331" s="800"/>
      <c r="V331" s="801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798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3"/>
      <c r="AB332" s="773"/>
      <c r="AC332" s="773"/>
    </row>
    <row r="333" spans="1:68" ht="27" hidden="1" customHeight="1" x14ac:dyDescent="0.25">
      <c r="A333" s="54" t="s">
        <v>533</v>
      </c>
      <c r="B333" s="54" t="s">
        <v>534</v>
      </c>
      <c r="C333" s="31">
        <v>4301051344</v>
      </c>
      <c r="D333" s="783">
        <v>4680115880412</v>
      </c>
      <c r="E333" s="784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6"/>
      <c r="R333" s="786"/>
      <c r="S333" s="786"/>
      <c r="T333" s="787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535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536</v>
      </c>
      <c r="B334" s="54" t="s">
        <v>537</v>
      </c>
      <c r="C334" s="31">
        <v>4301051277</v>
      </c>
      <c r="D334" s="783">
        <v>4680115880511</v>
      </c>
      <c r="E334" s="784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538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803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4"/>
      <c r="P335" s="799" t="s">
        <v>71</v>
      </c>
      <c r="Q335" s="800"/>
      <c r="R335" s="800"/>
      <c r="S335" s="800"/>
      <c r="T335" s="800"/>
      <c r="U335" s="800"/>
      <c r="V335" s="801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4"/>
      <c r="P336" s="799" t="s">
        <v>71</v>
      </c>
      <c r="Q336" s="800"/>
      <c r="R336" s="800"/>
      <c r="S336" s="800"/>
      <c r="T336" s="800"/>
      <c r="U336" s="800"/>
      <c r="V336" s="801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794" t="s">
        <v>539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798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3"/>
      <c r="AB338" s="773"/>
      <c r="AC338" s="773"/>
    </row>
    <row r="339" spans="1:68" ht="27" hidden="1" customHeight="1" x14ac:dyDescent="0.25">
      <c r="A339" s="54" t="s">
        <v>540</v>
      </c>
      <c r="B339" s="54" t="s">
        <v>541</v>
      </c>
      <c r="C339" s="31">
        <v>4301011593</v>
      </c>
      <c r="D339" s="783">
        <v>4680115882973</v>
      </c>
      <c r="E339" s="784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9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6"/>
      <c r="R339" s="786"/>
      <c r="S339" s="786"/>
      <c r="T339" s="787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426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542</v>
      </c>
      <c r="B340" s="54" t="s">
        <v>543</v>
      </c>
      <c r="C340" s="31">
        <v>4301011594</v>
      </c>
      <c r="D340" s="783">
        <v>4680115883413</v>
      </c>
      <c r="E340" s="784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6"/>
      <c r="R340" s="786"/>
      <c r="S340" s="786"/>
      <c r="T340" s="787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426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803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4"/>
      <c r="P341" s="799" t="s">
        <v>71</v>
      </c>
      <c r="Q341" s="800"/>
      <c r="R341" s="800"/>
      <c r="S341" s="800"/>
      <c r="T341" s="800"/>
      <c r="U341" s="800"/>
      <c r="V341" s="801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804"/>
      <c r="P342" s="799" t="s">
        <v>71</v>
      </c>
      <c r="Q342" s="800"/>
      <c r="R342" s="800"/>
      <c r="S342" s="800"/>
      <c r="T342" s="800"/>
      <c r="U342" s="800"/>
      <c r="V342" s="801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798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hidden="1" customHeight="1" x14ac:dyDescent="0.25">
      <c r="A344" s="54" t="s">
        <v>544</v>
      </c>
      <c r="B344" s="54" t="s">
        <v>545</v>
      </c>
      <c r="C344" s="31">
        <v>4301031305</v>
      </c>
      <c r="D344" s="783">
        <v>4607091389845</v>
      </c>
      <c r="E344" s="784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6"/>
      <c r="R344" s="786"/>
      <c r="S344" s="786"/>
      <c r="T344" s="787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546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4301031306</v>
      </c>
      <c r="D345" s="783">
        <v>4680115882881</v>
      </c>
      <c r="E345" s="784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6"/>
      <c r="R345" s="786"/>
      <c r="S345" s="786"/>
      <c r="T345" s="787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546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803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4"/>
      <c r="P346" s="799" t="s">
        <v>71</v>
      </c>
      <c r="Q346" s="800"/>
      <c r="R346" s="800"/>
      <c r="S346" s="800"/>
      <c r="T346" s="800"/>
      <c r="U346" s="800"/>
      <c r="V346" s="801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804"/>
      <c r="P347" s="799" t="s">
        <v>71</v>
      </c>
      <c r="Q347" s="800"/>
      <c r="R347" s="800"/>
      <c r="S347" s="800"/>
      <c r="T347" s="800"/>
      <c r="U347" s="800"/>
      <c r="V347" s="801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798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3"/>
      <c r="AB348" s="773"/>
      <c r="AC348" s="773"/>
    </row>
    <row r="349" spans="1:68" ht="37.5" hidden="1" customHeight="1" x14ac:dyDescent="0.25">
      <c r="A349" s="54" t="s">
        <v>549</v>
      </c>
      <c r="B349" s="54" t="s">
        <v>550</v>
      </c>
      <c r="C349" s="31">
        <v>4301051517</v>
      </c>
      <c r="D349" s="783">
        <v>4680115883390</v>
      </c>
      <c r="E349" s="784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5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551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803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4"/>
      <c r="P350" s="799" t="s">
        <v>71</v>
      </c>
      <c r="Q350" s="800"/>
      <c r="R350" s="800"/>
      <c r="S350" s="800"/>
      <c r="T350" s="800"/>
      <c r="U350" s="800"/>
      <c r="V350" s="801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4"/>
      <c r="P351" s="799" t="s">
        <v>71</v>
      </c>
      <c r="Q351" s="800"/>
      <c r="R351" s="800"/>
      <c r="S351" s="800"/>
      <c r="T351" s="800"/>
      <c r="U351" s="800"/>
      <c r="V351" s="801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794" t="s">
        <v>552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798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16.5" hidden="1" customHeight="1" x14ac:dyDescent="0.25">
      <c r="A354" s="54" t="s">
        <v>553</v>
      </c>
      <c r="B354" s="54" t="s">
        <v>554</v>
      </c>
      <c r="C354" s="31">
        <v>4301011728</v>
      </c>
      <c r="D354" s="783">
        <v>4680115885141</v>
      </c>
      <c r="E354" s="784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3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6"/>
      <c r="R354" s="786"/>
      <c r="S354" s="786"/>
      <c r="T354" s="787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555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803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804"/>
      <c r="P355" s="799" t="s">
        <v>71</v>
      </c>
      <c r="Q355" s="800"/>
      <c r="R355" s="800"/>
      <c r="S355" s="800"/>
      <c r="T355" s="800"/>
      <c r="U355" s="800"/>
      <c r="V355" s="801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804"/>
      <c r="P356" s="799" t="s">
        <v>71</v>
      </c>
      <c r="Q356" s="800"/>
      <c r="R356" s="800"/>
      <c r="S356" s="800"/>
      <c r="T356" s="800"/>
      <c r="U356" s="800"/>
      <c r="V356" s="801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794" t="s">
        <v>556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798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3"/>
      <c r="AB358" s="773"/>
      <c r="AC358" s="773"/>
    </row>
    <row r="359" spans="1:68" ht="27" hidden="1" customHeight="1" x14ac:dyDescent="0.25">
      <c r="A359" s="54" t="s">
        <v>557</v>
      </c>
      <c r="B359" s="54" t="s">
        <v>558</v>
      </c>
      <c r="C359" s="31">
        <v>4301012024</v>
      </c>
      <c r="D359" s="783">
        <v>4680115885615</v>
      </c>
      <c r="E359" s="784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559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560</v>
      </c>
      <c r="B360" s="54" t="s">
        <v>561</v>
      </c>
      <c r="C360" s="31">
        <v>4301011911</v>
      </c>
      <c r="D360" s="783">
        <v>4680115885554</v>
      </c>
      <c r="E360" s="784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416</v>
      </c>
      <c r="N360" s="33"/>
      <c r="O360" s="32">
        <v>55</v>
      </c>
      <c r="P360" s="121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562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560</v>
      </c>
      <c r="B361" s="54" t="s">
        <v>563</v>
      </c>
      <c r="C361" s="31">
        <v>4301012016</v>
      </c>
      <c r="D361" s="783">
        <v>4680115885554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564</v>
      </c>
      <c r="M361" s="33" t="s">
        <v>114</v>
      </c>
      <c r="N361" s="33"/>
      <c r="O361" s="32">
        <v>55</v>
      </c>
      <c r="P361" s="9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IFERROR(IF(Y361=0,"",ROUNDUP(Y361/H361,0)*0.01898),"")</f>
        <v/>
      </c>
      <c r="AA361" s="56"/>
      <c r="AB361" s="57"/>
      <c r="AC361" s="423" t="s">
        <v>565</v>
      </c>
      <c r="AG361" s="64"/>
      <c r="AJ361" s="68" t="s">
        <v>566</v>
      </c>
      <c r="AK361" s="68">
        <v>86.4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83">
        <v>4680115885646</v>
      </c>
      <c r="E362" s="78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83">
        <v>4680115885622</v>
      </c>
      <c r="E363" s="784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83">
        <v>4680115881938</v>
      </c>
      <c r="E364" s="784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6"/>
      <c r="R364" s="786"/>
      <c r="S364" s="786"/>
      <c r="T364" s="787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4301011859</v>
      </c>
      <c r="D365" s="783">
        <v>4680115885608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5" s="786"/>
      <c r="R365" s="786"/>
      <c r="S365" s="786"/>
      <c r="T365" s="787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565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4301011337</v>
      </c>
      <c r="D366" s="783">
        <v>4607091386011</v>
      </c>
      <c r="E366" s="784"/>
      <c r="F366" s="778">
        <v>0.5</v>
      </c>
      <c r="G366" s="32">
        <v>10</v>
      </c>
      <c r="H366" s="778">
        <v>5</v>
      </c>
      <c r="I366" s="778">
        <v>5.21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6"/>
      <c r="R366" s="786"/>
      <c r="S366" s="786"/>
      <c r="T366" s="787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idden="1" x14ac:dyDescent="0.2">
      <c r="A367" s="803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804"/>
      <c r="P367" s="799" t="s">
        <v>71</v>
      </c>
      <c r="Q367" s="800"/>
      <c r="R367" s="800"/>
      <c r="S367" s="800"/>
      <c r="T367" s="800"/>
      <c r="U367" s="800"/>
      <c r="V367" s="801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hidden="1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804"/>
      <c r="P368" s="799" t="s">
        <v>71</v>
      </c>
      <c r="Q368" s="800"/>
      <c r="R368" s="800"/>
      <c r="S368" s="800"/>
      <c r="T368" s="800"/>
      <c r="U368" s="800"/>
      <c r="V368" s="801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hidden="1" customHeight="1" x14ac:dyDescent="0.25">
      <c r="A369" s="798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3"/>
      <c r="AB369" s="773"/>
      <c r="AC369" s="773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83">
        <v>4607091387193</v>
      </c>
      <c r="E370" s="784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8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83">
        <v>4607091387230</v>
      </c>
      <c r="E371" s="784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83">
        <v>4607091387292</v>
      </c>
      <c r="E372" s="784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3">
        <v>4607091387285</v>
      </c>
      <c r="E373" s="784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79">
        <v>35</v>
      </c>
      <c r="Y373" s="780">
        <f>IFERROR(IF(X373="",0,CEILING((X373/$H373),1)*$H373),"")</f>
        <v>35.700000000000003</v>
      </c>
      <c r="Z373" s="36">
        <f>IFERROR(IF(Y373=0,"",ROUNDUP(Y373/H373,0)*0.00502),"")</f>
        <v>8.5339999999999999E-2</v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37.166666666666664</v>
      </c>
      <c r="BN373" s="64">
        <f>IFERROR(Y373*I373/H373,"0")</f>
        <v>37.910000000000004</v>
      </c>
      <c r="BO373" s="64">
        <f>IFERROR(1/J373*(X373/H373),"0")</f>
        <v>7.1225071225071226E-2</v>
      </c>
      <c r="BP373" s="64">
        <f>IFERROR(1/J373*(Y373/H373),"0")</f>
        <v>7.2649572649572655E-2</v>
      </c>
    </row>
    <row r="374" spans="1:68" x14ac:dyDescent="0.2">
      <c r="A374" s="803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804"/>
      <c r="P374" s="799" t="s">
        <v>71</v>
      </c>
      <c r="Q374" s="800"/>
      <c r="R374" s="800"/>
      <c r="S374" s="800"/>
      <c r="T374" s="800"/>
      <c r="U374" s="800"/>
      <c r="V374" s="801"/>
      <c r="W374" s="37" t="s">
        <v>72</v>
      </c>
      <c r="X374" s="781">
        <f>IFERROR(X370/H370,"0")+IFERROR(X371/H371,"0")+IFERROR(X372/H372,"0")+IFERROR(X373/H373,"0")</f>
        <v>16.666666666666664</v>
      </c>
      <c r="Y374" s="781">
        <f>IFERROR(Y370/H370,"0")+IFERROR(Y371/H371,"0")+IFERROR(Y372/H372,"0")+IFERROR(Y373/H373,"0")</f>
        <v>17</v>
      </c>
      <c r="Z374" s="781">
        <f>IFERROR(IF(Z370="",0,Z370),"0")+IFERROR(IF(Z371="",0,Z371),"0")+IFERROR(IF(Z372="",0,Z372),"0")+IFERROR(IF(Z373="",0,Z373),"0")</f>
        <v>8.5339999999999999E-2</v>
      </c>
      <c r="AA374" s="782"/>
      <c r="AB374" s="782"/>
      <c r="AC374" s="782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804"/>
      <c r="P375" s="799" t="s">
        <v>71</v>
      </c>
      <c r="Q375" s="800"/>
      <c r="R375" s="800"/>
      <c r="S375" s="800"/>
      <c r="T375" s="800"/>
      <c r="U375" s="800"/>
      <c r="V375" s="801"/>
      <c r="W375" s="37" t="s">
        <v>69</v>
      </c>
      <c r="X375" s="781">
        <f>IFERROR(SUM(X370:X373),"0")</f>
        <v>35</v>
      </c>
      <c r="Y375" s="781">
        <f>IFERROR(SUM(Y370:Y373),"0")</f>
        <v>35.700000000000003</v>
      </c>
      <c r="Z375" s="37"/>
      <c r="AA375" s="782"/>
      <c r="AB375" s="782"/>
      <c r="AC375" s="782"/>
    </row>
    <row r="376" spans="1:68" ht="14.25" hidden="1" customHeight="1" x14ac:dyDescent="0.25">
      <c r="A376" s="798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3"/>
      <c r="AB376" s="773"/>
      <c r="AC376" s="773"/>
    </row>
    <row r="377" spans="1:68" ht="48" hidden="1" customHeight="1" x14ac:dyDescent="0.25">
      <c r="A377" s="54" t="s">
        <v>592</v>
      </c>
      <c r="B377" s="54" t="s">
        <v>593</v>
      </c>
      <c r="C377" s="31">
        <v>4301051100</v>
      </c>
      <c r="D377" s="783">
        <v>4607091387766</v>
      </c>
      <c r="E377" s="784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83">
        <v>4607091387957</v>
      </c>
      <c r="E378" s="784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83">
        <v>4607091387964</v>
      </c>
      <c r="E379" s="784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83">
        <v>4680115884588</v>
      </c>
      <c r="E380" s="784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83">
        <v>4607091387537</v>
      </c>
      <c r="E381" s="784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5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83">
        <v>4607091387513</v>
      </c>
      <c r="E382" s="784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idden="1" x14ac:dyDescent="0.2">
      <c r="A383" s="803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804"/>
      <c r="P383" s="799" t="s">
        <v>71</v>
      </c>
      <c r="Q383" s="800"/>
      <c r="R383" s="800"/>
      <c r="S383" s="800"/>
      <c r="T383" s="800"/>
      <c r="U383" s="800"/>
      <c r="V383" s="801"/>
      <c r="W383" s="37" t="s">
        <v>72</v>
      </c>
      <c r="X383" s="781">
        <f>IFERROR(X377/H377,"0")+IFERROR(X378/H378,"0")+IFERROR(X379/H379,"0")+IFERROR(X380/H380,"0")+IFERROR(X381/H381,"0")+IFERROR(X382/H382,"0")</f>
        <v>0</v>
      </c>
      <c r="Y383" s="781">
        <f>IFERROR(Y377/H377,"0")+IFERROR(Y378/H378,"0")+IFERROR(Y379/H379,"0")+IFERROR(Y380/H380,"0")+IFERROR(Y381/H381,"0")+IFERROR(Y382/H382,"0")</f>
        <v>0</v>
      </c>
      <c r="Z383" s="781">
        <f>IFERROR(IF(Z377="",0,Z377),"0")+IFERROR(IF(Z378="",0,Z378),"0")+IFERROR(IF(Z379="",0,Z379),"0")+IFERROR(IF(Z380="",0,Z380),"0")+IFERROR(IF(Z381="",0,Z381),"0")+IFERROR(IF(Z382="",0,Z382),"0")</f>
        <v>0</v>
      </c>
      <c r="AA383" s="782"/>
      <c r="AB383" s="782"/>
      <c r="AC383" s="782"/>
    </row>
    <row r="384" spans="1:68" hidden="1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804"/>
      <c r="P384" s="799" t="s">
        <v>71</v>
      </c>
      <c r="Q384" s="800"/>
      <c r="R384" s="800"/>
      <c r="S384" s="800"/>
      <c r="T384" s="800"/>
      <c r="U384" s="800"/>
      <c r="V384" s="801"/>
      <c r="W384" s="37" t="s">
        <v>69</v>
      </c>
      <c r="X384" s="781">
        <f>IFERROR(SUM(X377:X382),"0")</f>
        <v>0</v>
      </c>
      <c r="Y384" s="781">
        <f>IFERROR(SUM(Y377:Y382),"0")</f>
        <v>0</v>
      </c>
      <c r="Z384" s="37"/>
      <c r="AA384" s="782"/>
      <c r="AB384" s="782"/>
      <c r="AC384" s="782"/>
    </row>
    <row r="385" spans="1:68" ht="14.25" hidden="1" customHeight="1" x14ac:dyDescent="0.25">
      <c r="A385" s="798" t="s">
        <v>199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3"/>
      <c r="AB385" s="773"/>
      <c r="AC385" s="773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3">
        <v>4607091380880</v>
      </c>
      <c r="E386" s="784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79">
        <v>20</v>
      </c>
      <c r="Y386" s="780">
        <f>IFERROR(IF(X386="",0,CEILING((X386/$H386),1)*$H386),"")</f>
        <v>25.200000000000003</v>
      </c>
      <c r="Z386" s="36">
        <f>IFERROR(IF(Y386=0,"",ROUNDUP(Y386/H386,0)*0.01898),"")</f>
        <v>5.6940000000000004E-2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21.235714285714284</v>
      </c>
      <c r="BN386" s="64">
        <f>IFERROR(Y386*I386/H386,"0")</f>
        <v>26.757000000000001</v>
      </c>
      <c r="BO386" s="64">
        <f>IFERROR(1/J386*(X386/H386),"0")</f>
        <v>3.7202380952380952E-2</v>
      </c>
      <c r="BP386" s="64">
        <f>IFERROR(1/J386*(Y386/H386),"0")</f>
        <v>4.6875E-2</v>
      </c>
    </row>
    <row r="387" spans="1:68" ht="37.5" hidden="1" customHeight="1" x14ac:dyDescent="0.25">
      <c r="A387" s="54" t="s">
        <v>613</v>
      </c>
      <c r="B387" s="54" t="s">
        <v>614</v>
      </c>
      <c r="C387" s="31">
        <v>4301060308</v>
      </c>
      <c r="D387" s="783">
        <v>4607091384482</v>
      </c>
      <c r="E387" s="784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4301060325</v>
      </c>
      <c r="D388" s="783">
        <v>4607091380897</v>
      </c>
      <c r="E388" s="784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619</v>
      </c>
      <c r="C389" s="31">
        <v>4301060484</v>
      </c>
      <c r="D389" s="783">
        <v>4607091380897</v>
      </c>
      <c r="E389" s="784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154</v>
      </c>
      <c r="N389" s="33"/>
      <c r="O389" s="32">
        <v>30</v>
      </c>
      <c r="P389" s="810" t="s">
        <v>620</v>
      </c>
      <c r="Q389" s="786"/>
      <c r="R389" s="786"/>
      <c r="S389" s="786"/>
      <c r="T389" s="787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3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804"/>
      <c r="P390" s="799" t="s">
        <v>71</v>
      </c>
      <c r="Q390" s="800"/>
      <c r="R390" s="800"/>
      <c r="S390" s="800"/>
      <c r="T390" s="800"/>
      <c r="U390" s="800"/>
      <c r="V390" s="801"/>
      <c r="W390" s="37" t="s">
        <v>72</v>
      </c>
      <c r="X390" s="781">
        <f>IFERROR(X386/H386,"0")+IFERROR(X387/H387,"0")+IFERROR(X388/H388,"0")+IFERROR(X389/H389,"0")</f>
        <v>2.3809523809523809</v>
      </c>
      <c r="Y390" s="781">
        <f>IFERROR(Y386/H386,"0")+IFERROR(Y387/H387,"0")+IFERROR(Y388/H388,"0")+IFERROR(Y389/H389,"0")</f>
        <v>3</v>
      </c>
      <c r="Z390" s="781">
        <f>IFERROR(IF(Z386="",0,Z386),"0")+IFERROR(IF(Z387="",0,Z387),"0")+IFERROR(IF(Z388="",0,Z388),"0")+IFERROR(IF(Z389="",0,Z389),"0")</f>
        <v>5.6940000000000004E-2</v>
      </c>
      <c r="AA390" s="782"/>
      <c r="AB390" s="782"/>
      <c r="AC390" s="782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804"/>
      <c r="P391" s="799" t="s">
        <v>71</v>
      </c>
      <c r="Q391" s="800"/>
      <c r="R391" s="800"/>
      <c r="S391" s="800"/>
      <c r="T391" s="800"/>
      <c r="U391" s="800"/>
      <c r="V391" s="801"/>
      <c r="W391" s="37" t="s">
        <v>69</v>
      </c>
      <c r="X391" s="781">
        <f>IFERROR(SUM(X386:X389),"0")</f>
        <v>20</v>
      </c>
      <c r="Y391" s="781">
        <f>IFERROR(SUM(Y386:Y389),"0")</f>
        <v>25.200000000000003</v>
      </c>
      <c r="Z391" s="37"/>
      <c r="AA391" s="782"/>
      <c r="AB391" s="782"/>
      <c r="AC391" s="782"/>
    </row>
    <row r="392" spans="1:68" ht="14.25" hidden="1" customHeight="1" x14ac:dyDescent="0.25">
      <c r="A392" s="798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3"/>
      <c r="AB392" s="773"/>
      <c r="AC392" s="773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83">
        <v>4607091388374</v>
      </c>
      <c r="E393" s="784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23" t="s">
        <v>624</v>
      </c>
      <c r="Q393" s="786"/>
      <c r="R393" s="786"/>
      <c r="S393" s="786"/>
      <c r="T393" s="787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83">
        <v>4607091388381</v>
      </c>
      <c r="E394" s="784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05" t="s">
        <v>628</v>
      </c>
      <c r="Q394" s="786"/>
      <c r="R394" s="786"/>
      <c r="S394" s="786"/>
      <c r="T394" s="787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83">
        <v>4607091383102</v>
      </c>
      <c r="E395" s="784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83">
        <v>4607091388404</v>
      </c>
      <c r="E396" s="784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6"/>
      <c r="R396" s="786"/>
      <c r="S396" s="786"/>
      <c r="T396" s="787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803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804"/>
      <c r="P397" s="799" t="s">
        <v>71</v>
      </c>
      <c r="Q397" s="800"/>
      <c r="R397" s="800"/>
      <c r="S397" s="800"/>
      <c r="T397" s="800"/>
      <c r="U397" s="800"/>
      <c r="V397" s="801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4"/>
      <c r="P398" s="799" t="s">
        <v>71</v>
      </c>
      <c r="Q398" s="800"/>
      <c r="R398" s="800"/>
      <c r="S398" s="800"/>
      <c r="T398" s="800"/>
      <c r="U398" s="800"/>
      <c r="V398" s="801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798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3"/>
      <c r="AB399" s="773"/>
      <c r="AC399" s="773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83">
        <v>4680115881808</v>
      </c>
      <c r="E400" s="784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83">
        <v>4680115881822</v>
      </c>
      <c r="E401" s="784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90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6"/>
      <c r="R401" s="786"/>
      <c r="S401" s="786"/>
      <c r="T401" s="787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83">
        <v>4680115880016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6"/>
      <c r="R402" s="786"/>
      <c r="S402" s="786"/>
      <c r="T402" s="787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803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4"/>
      <c r="P403" s="799" t="s">
        <v>71</v>
      </c>
      <c r="Q403" s="800"/>
      <c r="R403" s="800"/>
      <c r="S403" s="800"/>
      <c r="T403" s="800"/>
      <c r="U403" s="800"/>
      <c r="V403" s="801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4"/>
      <c r="P404" s="799" t="s">
        <v>71</v>
      </c>
      <c r="Q404" s="800"/>
      <c r="R404" s="800"/>
      <c r="S404" s="800"/>
      <c r="T404" s="800"/>
      <c r="U404" s="800"/>
      <c r="V404" s="801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794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798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3"/>
      <c r="AB406" s="773"/>
      <c r="AC406" s="773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3">
        <v>4607091383836</v>
      </c>
      <c r="E407" s="784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6"/>
      <c r="R407" s="786"/>
      <c r="S407" s="786"/>
      <c r="T407" s="787"/>
      <c r="U407" s="34"/>
      <c r="V407" s="34"/>
      <c r="W407" s="35" t="s">
        <v>69</v>
      </c>
      <c r="X407" s="779">
        <v>15</v>
      </c>
      <c r="Y407" s="780">
        <f>IFERROR(IF(X407="",0,CEILING((X407/$H407),1)*$H407),"")</f>
        <v>16.2</v>
      </c>
      <c r="Z407" s="36">
        <f>IFERROR(IF(Y407=0,"",ROUNDUP(Y407/H407,0)*0.00651),"")</f>
        <v>5.8590000000000003E-2</v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16.900000000000002</v>
      </c>
      <c r="BN407" s="64">
        <f>IFERROR(Y407*I407/H407,"0")</f>
        <v>18.251999999999999</v>
      </c>
      <c r="BO407" s="64">
        <f>IFERROR(1/J407*(X407/H407),"0")</f>
        <v>4.5787545787545791E-2</v>
      </c>
      <c r="BP407" s="64">
        <f>IFERROR(1/J407*(Y407/H407),"0")</f>
        <v>4.9450549450549455E-2</v>
      </c>
    </row>
    <row r="408" spans="1:68" x14ac:dyDescent="0.2">
      <c r="A408" s="803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804"/>
      <c r="P408" s="799" t="s">
        <v>71</v>
      </c>
      <c r="Q408" s="800"/>
      <c r="R408" s="800"/>
      <c r="S408" s="800"/>
      <c r="T408" s="800"/>
      <c r="U408" s="800"/>
      <c r="V408" s="801"/>
      <c r="W408" s="37" t="s">
        <v>72</v>
      </c>
      <c r="X408" s="781">
        <f>IFERROR(X407/H407,"0")</f>
        <v>8.3333333333333339</v>
      </c>
      <c r="Y408" s="781">
        <f>IFERROR(Y407/H407,"0")</f>
        <v>9</v>
      </c>
      <c r="Z408" s="781">
        <f>IFERROR(IF(Z407="",0,Z407),"0")</f>
        <v>5.8590000000000003E-2</v>
      </c>
      <c r="AA408" s="782"/>
      <c r="AB408" s="782"/>
      <c r="AC408" s="782"/>
    </row>
    <row r="409" spans="1:68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4"/>
      <c r="P409" s="799" t="s">
        <v>71</v>
      </c>
      <c r="Q409" s="800"/>
      <c r="R409" s="800"/>
      <c r="S409" s="800"/>
      <c r="T409" s="800"/>
      <c r="U409" s="800"/>
      <c r="V409" s="801"/>
      <c r="W409" s="37" t="s">
        <v>69</v>
      </c>
      <c r="X409" s="781">
        <f>IFERROR(SUM(X407:X407),"0")</f>
        <v>15</v>
      </c>
      <c r="Y409" s="781">
        <f>IFERROR(SUM(Y407:Y407),"0")</f>
        <v>16.2</v>
      </c>
      <c r="Z409" s="37"/>
      <c r="AA409" s="782"/>
      <c r="AB409" s="782"/>
      <c r="AC409" s="782"/>
    </row>
    <row r="410" spans="1:68" ht="14.25" hidden="1" customHeight="1" x14ac:dyDescent="0.25">
      <c r="A410" s="798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3"/>
      <c r="AB410" s="773"/>
      <c r="AC410" s="773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83">
        <v>4607091387919</v>
      </c>
      <c r="E411" s="784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6"/>
      <c r="R411" s="786"/>
      <c r="S411" s="786"/>
      <c r="T411" s="787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83">
        <v>4680115883604</v>
      </c>
      <c r="E412" s="784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6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3">
        <v>4680115883567</v>
      </c>
      <c r="E413" s="784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6"/>
      <c r="R413" s="786"/>
      <c r="S413" s="786"/>
      <c r="T413" s="787"/>
      <c r="U413" s="34"/>
      <c r="V413" s="34"/>
      <c r="W413" s="35" t="s">
        <v>69</v>
      </c>
      <c r="X413" s="779">
        <v>105</v>
      </c>
      <c r="Y413" s="780">
        <f>IFERROR(IF(X413="",0,CEILING((X413/$H413),1)*$H413),"")</f>
        <v>105</v>
      </c>
      <c r="Z413" s="36">
        <f>IFERROR(IF(Y413=0,"",ROUNDUP(Y413/H413,0)*0.00651),"")</f>
        <v>0.32550000000000001</v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116.99999999999999</v>
      </c>
      <c r="BN413" s="64">
        <f>IFERROR(Y413*I413/H413,"0")</f>
        <v>116.99999999999999</v>
      </c>
      <c r="BO413" s="64">
        <f>IFERROR(1/J413*(X413/H413),"0")</f>
        <v>0.27472527472527475</v>
      </c>
      <c r="BP413" s="64">
        <f>IFERROR(1/J413*(Y413/H413),"0")</f>
        <v>0.27472527472527475</v>
      </c>
    </row>
    <row r="414" spans="1:68" x14ac:dyDescent="0.2">
      <c r="A414" s="803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804"/>
      <c r="P414" s="799" t="s">
        <v>71</v>
      </c>
      <c r="Q414" s="800"/>
      <c r="R414" s="800"/>
      <c r="S414" s="800"/>
      <c r="T414" s="800"/>
      <c r="U414" s="800"/>
      <c r="V414" s="801"/>
      <c r="W414" s="37" t="s">
        <v>72</v>
      </c>
      <c r="X414" s="781">
        <f>IFERROR(X411/H411,"0")+IFERROR(X412/H412,"0")+IFERROR(X413/H413,"0")</f>
        <v>50</v>
      </c>
      <c r="Y414" s="781">
        <f>IFERROR(Y411/H411,"0")+IFERROR(Y412/H412,"0")+IFERROR(Y413/H413,"0")</f>
        <v>50</v>
      </c>
      <c r="Z414" s="781">
        <f>IFERROR(IF(Z411="",0,Z411),"0")+IFERROR(IF(Z412="",0,Z412),"0")+IFERROR(IF(Z413="",0,Z413),"0")</f>
        <v>0.32550000000000001</v>
      </c>
      <c r="AA414" s="782"/>
      <c r="AB414" s="782"/>
      <c r="AC414" s="782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804"/>
      <c r="P415" s="799" t="s">
        <v>71</v>
      </c>
      <c r="Q415" s="800"/>
      <c r="R415" s="800"/>
      <c r="S415" s="800"/>
      <c r="T415" s="800"/>
      <c r="U415" s="800"/>
      <c r="V415" s="801"/>
      <c r="W415" s="37" t="s">
        <v>69</v>
      </c>
      <c r="X415" s="781">
        <f>IFERROR(SUM(X411:X413),"0")</f>
        <v>105</v>
      </c>
      <c r="Y415" s="781">
        <f>IFERROR(SUM(Y411:Y413),"0")</f>
        <v>105</v>
      </c>
      <c r="Z415" s="37"/>
      <c r="AA415" s="782"/>
      <c r="AB415" s="782"/>
      <c r="AC415" s="782"/>
    </row>
    <row r="416" spans="1:68" ht="27.75" hidden="1" customHeight="1" x14ac:dyDescent="0.2">
      <c r="A416" s="842" t="s">
        <v>656</v>
      </c>
      <c r="B416" s="843"/>
      <c r="C416" s="843"/>
      <c r="D416" s="843"/>
      <c r="E416" s="843"/>
      <c r="F416" s="843"/>
      <c r="G416" s="843"/>
      <c r="H416" s="843"/>
      <c r="I416" s="843"/>
      <c r="J416" s="843"/>
      <c r="K416" s="843"/>
      <c r="L416" s="843"/>
      <c r="M416" s="843"/>
      <c r="N416" s="843"/>
      <c r="O416" s="843"/>
      <c r="P416" s="843"/>
      <c r="Q416" s="843"/>
      <c r="R416" s="843"/>
      <c r="S416" s="843"/>
      <c r="T416" s="843"/>
      <c r="U416" s="843"/>
      <c r="V416" s="843"/>
      <c r="W416" s="843"/>
      <c r="X416" s="843"/>
      <c r="Y416" s="843"/>
      <c r="Z416" s="843"/>
      <c r="AA416" s="48"/>
      <c r="AB416" s="48"/>
      <c r="AC416" s="48"/>
    </row>
    <row r="417" spans="1:68" ht="16.5" hidden="1" customHeight="1" x14ac:dyDescent="0.25">
      <c r="A417" s="794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798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3"/>
      <c r="AB418" s="773"/>
      <c r="AC418" s="773"/>
    </row>
    <row r="419" spans="1:68" ht="27" hidden="1" customHeight="1" x14ac:dyDescent="0.25">
      <c r="A419" s="54" t="s">
        <v>658</v>
      </c>
      <c r="B419" s="54" t="s">
        <v>659</v>
      </c>
      <c r="C419" s="31">
        <v>4301011946</v>
      </c>
      <c r="D419" s="783">
        <v>4680115884847</v>
      </c>
      <c r="E419" s="784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416</v>
      </c>
      <c r="N419" s="33"/>
      <c r="O419" s="32">
        <v>60</v>
      </c>
      <c r="P419" s="97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3">
        <v>4680115884847</v>
      </c>
      <c r="E420" s="784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127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6"/>
      <c r="R420" s="786"/>
      <c r="S420" s="786"/>
      <c r="T420" s="787"/>
      <c r="U420" s="34"/>
      <c r="V420" s="34"/>
      <c r="W420" s="35" t="s">
        <v>69</v>
      </c>
      <c r="X420" s="779">
        <v>550</v>
      </c>
      <c r="Y420" s="780">
        <f t="shared" si="87"/>
        <v>555</v>
      </c>
      <c r="Z420" s="36">
        <f>IFERROR(IF(Y420=0,"",ROUNDUP(Y420/H420,0)*0.02175),"")</f>
        <v>0.80474999999999997</v>
      </c>
      <c r="AA420" s="56"/>
      <c r="AB420" s="57"/>
      <c r="AC420" s="487" t="s">
        <v>662</v>
      </c>
      <c r="AG420" s="64"/>
      <c r="AJ420" s="68" t="s">
        <v>128</v>
      </c>
      <c r="AK420" s="68">
        <v>720</v>
      </c>
      <c r="BB420" s="488" t="s">
        <v>1</v>
      </c>
      <c r="BM420" s="64">
        <f t="shared" si="88"/>
        <v>567.6</v>
      </c>
      <c r="BN420" s="64">
        <f t="shared" si="89"/>
        <v>572.76</v>
      </c>
      <c r="BO420" s="64">
        <f t="shared" si="90"/>
        <v>0.76388888888888884</v>
      </c>
      <c r="BP420" s="64">
        <f t="shared" si="91"/>
        <v>0.77083333333333326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4301011947</v>
      </c>
      <c r="D421" s="783">
        <v>4680115884854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416</v>
      </c>
      <c r="N421" s="33"/>
      <c r="O421" s="32">
        <v>60</v>
      </c>
      <c r="P421" s="12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663</v>
      </c>
      <c r="B422" s="54" t="s">
        <v>665</v>
      </c>
      <c r="C422" s="31">
        <v>4301011870</v>
      </c>
      <c r="D422" s="783">
        <v>4680115884854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127</v>
      </c>
      <c r="M422" s="33" t="s">
        <v>68</v>
      </c>
      <c r="N422" s="33"/>
      <c r="O422" s="32">
        <v>60</v>
      </c>
      <c r="P422" s="9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6"/>
      <c r="R422" s="786"/>
      <c r="S422" s="786"/>
      <c r="T422" s="787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IFERROR(IF(Y422=0,"",ROUNDUP(Y422/H422,0)*0.02175),"")</f>
        <v/>
      </c>
      <c r="AA422" s="56"/>
      <c r="AB422" s="57"/>
      <c r="AC422" s="491" t="s">
        <v>666</v>
      </c>
      <c r="AG422" s="64"/>
      <c r="AJ422" s="68" t="s">
        <v>128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83">
        <v>4680115884830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416</v>
      </c>
      <c r="N423" s="33"/>
      <c r="O423" s="32">
        <v>60</v>
      </c>
      <c r="P423" s="9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660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667</v>
      </c>
      <c r="B424" s="54" t="s">
        <v>669</v>
      </c>
      <c r="C424" s="31">
        <v>4301011867</v>
      </c>
      <c r="D424" s="783">
        <v>4680115884830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127</v>
      </c>
      <c r="M424" s="33" t="s">
        <v>68</v>
      </c>
      <c r="N424" s="33"/>
      <c r="O424" s="32">
        <v>60</v>
      </c>
      <c r="P424" s="9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79">
        <v>600</v>
      </c>
      <c r="Y424" s="780">
        <f t="shared" si="87"/>
        <v>600</v>
      </c>
      <c r="Z424" s="36">
        <f>IFERROR(IF(Y424=0,"",ROUNDUP(Y424/H424,0)*0.02175),"")</f>
        <v>0.86999999999999988</v>
      </c>
      <c r="AA424" s="56"/>
      <c r="AB424" s="57"/>
      <c r="AC424" s="495" t="s">
        <v>670</v>
      </c>
      <c r="AG424" s="64"/>
      <c r="AJ424" s="68" t="s">
        <v>128</v>
      </c>
      <c r="AK424" s="68">
        <v>720</v>
      </c>
      <c r="BB424" s="496" t="s">
        <v>1</v>
      </c>
      <c r="BM424" s="64">
        <f t="shared" si="88"/>
        <v>619.20000000000005</v>
      </c>
      <c r="BN424" s="64">
        <f t="shared" si="89"/>
        <v>619.20000000000005</v>
      </c>
      <c r="BO424" s="64">
        <f t="shared" si="90"/>
        <v>0.83333333333333326</v>
      </c>
      <c r="BP424" s="64">
        <f t="shared" si="91"/>
        <v>0.83333333333333326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4301011339</v>
      </c>
      <c r="D425" s="783">
        <v>4607091383997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6"/>
      <c r="R425" s="786"/>
      <c r="S425" s="786"/>
      <c r="T425" s="787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83">
        <v>4680115882638</v>
      </c>
      <c r="E426" s="784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83">
        <v>4680115884922</v>
      </c>
      <c r="E427" s="784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3">
        <v>4680115884861</v>
      </c>
      <c r="E428" s="784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79">
        <v>25</v>
      </c>
      <c r="Y428" s="780">
        <f t="shared" si="87"/>
        <v>25</v>
      </c>
      <c r="Z428" s="36">
        <f>IFERROR(IF(Y428=0,"",ROUNDUP(Y428/H428,0)*0.00902),"")</f>
        <v>4.5100000000000001E-2</v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26.05</v>
      </c>
      <c r="BN428" s="64">
        <f t="shared" si="89"/>
        <v>26.05</v>
      </c>
      <c r="BO428" s="64">
        <f t="shared" si="90"/>
        <v>3.787878787878788E-2</v>
      </c>
      <c r="BP428" s="64">
        <f t="shared" si="91"/>
        <v>3.787878787878788E-2</v>
      </c>
    </row>
    <row r="429" spans="1:68" x14ac:dyDescent="0.2">
      <c r="A429" s="803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804"/>
      <c r="P429" s="799" t="s">
        <v>71</v>
      </c>
      <c r="Q429" s="800"/>
      <c r="R429" s="800"/>
      <c r="S429" s="800"/>
      <c r="T429" s="800"/>
      <c r="U429" s="800"/>
      <c r="V429" s="801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81.666666666666657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82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1.7198499999999999</v>
      </c>
      <c r="AA429" s="782"/>
      <c r="AB429" s="782"/>
      <c r="AC429" s="782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4"/>
      <c r="P430" s="799" t="s">
        <v>71</v>
      </c>
      <c r="Q430" s="800"/>
      <c r="R430" s="800"/>
      <c r="S430" s="800"/>
      <c r="T430" s="800"/>
      <c r="U430" s="800"/>
      <c r="V430" s="801"/>
      <c r="W430" s="37" t="s">
        <v>69</v>
      </c>
      <c r="X430" s="781">
        <f>IFERROR(SUM(X419:X428),"0")</f>
        <v>1175</v>
      </c>
      <c r="Y430" s="781">
        <f>IFERROR(SUM(Y419:Y428),"0")</f>
        <v>1180</v>
      </c>
      <c r="Z430" s="37"/>
      <c r="AA430" s="782"/>
      <c r="AB430" s="782"/>
      <c r="AC430" s="782"/>
    </row>
    <row r="431" spans="1:68" ht="14.25" hidden="1" customHeight="1" x14ac:dyDescent="0.25">
      <c r="A431" s="798" t="s">
        <v>158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3"/>
      <c r="AB431" s="773"/>
      <c r="AC431" s="773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3">
        <v>4607091383980</v>
      </c>
      <c r="E432" s="784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127</v>
      </c>
      <c r="M432" s="33" t="s">
        <v>117</v>
      </c>
      <c r="N432" s="33"/>
      <c r="O432" s="32">
        <v>50</v>
      </c>
      <c r="P432" s="8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79">
        <v>300</v>
      </c>
      <c r="Y432" s="780">
        <f>IFERROR(IF(X432="",0,CEILING((X432/$H432),1)*$H432),"")</f>
        <v>300</v>
      </c>
      <c r="Z432" s="36">
        <f>IFERROR(IF(Y432=0,"",ROUNDUP(Y432/H432,0)*0.02175),"")</f>
        <v>0.43499999999999994</v>
      </c>
      <c r="AA432" s="56"/>
      <c r="AB432" s="57"/>
      <c r="AC432" s="505" t="s">
        <v>683</v>
      </c>
      <c r="AG432" s="64"/>
      <c r="AJ432" s="68" t="s">
        <v>128</v>
      </c>
      <c r="AK432" s="68">
        <v>720</v>
      </c>
      <c r="BB432" s="506" t="s">
        <v>1</v>
      </c>
      <c r="BM432" s="64">
        <f>IFERROR(X432*I432/H432,"0")</f>
        <v>309.60000000000002</v>
      </c>
      <c r="BN432" s="64">
        <f>IFERROR(Y432*I432/H432,"0")</f>
        <v>309.60000000000002</v>
      </c>
      <c r="BO432" s="64">
        <f>IFERROR(1/J432*(X432/H432),"0")</f>
        <v>0.41666666666666663</v>
      </c>
      <c r="BP432" s="64">
        <f>IFERROR(1/J432*(Y432/H432),"0")</f>
        <v>0.41666666666666663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83">
        <v>4607091384178</v>
      </c>
      <c r="E433" s="784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03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804"/>
      <c r="P434" s="799" t="s">
        <v>71</v>
      </c>
      <c r="Q434" s="800"/>
      <c r="R434" s="800"/>
      <c r="S434" s="800"/>
      <c r="T434" s="800"/>
      <c r="U434" s="800"/>
      <c r="V434" s="801"/>
      <c r="W434" s="37" t="s">
        <v>72</v>
      </c>
      <c r="X434" s="781">
        <f>IFERROR(X432/H432,"0")+IFERROR(X433/H433,"0")</f>
        <v>20</v>
      </c>
      <c r="Y434" s="781">
        <f>IFERROR(Y432/H432,"0")+IFERROR(Y433/H433,"0")</f>
        <v>20</v>
      </c>
      <c r="Z434" s="781">
        <f>IFERROR(IF(Z432="",0,Z432),"0")+IFERROR(IF(Z433="",0,Z433),"0")</f>
        <v>0.43499999999999994</v>
      </c>
      <c r="AA434" s="782"/>
      <c r="AB434" s="782"/>
      <c r="AC434" s="782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804"/>
      <c r="P435" s="799" t="s">
        <v>71</v>
      </c>
      <c r="Q435" s="800"/>
      <c r="R435" s="800"/>
      <c r="S435" s="800"/>
      <c r="T435" s="800"/>
      <c r="U435" s="800"/>
      <c r="V435" s="801"/>
      <c r="W435" s="37" t="s">
        <v>69</v>
      </c>
      <c r="X435" s="781">
        <f>IFERROR(SUM(X432:X433),"0")</f>
        <v>300</v>
      </c>
      <c r="Y435" s="781">
        <f>IFERROR(SUM(Y432:Y433),"0")</f>
        <v>300</v>
      </c>
      <c r="Z435" s="37"/>
      <c r="AA435" s="782"/>
      <c r="AB435" s="782"/>
      <c r="AC435" s="782"/>
    </row>
    <row r="436" spans="1:68" ht="14.25" hidden="1" customHeight="1" x14ac:dyDescent="0.25">
      <c r="A436" s="798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3"/>
      <c r="AB436" s="773"/>
      <c r="AC436" s="773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83">
        <v>4607091383928</v>
      </c>
      <c r="E437" s="784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1" t="s">
        <v>688</v>
      </c>
      <c r="Q437" s="786"/>
      <c r="R437" s="786"/>
      <c r="S437" s="786"/>
      <c r="T437" s="787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83">
        <v>4607091384260</v>
      </c>
      <c r="E438" s="784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9" t="s">
        <v>692</v>
      </c>
      <c r="Q438" s="786"/>
      <c r="R438" s="786"/>
      <c r="S438" s="786"/>
      <c r="T438" s="787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803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4"/>
      <c r="P439" s="799" t="s">
        <v>71</v>
      </c>
      <c r="Q439" s="800"/>
      <c r="R439" s="800"/>
      <c r="S439" s="800"/>
      <c r="T439" s="800"/>
      <c r="U439" s="800"/>
      <c r="V439" s="801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804"/>
      <c r="P440" s="799" t="s">
        <v>71</v>
      </c>
      <c r="Q440" s="800"/>
      <c r="R440" s="800"/>
      <c r="S440" s="800"/>
      <c r="T440" s="800"/>
      <c r="U440" s="800"/>
      <c r="V440" s="801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798" t="s">
        <v>199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3"/>
      <c r="AB441" s="773"/>
      <c r="AC441" s="773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83">
        <v>4607091384673</v>
      </c>
      <c r="E442" s="784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35" t="s">
        <v>696</v>
      </c>
      <c r="Q442" s="786"/>
      <c r="R442" s="786"/>
      <c r="S442" s="786"/>
      <c r="T442" s="787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803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804"/>
      <c r="P443" s="799" t="s">
        <v>71</v>
      </c>
      <c r="Q443" s="800"/>
      <c r="R443" s="800"/>
      <c r="S443" s="800"/>
      <c r="T443" s="800"/>
      <c r="U443" s="800"/>
      <c r="V443" s="801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4"/>
      <c r="P444" s="799" t="s">
        <v>71</v>
      </c>
      <c r="Q444" s="800"/>
      <c r="R444" s="800"/>
      <c r="S444" s="800"/>
      <c r="T444" s="800"/>
      <c r="U444" s="800"/>
      <c r="V444" s="801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794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798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3"/>
      <c r="AB446" s="773"/>
      <c r="AC446" s="773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83">
        <v>4680115881907</v>
      </c>
      <c r="E447" s="784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83">
        <v>4680115881907</v>
      </c>
      <c r="E448" s="784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83">
        <v>4680115883925</v>
      </c>
      <c r="E449" s="784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83">
        <v>4680115883925</v>
      </c>
      <c r="E450" s="784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83">
        <v>4680115884892</v>
      </c>
      <c r="E451" s="784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83">
        <v>4607091384192</v>
      </c>
      <c r="E452" s="784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83">
        <v>4680115884885</v>
      </c>
      <c r="E453" s="784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83">
        <v>4680115884908</v>
      </c>
      <c r="E454" s="784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803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804"/>
      <c r="P455" s="799" t="s">
        <v>71</v>
      </c>
      <c r="Q455" s="800"/>
      <c r="R455" s="800"/>
      <c r="S455" s="800"/>
      <c r="T455" s="800"/>
      <c r="U455" s="800"/>
      <c r="V455" s="801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4"/>
      <c r="P456" s="799" t="s">
        <v>71</v>
      </c>
      <c r="Q456" s="800"/>
      <c r="R456" s="800"/>
      <c r="S456" s="800"/>
      <c r="T456" s="800"/>
      <c r="U456" s="800"/>
      <c r="V456" s="801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798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3"/>
      <c r="AB457" s="773"/>
      <c r="AC457" s="773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83">
        <v>4607091384802</v>
      </c>
      <c r="E458" s="784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83">
        <v>4607091384826</v>
      </c>
      <c r="E459" s="784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803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804"/>
      <c r="P460" s="799" t="s">
        <v>71</v>
      </c>
      <c r="Q460" s="800"/>
      <c r="R460" s="800"/>
      <c r="S460" s="800"/>
      <c r="T460" s="800"/>
      <c r="U460" s="800"/>
      <c r="V460" s="801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4"/>
      <c r="P461" s="799" t="s">
        <v>71</v>
      </c>
      <c r="Q461" s="800"/>
      <c r="R461" s="800"/>
      <c r="S461" s="800"/>
      <c r="T461" s="800"/>
      <c r="U461" s="800"/>
      <c r="V461" s="801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798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3"/>
      <c r="AB462" s="773"/>
      <c r="AC462" s="773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83">
        <v>4607091384246</v>
      </c>
      <c r="E463" s="784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47" t="s">
        <v>724</v>
      </c>
      <c r="Q463" s="786"/>
      <c r="R463" s="786"/>
      <c r="S463" s="786"/>
      <c r="T463" s="787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83">
        <v>4680115881976</v>
      </c>
      <c r="E464" s="784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0" t="s">
        <v>728</v>
      </c>
      <c r="Q464" s="786"/>
      <c r="R464" s="786"/>
      <c r="S464" s="786"/>
      <c r="T464" s="787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37.5" hidden="1" customHeight="1" x14ac:dyDescent="0.25">
      <c r="A465" s="54" t="s">
        <v>730</v>
      </c>
      <c r="B465" s="54" t="s">
        <v>731</v>
      </c>
      <c r="C465" s="31">
        <v>4301051634</v>
      </c>
      <c r="D465" s="783">
        <v>4607091384253</v>
      </c>
      <c r="E465" s="784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5" s="786"/>
      <c r="R465" s="786"/>
      <c r="S465" s="786"/>
      <c r="T465" s="787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730</v>
      </c>
      <c r="B466" s="54" t="s">
        <v>733</v>
      </c>
      <c r="C466" s="31">
        <v>4301051297</v>
      </c>
      <c r="D466" s="783">
        <v>4607091384253</v>
      </c>
      <c r="E466" s="784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86"/>
      <c r="R466" s="786"/>
      <c r="S466" s="786"/>
      <c r="T466" s="787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83">
        <v>4680115881969</v>
      </c>
      <c r="E467" s="784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803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804"/>
      <c r="P468" s="799" t="s">
        <v>71</v>
      </c>
      <c r="Q468" s="800"/>
      <c r="R468" s="800"/>
      <c r="S468" s="800"/>
      <c r="T468" s="800"/>
      <c r="U468" s="800"/>
      <c r="V468" s="801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804"/>
      <c r="P469" s="799" t="s">
        <v>71</v>
      </c>
      <c r="Q469" s="800"/>
      <c r="R469" s="800"/>
      <c r="S469" s="800"/>
      <c r="T469" s="800"/>
      <c r="U469" s="800"/>
      <c r="V469" s="801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798" t="s">
        <v>199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3"/>
      <c r="AB470" s="773"/>
      <c r="AC470" s="773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83">
        <v>4607091389357</v>
      </c>
      <c r="E471" s="784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07" t="s">
        <v>740</v>
      </c>
      <c r="Q471" s="786"/>
      <c r="R471" s="786"/>
      <c r="S471" s="786"/>
      <c r="T471" s="787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803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4"/>
      <c r="P472" s="799" t="s">
        <v>71</v>
      </c>
      <c r="Q472" s="800"/>
      <c r="R472" s="800"/>
      <c r="S472" s="800"/>
      <c r="T472" s="800"/>
      <c r="U472" s="800"/>
      <c r="V472" s="801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804"/>
      <c r="P473" s="799" t="s">
        <v>71</v>
      </c>
      <c r="Q473" s="800"/>
      <c r="R473" s="800"/>
      <c r="S473" s="800"/>
      <c r="T473" s="800"/>
      <c r="U473" s="800"/>
      <c r="V473" s="801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42" t="s">
        <v>742</v>
      </c>
      <c r="B474" s="843"/>
      <c r="C474" s="843"/>
      <c r="D474" s="843"/>
      <c r="E474" s="843"/>
      <c r="F474" s="843"/>
      <c r="G474" s="843"/>
      <c r="H474" s="843"/>
      <c r="I474" s="843"/>
      <c r="J474" s="843"/>
      <c r="K474" s="843"/>
      <c r="L474" s="843"/>
      <c r="M474" s="843"/>
      <c r="N474" s="843"/>
      <c r="O474" s="843"/>
      <c r="P474" s="843"/>
      <c r="Q474" s="843"/>
      <c r="R474" s="843"/>
      <c r="S474" s="843"/>
      <c r="T474" s="843"/>
      <c r="U474" s="843"/>
      <c r="V474" s="843"/>
      <c r="W474" s="843"/>
      <c r="X474" s="843"/>
      <c r="Y474" s="843"/>
      <c r="Z474" s="843"/>
      <c r="AA474" s="48"/>
      <c r="AB474" s="48"/>
      <c r="AC474" s="48"/>
    </row>
    <row r="475" spans="1:68" ht="16.5" hidden="1" customHeight="1" x14ac:dyDescent="0.25">
      <c r="A475" s="794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798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3"/>
      <c r="AB476" s="773"/>
      <c r="AC476" s="773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83">
        <v>4607091389708</v>
      </c>
      <c r="E477" s="784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803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804"/>
      <c r="P478" s="799" t="s">
        <v>71</v>
      </c>
      <c r="Q478" s="800"/>
      <c r="R478" s="800"/>
      <c r="S478" s="800"/>
      <c r="T478" s="800"/>
      <c r="U478" s="800"/>
      <c r="V478" s="801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804"/>
      <c r="P479" s="799" t="s">
        <v>71</v>
      </c>
      <c r="Q479" s="800"/>
      <c r="R479" s="800"/>
      <c r="S479" s="800"/>
      <c r="T479" s="800"/>
      <c r="U479" s="800"/>
      <c r="V479" s="801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798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83">
        <v>4680115886100</v>
      </c>
      <c r="E481" s="784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8" t="s">
        <v>749</v>
      </c>
      <c r="Q481" s="786"/>
      <c r="R481" s="786"/>
      <c r="S481" s="786"/>
      <c r="T481" s="787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4301031406</v>
      </c>
      <c r="D482" s="783">
        <v>4680115886117</v>
      </c>
      <c r="E482" s="784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6" t="s">
        <v>753</v>
      </c>
      <c r="Q482" s="786"/>
      <c r="R482" s="786"/>
      <c r="S482" s="786"/>
      <c r="T482" s="787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4301031382</v>
      </c>
      <c r="D483" s="783">
        <v>4680115886117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22" t="s">
        <v>753</v>
      </c>
      <c r="Q483" s="786"/>
      <c r="R483" s="786"/>
      <c r="S483" s="786"/>
      <c r="T483" s="787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83">
        <v>4607091389746</v>
      </c>
      <c r="E484" s="784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83">
        <v>4607091389746</v>
      </c>
      <c r="E485" s="784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6"/>
      <c r="R485" s="786"/>
      <c r="S485" s="786"/>
      <c r="T485" s="787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83">
        <v>4680115883147</v>
      </c>
      <c r="E486" s="784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6"/>
      <c r="R486" s="786"/>
      <c r="S486" s="786"/>
      <c r="T486" s="787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83">
        <v>4680115883147</v>
      </c>
      <c r="E487" s="784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7" t="s">
        <v>763</v>
      </c>
      <c r="Q487" s="786"/>
      <c r="R487" s="786"/>
      <c r="S487" s="786"/>
      <c r="T487" s="787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83">
        <v>4607091384338</v>
      </c>
      <c r="E488" s="784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6"/>
      <c r="R488" s="786"/>
      <c r="S488" s="786"/>
      <c r="T488" s="787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83">
        <v>4680115883154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6"/>
      <c r="R489" s="786"/>
      <c r="S489" s="786"/>
      <c r="T489" s="787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83">
        <v>4680115883154</v>
      </c>
      <c r="E490" s="784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4" t="s">
        <v>770</v>
      </c>
      <c r="Q490" s="786"/>
      <c r="R490" s="786"/>
      <c r="S490" s="786"/>
      <c r="T490" s="787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3">
        <v>4607091389524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79">
        <v>35</v>
      </c>
      <c r="Y491" s="780">
        <f t="shared" si="97"/>
        <v>35.700000000000003</v>
      </c>
      <c r="Z491" s="36">
        <f t="shared" si="102"/>
        <v>8.5339999999999999E-2</v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83">
        <v>4607091389524</v>
      </c>
      <c r="E492" s="784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6"/>
      <c r="R492" s="786"/>
      <c r="S492" s="786"/>
      <c r="T492" s="787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83">
        <v>4680115883161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83">
        <v>4680115883161</v>
      </c>
      <c r="E494" s="784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6" t="s">
        <v>778</v>
      </c>
      <c r="Q494" s="786"/>
      <c r="R494" s="786"/>
      <c r="S494" s="786"/>
      <c r="T494" s="787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83">
        <v>4607091389531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83">
        <v>4607091389531</v>
      </c>
      <c r="E496" s="784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83">
        <v>4607091384345</v>
      </c>
      <c r="E497" s="784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6"/>
      <c r="R497" s="786"/>
      <c r="S497" s="786"/>
      <c r="T497" s="787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83">
        <v>4680115883185</v>
      </c>
      <c r="E498" s="784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1" t="s">
        <v>787</v>
      </c>
      <c r="Q498" s="786"/>
      <c r="R498" s="786"/>
      <c r="S498" s="786"/>
      <c r="T498" s="787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83">
        <v>4680115883185</v>
      </c>
      <c r="E499" s="784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1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03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804"/>
      <c r="P500" s="799" t="s">
        <v>71</v>
      </c>
      <c r="Q500" s="800"/>
      <c r="R500" s="800"/>
      <c r="S500" s="800"/>
      <c r="T500" s="800"/>
      <c r="U500" s="800"/>
      <c r="V500" s="801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16.666666666666664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17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8.5339999999999999E-2</v>
      </c>
      <c r="AA500" s="782"/>
      <c r="AB500" s="782"/>
      <c r="AC500" s="782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804"/>
      <c r="P501" s="799" t="s">
        <v>71</v>
      </c>
      <c r="Q501" s="800"/>
      <c r="R501" s="800"/>
      <c r="S501" s="800"/>
      <c r="T501" s="800"/>
      <c r="U501" s="800"/>
      <c r="V501" s="801"/>
      <c r="W501" s="37" t="s">
        <v>69</v>
      </c>
      <c r="X501" s="781">
        <f>IFERROR(SUM(X481:X499),"0")</f>
        <v>35</v>
      </c>
      <c r="Y501" s="781">
        <f>IFERROR(SUM(Y481:Y499),"0")</f>
        <v>35.700000000000003</v>
      </c>
      <c r="Z501" s="37"/>
      <c r="AA501" s="782"/>
      <c r="AB501" s="782"/>
      <c r="AC501" s="782"/>
    </row>
    <row r="502" spans="1:68" ht="14.25" hidden="1" customHeight="1" x14ac:dyDescent="0.25">
      <c r="A502" s="798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3"/>
      <c r="AB502" s="773"/>
      <c r="AC502" s="773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83">
        <v>4607091384352</v>
      </c>
      <c r="E503" s="784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83">
        <v>4607091389654</v>
      </c>
      <c r="E504" s="784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6"/>
      <c r="R504" s="786"/>
      <c r="S504" s="786"/>
      <c r="T504" s="787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3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4"/>
      <c r="P505" s="799" t="s">
        <v>71</v>
      </c>
      <c r="Q505" s="800"/>
      <c r="R505" s="800"/>
      <c r="S505" s="800"/>
      <c r="T505" s="800"/>
      <c r="U505" s="800"/>
      <c r="V505" s="801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804"/>
      <c r="P506" s="799" t="s">
        <v>71</v>
      </c>
      <c r="Q506" s="800"/>
      <c r="R506" s="800"/>
      <c r="S506" s="800"/>
      <c r="T506" s="800"/>
      <c r="U506" s="800"/>
      <c r="V506" s="801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798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3"/>
      <c r="AB507" s="773"/>
      <c r="AC507" s="773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83">
        <v>4680115884335</v>
      </c>
      <c r="E508" s="784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6"/>
      <c r="R508" s="786"/>
      <c r="S508" s="786"/>
      <c r="T508" s="787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83">
        <v>4680115884113</v>
      </c>
      <c r="E509" s="784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6"/>
      <c r="R509" s="786"/>
      <c r="S509" s="786"/>
      <c r="T509" s="787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3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4"/>
      <c r="P510" s="799" t="s">
        <v>71</v>
      </c>
      <c r="Q510" s="800"/>
      <c r="R510" s="800"/>
      <c r="S510" s="800"/>
      <c r="T510" s="800"/>
      <c r="U510" s="800"/>
      <c r="V510" s="801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804"/>
      <c r="P511" s="799" t="s">
        <v>71</v>
      </c>
      <c r="Q511" s="800"/>
      <c r="R511" s="800"/>
      <c r="S511" s="800"/>
      <c r="T511" s="800"/>
      <c r="U511" s="800"/>
      <c r="V511" s="801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794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798" t="s">
        <v>158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3"/>
      <c r="AB513" s="773"/>
      <c r="AC513" s="773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83">
        <v>4607091389364</v>
      </c>
      <c r="E514" s="784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6"/>
      <c r="R514" s="786"/>
      <c r="S514" s="786"/>
      <c r="T514" s="787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3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4"/>
      <c r="P515" s="799" t="s">
        <v>71</v>
      </c>
      <c r="Q515" s="800"/>
      <c r="R515" s="800"/>
      <c r="S515" s="800"/>
      <c r="T515" s="800"/>
      <c r="U515" s="800"/>
      <c r="V515" s="801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804"/>
      <c r="P516" s="799" t="s">
        <v>71</v>
      </c>
      <c r="Q516" s="800"/>
      <c r="R516" s="800"/>
      <c r="S516" s="800"/>
      <c r="T516" s="800"/>
      <c r="U516" s="800"/>
      <c r="V516" s="801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798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83">
        <v>4680115886094</v>
      </c>
      <c r="E518" s="784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6" t="s">
        <v>810</v>
      </c>
      <c r="Q518" s="786"/>
      <c r="R518" s="786"/>
      <c r="S518" s="786"/>
      <c r="T518" s="787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83">
        <v>4607091389425</v>
      </c>
      <c r="E519" s="784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6"/>
      <c r="R519" s="786"/>
      <c r="S519" s="786"/>
      <c r="T519" s="787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83">
        <v>4680115880771</v>
      </c>
      <c r="E520" s="784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20" t="s">
        <v>817</v>
      </c>
      <c r="Q520" s="786"/>
      <c r="R520" s="786"/>
      <c r="S520" s="786"/>
      <c r="T520" s="787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0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6"/>
      <c r="R521" s="786"/>
      <c r="S521" s="786"/>
      <c r="T521" s="787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4301031327</v>
      </c>
      <c r="D522" s="783">
        <v>4607091389500</v>
      </c>
      <c r="E522" s="784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6"/>
      <c r="R522" s="786"/>
      <c r="S522" s="786"/>
      <c r="T522" s="787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3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804"/>
      <c r="P523" s="799" t="s">
        <v>71</v>
      </c>
      <c r="Q523" s="800"/>
      <c r="R523" s="800"/>
      <c r="S523" s="800"/>
      <c r="T523" s="800"/>
      <c r="U523" s="800"/>
      <c r="V523" s="801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804"/>
      <c r="P524" s="799" t="s">
        <v>71</v>
      </c>
      <c r="Q524" s="800"/>
      <c r="R524" s="800"/>
      <c r="S524" s="800"/>
      <c r="T524" s="800"/>
      <c r="U524" s="800"/>
      <c r="V524" s="801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798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3"/>
      <c r="AB525" s="773"/>
      <c r="AC525" s="773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83">
        <v>4680115884359</v>
      </c>
      <c r="E526" s="784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7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6"/>
      <c r="R526" s="786"/>
      <c r="S526" s="786"/>
      <c r="T526" s="787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3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4"/>
      <c r="P527" s="799" t="s">
        <v>71</v>
      </c>
      <c r="Q527" s="800"/>
      <c r="R527" s="800"/>
      <c r="S527" s="800"/>
      <c r="T527" s="800"/>
      <c r="U527" s="800"/>
      <c r="V527" s="801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4"/>
      <c r="P528" s="799" t="s">
        <v>71</v>
      </c>
      <c r="Q528" s="800"/>
      <c r="R528" s="800"/>
      <c r="S528" s="800"/>
      <c r="T528" s="800"/>
      <c r="U528" s="800"/>
      <c r="V528" s="801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798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83">
        <v>4680115884564</v>
      </c>
      <c r="E530" s="784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6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6"/>
      <c r="R530" s="786"/>
      <c r="S530" s="786"/>
      <c r="T530" s="787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3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4"/>
      <c r="P531" s="799" t="s">
        <v>71</v>
      </c>
      <c r="Q531" s="800"/>
      <c r="R531" s="800"/>
      <c r="S531" s="800"/>
      <c r="T531" s="800"/>
      <c r="U531" s="800"/>
      <c r="V531" s="801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4"/>
      <c r="P532" s="799" t="s">
        <v>71</v>
      </c>
      <c r="Q532" s="800"/>
      <c r="R532" s="800"/>
      <c r="S532" s="800"/>
      <c r="T532" s="800"/>
      <c r="U532" s="800"/>
      <c r="V532" s="801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4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798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3"/>
      <c r="AB534" s="773"/>
      <c r="AC534" s="773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83">
        <v>4680115885189</v>
      </c>
      <c r="E535" s="784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9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6"/>
      <c r="R535" s="786"/>
      <c r="S535" s="786"/>
      <c r="T535" s="787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83">
        <v>4680115885172</v>
      </c>
      <c r="E536" s="784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6"/>
      <c r="R536" s="786"/>
      <c r="S536" s="786"/>
      <c r="T536" s="787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83">
        <v>4680115885110</v>
      </c>
      <c r="E537" s="784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89" t="s">
        <v>836</v>
      </c>
      <c r="Q537" s="786"/>
      <c r="R537" s="786"/>
      <c r="S537" s="786"/>
      <c r="T537" s="787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3">
        <v>4680115885219</v>
      </c>
      <c r="E538" s="784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5" t="s">
        <v>840</v>
      </c>
      <c r="Q538" s="786"/>
      <c r="R538" s="786"/>
      <c r="S538" s="786"/>
      <c r="T538" s="787"/>
      <c r="U538" s="34"/>
      <c r="V538" s="34"/>
      <c r="W538" s="35" t="s">
        <v>69</v>
      </c>
      <c r="X538" s="779">
        <v>28</v>
      </c>
      <c r="Y538" s="780">
        <f>IFERROR(IF(X538="",0,CEILING((X538/$H538),1)*$H538),"")</f>
        <v>28.56</v>
      </c>
      <c r="Z538" s="36">
        <f>IFERROR(IF(Y538=0,"",ROUNDUP(Y538/H538,0)*0.00502),"")</f>
        <v>8.5339999999999999E-2</v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41.666666666666671</v>
      </c>
      <c r="BN538" s="64">
        <f>IFERROR(Y538*I538/H538,"0")</f>
        <v>42.5</v>
      </c>
      <c r="BO538" s="64">
        <f>IFERROR(1/J538*(X538/H538),"0")</f>
        <v>7.122507122507124E-2</v>
      </c>
      <c r="BP538" s="64">
        <f>IFERROR(1/J538*(Y538/H538),"0")</f>
        <v>7.2649572649572655E-2</v>
      </c>
    </row>
    <row r="539" spans="1:68" x14ac:dyDescent="0.2">
      <c r="A539" s="803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804"/>
      <c r="P539" s="799" t="s">
        <v>71</v>
      </c>
      <c r="Q539" s="800"/>
      <c r="R539" s="800"/>
      <c r="S539" s="800"/>
      <c r="T539" s="800"/>
      <c r="U539" s="800"/>
      <c r="V539" s="801"/>
      <c r="W539" s="37" t="s">
        <v>72</v>
      </c>
      <c r="X539" s="781">
        <f>IFERROR(X535/H535,"0")+IFERROR(X536/H536,"0")+IFERROR(X537/H537,"0")+IFERROR(X538/H538,"0")</f>
        <v>16.666666666666668</v>
      </c>
      <c r="Y539" s="781">
        <f>IFERROR(Y535/H535,"0")+IFERROR(Y536/H536,"0")+IFERROR(Y537/H537,"0")+IFERROR(Y538/H538,"0")</f>
        <v>17</v>
      </c>
      <c r="Z539" s="781">
        <f>IFERROR(IF(Z535="",0,Z535),"0")+IFERROR(IF(Z536="",0,Z536),"0")+IFERROR(IF(Z537="",0,Z537),"0")+IFERROR(IF(Z538="",0,Z538),"0")</f>
        <v>8.5339999999999999E-2</v>
      </c>
      <c r="AA539" s="782"/>
      <c r="AB539" s="782"/>
      <c r="AC539" s="782"/>
    </row>
    <row r="540" spans="1:68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804"/>
      <c r="P540" s="799" t="s">
        <v>71</v>
      </c>
      <c r="Q540" s="800"/>
      <c r="R540" s="800"/>
      <c r="S540" s="800"/>
      <c r="T540" s="800"/>
      <c r="U540" s="800"/>
      <c r="V540" s="801"/>
      <c r="W540" s="37" t="s">
        <v>69</v>
      </c>
      <c r="X540" s="781">
        <f>IFERROR(SUM(X535:X538),"0")</f>
        <v>28</v>
      </c>
      <c r="Y540" s="781">
        <f>IFERROR(SUM(Y535:Y538),"0")</f>
        <v>28.56</v>
      </c>
      <c r="Z540" s="37"/>
      <c r="AA540" s="782"/>
      <c r="AB540" s="782"/>
      <c r="AC540" s="782"/>
    </row>
    <row r="541" spans="1:68" ht="16.5" hidden="1" customHeight="1" x14ac:dyDescent="0.25">
      <c r="A541" s="794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798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3"/>
      <c r="AB542" s="773"/>
      <c r="AC542" s="773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83">
        <v>4680115885103</v>
      </c>
      <c r="E543" s="784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6"/>
      <c r="R543" s="786"/>
      <c r="S543" s="786"/>
      <c r="T543" s="787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803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4"/>
      <c r="P544" s="799" t="s">
        <v>71</v>
      </c>
      <c r="Q544" s="800"/>
      <c r="R544" s="800"/>
      <c r="S544" s="800"/>
      <c r="T544" s="800"/>
      <c r="U544" s="800"/>
      <c r="V544" s="801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804"/>
      <c r="P545" s="799" t="s">
        <v>71</v>
      </c>
      <c r="Q545" s="800"/>
      <c r="R545" s="800"/>
      <c r="S545" s="800"/>
      <c r="T545" s="800"/>
      <c r="U545" s="800"/>
      <c r="V545" s="801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798" t="s">
        <v>199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83">
        <v>4680115885509</v>
      </c>
      <c r="E547" s="784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4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6"/>
      <c r="R547" s="786"/>
      <c r="S547" s="786"/>
      <c r="T547" s="787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803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4"/>
      <c r="P548" s="799" t="s">
        <v>71</v>
      </c>
      <c r="Q548" s="800"/>
      <c r="R548" s="800"/>
      <c r="S548" s="800"/>
      <c r="T548" s="800"/>
      <c r="U548" s="800"/>
      <c r="V548" s="801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4"/>
      <c r="P549" s="799" t="s">
        <v>71</v>
      </c>
      <c r="Q549" s="800"/>
      <c r="R549" s="800"/>
      <c r="S549" s="800"/>
      <c r="T549" s="800"/>
      <c r="U549" s="800"/>
      <c r="V549" s="801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42" t="s">
        <v>849</v>
      </c>
      <c r="B550" s="843"/>
      <c r="C550" s="843"/>
      <c r="D550" s="843"/>
      <c r="E550" s="843"/>
      <c r="F550" s="843"/>
      <c r="G550" s="843"/>
      <c r="H550" s="843"/>
      <c r="I550" s="843"/>
      <c r="J550" s="843"/>
      <c r="K550" s="843"/>
      <c r="L550" s="843"/>
      <c r="M550" s="843"/>
      <c r="N550" s="843"/>
      <c r="O550" s="843"/>
      <c r="P550" s="843"/>
      <c r="Q550" s="843"/>
      <c r="R550" s="843"/>
      <c r="S550" s="843"/>
      <c r="T550" s="843"/>
      <c r="U550" s="843"/>
      <c r="V550" s="843"/>
      <c r="W550" s="843"/>
      <c r="X550" s="843"/>
      <c r="Y550" s="843"/>
      <c r="Z550" s="843"/>
      <c r="AA550" s="48"/>
      <c r="AB550" s="48"/>
      <c r="AC550" s="48"/>
    </row>
    <row r="551" spans="1:68" ht="16.5" hidden="1" customHeight="1" x14ac:dyDescent="0.25">
      <c r="A551" s="794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798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3">
        <v>4607091389067</v>
      </c>
      <c r="E553" s="784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6"/>
      <c r="R553" s="786"/>
      <c r="S553" s="786"/>
      <c r="T553" s="787"/>
      <c r="U553" s="34"/>
      <c r="V553" s="34"/>
      <c r="W553" s="35" t="s">
        <v>69</v>
      </c>
      <c r="X553" s="779">
        <v>100</v>
      </c>
      <c r="Y553" s="780">
        <f t="shared" ref="Y553:Y567" si="103">IFERROR(IF(X553="",0,CEILING((X553/$H553),1)*$H553),"")</f>
        <v>100.32000000000001</v>
      </c>
      <c r="Z553" s="36">
        <f t="shared" ref="Z553:Z558" si="104">IFERROR(IF(Y553=0,"",ROUNDUP(Y553/H553,0)*0.01196),"")</f>
        <v>0.22724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106.81818181818181</v>
      </c>
      <c r="BN553" s="64">
        <f t="shared" ref="BN553:BN567" si="106">IFERROR(Y553*I553/H553,"0")</f>
        <v>107.16</v>
      </c>
      <c r="BO553" s="64">
        <f t="shared" ref="BO553:BO567" si="107">IFERROR(1/J553*(X553/H553),"0")</f>
        <v>0.18210955710955709</v>
      </c>
      <c r="BP553" s="64">
        <f t="shared" ref="BP553:BP567" si="108">IFERROR(1/J553*(Y553/H553),"0")</f>
        <v>0.18269230769230771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83">
        <v>4680115885271</v>
      </c>
      <c r="E554" s="784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6"/>
      <c r="R554" s="786"/>
      <c r="S554" s="786"/>
      <c r="T554" s="787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83">
        <v>4680115884502</v>
      </c>
      <c r="E555" s="784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6"/>
      <c r="R555" s="786"/>
      <c r="S555" s="786"/>
      <c r="T555" s="787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858</v>
      </c>
      <c r="B556" s="54" t="s">
        <v>859</v>
      </c>
      <c r="C556" s="31">
        <v>4301011771</v>
      </c>
      <c r="D556" s="783">
        <v>4607091389104</v>
      </c>
      <c r="E556" s="784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6"/>
      <c r="R556" s="786"/>
      <c r="S556" s="786"/>
      <c r="T556" s="787"/>
      <c r="U556" s="34"/>
      <c r="V556" s="34"/>
      <c r="W556" s="35" t="s">
        <v>69</v>
      </c>
      <c r="X556" s="779">
        <v>0</v>
      </c>
      <c r="Y556" s="780">
        <f t="shared" si="103"/>
        <v>0</v>
      </c>
      <c r="Z556" s="36" t="str">
        <f t="shared" si="104"/>
        <v/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83">
        <v>4680115884519</v>
      </c>
      <c r="E557" s="784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864</v>
      </c>
      <c r="B558" s="54" t="s">
        <v>865</v>
      </c>
      <c r="C558" s="31">
        <v>4301011376</v>
      </c>
      <c r="D558" s="783">
        <v>4680115885226</v>
      </c>
      <c r="E558" s="784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4301011778</v>
      </c>
      <c r="D559" s="783">
        <v>4680115880603</v>
      </c>
      <c r="E559" s="784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IFERROR(IF(Y559=0,"",ROUNDUP(Y559/H559,0)*0.00902),"")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4301012035</v>
      </c>
      <c r="D560" s="783">
        <v>4680115880603</v>
      </c>
      <c r="E560" s="784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83">
        <v>4680115882782</v>
      </c>
      <c r="E561" s="784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8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83">
        <v>4680115885479</v>
      </c>
      <c r="E562" s="784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5" t="s">
        <v>874</v>
      </c>
      <c r="Q562" s="786"/>
      <c r="R562" s="786"/>
      <c r="S562" s="786"/>
      <c r="T562" s="787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3">
        <v>4607091389982</v>
      </c>
      <c r="E563" s="784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79">
        <v>60</v>
      </c>
      <c r="Y563" s="780">
        <f t="shared" si="103"/>
        <v>61.2</v>
      </c>
      <c r="Z563" s="36">
        <f>IFERROR(IF(Y563=0,"",ROUNDUP(Y563/H563,0)*0.00902),"")</f>
        <v>0.15334</v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63.5</v>
      </c>
      <c r="BN563" s="64">
        <f t="shared" si="106"/>
        <v>64.77000000000001</v>
      </c>
      <c r="BO563" s="64">
        <f t="shared" si="107"/>
        <v>0.12626262626262627</v>
      </c>
      <c r="BP563" s="64">
        <f t="shared" si="108"/>
        <v>0.12878787878787878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4301012034</v>
      </c>
      <c r="D564" s="783">
        <v>4607091389982</v>
      </c>
      <c r="E564" s="784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2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83">
        <v>4680115886483</v>
      </c>
      <c r="E565" s="784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6"/>
      <c r="R565" s="786"/>
      <c r="S565" s="786"/>
      <c r="T565" s="787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83">
        <v>4680115886490</v>
      </c>
      <c r="E566" s="784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6"/>
      <c r="R566" s="786"/>
      <c r="S566" s="786"/>
      <c r="T566" s="787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83">
        <v>4680115886469</v>
      </c>
      <c r="E567" s="784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12" t="s">
        <v>887</v>
      </c>
      <c r="Q567" s="786"/>
      <c r="R567" s="786"/>
      <c r="S567" s="786"/>
      <c r="T567" s="787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03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804"/>
      <c r="P568" s="799" t="s">
        <v>71</v>
      </c>
      <c r="Q568" s="800"/>
      <c r="R568" s="800"/>
      <c r="S568" s="800"/>
      <c r="T568" s="800"/>
      <c r="U568" s="800"/>
      <c r="V568" s="801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35.606060606060609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36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0.38058000000000003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804"/>
      <c r="P569" s="799" t="s">
        <v>71</v>
      </c>
      <c r="Q569" s="800"/>
      <c r="R569" s="800"/>
      <c r="S569" s="800"/>
      <c r="T569" s="800"/>
      <c r="U569" s="800"/>
      <c r="V569" s="801"/>
      <c r="W569" s="37" t="s">
        <v>69</v>
      </c>
      <c r="X569" s="781">
        <f>IFERROR(SUM(X553:X567),"0")</f>
        <v>160</v>
      </c>
      <c r="Y569" s="781">
        <f>IFERROR(SUM(Y553:Y567),"0")</f>
        <v>161.52000000000001</v>
      </c>
      <c r="Z569" s="37"/>
      <c r="AA569" s="782"/>
      <c r="AB569" s="782"/>
      <c r="AC569" s="782"/>
    </row>
    <row r="570" spans="1:68" ht="14.25" hidden="1" customHeight="1" x14ac:dyDescent="0.25">
      <c r="A570" s="798" t="s">
        <v>158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3"/>
      <c r="AB570" s="773"/>
      <c r="AC570" s="773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83">
        <v>4607091388930</v>
      </c>
      <c r="E571" s="784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888" t="s">
        <v>890</v>
      </c>
      <c r="Q571" s="786"/>
      <c r="R571" s="786"/>
      <c r="S571" s="786"/>
      <c r="T571" s="787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888</v>
      </c>
      <c r="B572" s="54" t="s">
        <v>892</v>
      </c>
      <c r="C572" s="31">
        <v>4301020222</v>
      </c>
      <c r="D572" s="783">
        <v>4607091388930</v>
      </c>
      <c r="E572" s="784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6"/>
      <c r="R572" s="786"/>
      <c r="S572" s="786"/>
      <c r="T572" s="787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83">
        <v>4680115880054</v>
      </c>
      <c r="E573" s="784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3" t="s">
        <v>896</v>
      </c>
      <c r="Q573" s="786"/>
      <c r="R573" s="786"/>
      <c r="S573" s="786"/>
      <c r="T573" s="787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803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804"/>
      <c r="P574" s="799" t="s">
        <v>71</v>
      </c>
      <c r="Q574" s="800"/>
      <c r="R574" s="800"/>
      <c r="S574" s="800"/>
      <c r="T574" s="800"/>
      <c r="U574" s="800"/>
      <c r="V574" s="801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804"/>
      <c r="P575" s="799" t="s">
        <v>71</v>
      </c>
      <c r="Q575" s="800"/>
      <c r="R575" s="800"/>
      <c r="S575" s="800"/>
      <c r="T575" s="800"/>
      <c r="U575" s="800"/>
      <c r="V575" s="801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798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3"/>
      <c r="AB576" s="773"/>
      <c r="AC576" s="773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83">
        <v>4680115883116</v>
      </c>
      <c r="E577" s="784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9" t="s">
        <v>899</v>
      </c>
      <c r="Q577" s="786"/>
      <c r="R577" s="786"/>
      <c r="S577" s="786"/>
      <c r="T577" s="787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83">
        <v>4680115883093</v>
      </c>
      <c r="E578" s="784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59" t="s">
        <v>903</v>
      </c>
      <c r="Q578" s="786"/>
      <c r="R578" s="786"/>
      <c r="S578" s="786"/>
      <c r="T578" s="787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905</v>
      </c>
      <c r="C579" s="31">
        <v>4301031248</v>
      </c>
      <c r="D579" s="783">
        <v>4680115883093</v>
      </c>
      <c r="E579" s="784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83">
        <v>4680115883109</v>
      </c>
      <c r="E580" s="784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33" t="s">
        <v>909</v>
      </c>
      <c r="Q580" s="786"/>
      <c r="R580" s="786"/>
      <c r="S580" s="786"/>
      <c r="T580" s="787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hidden="1" customHeight="1" x14ac:dyDescent="0.25">
      <c r="A581" s="54" t="s">
        <v>907</v>
      </c>
      <c r="B581" s="54" t="s">
        <v>911</v>
      </c>
      <c r="C581" s="31">
        <v>4301031250</v>
      </c>
      <c r="D581" s="783">
        <v>4680115883109</v>
      </c>
      <c r="E581" s="784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83">
        <v>4680115882072</v>
      </c>
      <c r="E582" s="784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05" t="s">
        <v>915</v>
      </c>
      <c r="Q582" s="786"/>
      <c r="R582" s="786"/>
      <c r="S582" s="786"/>
      <c r="T582" s="787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4301031383</v>
      </c>
      <c r="D583" s="783">
        <v>4680115882072</v>
      </c>
      <c r="E583" s="784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4301031419</v>
      </c>
      <c r="D584" s="783">
        <v>4680115882072</v>
      </c>
      <c r="E584" s="784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3" t="s">
        <v>919</v>
      </c>
      <c r="Q584" s="786"/>
      <c r="R584" s="786"/>
      <c r="S584" s="786"/>
      <c r="T584" s="787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3">
        <v>4680115882102</v>
      </c>
      <c r="E585" s="784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6"/>
      <c r="R585" s="786"/>
      <c r="S585" s="786"/>
      <c r="T585" s="787"/>
      <c r="U585" s="34"/>
      <c r="V585" s="34"/>
      <c r="W585" s="35" t="s">
        <v>69</v>
      </c>
      <c r="X585" s="779">
        <v>30</v>
      </c>
      <c r="Y585" s="780">
        <f t="shared" si="109"/>
        <v>32.4</v>
      </c>
      <c r="Z585" s="36">
        <f>IFERROR(IF(Y585=0,"",ROUNDUP(Y585/H585,0)*0.00902),"")</f>
        <v>8.1180000000000002E-2</v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31.75</v>
      </c>
      <c r="BN585" s="64">
        <f t="shared" si="111"/>
        <v>34.29</v>
      </c>
      <c r="BO585" s="64">
        <f t="shared" si="112"/>
        <v>6.3131313131313135E-2</v>
      </c>
      <c r="BP585" s="64">
        <f t="shared" si="113"/>
        <v>6.8181818181818177E-2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4301031385</v>
      </c>
      <c r="D586" s="783">
        <v>4680115882102</v>
      </c>
      <c r="E586" s="784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6"/>
      <c r="R586" s="786"/>
      <c r="S586" s="786"/>
      <c r="T586" s="787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923</v>
      </c>
      <c r="C587" s="31">
        <v>4301031418</v>
      </c>
      <c r="D587" s="783">
        <v>4680115882102</v>
      </c>
      <c r="E587" s="784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6" t="s">
        <v>924</v>
      </c>
      <c r="Q587" s="786"/>
      <c r="R587" s="786"/>
      <c r="S587" s="786"/>
      <c r="T587" s="787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83">
        <v>4680115882096</v>
      </c>
      <c r="E588" s="784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4301031384</v>
      </c>
      <c r="D589" s="783">
        <v>4680115882096</v>
      </c>
      <c r="E589" s="784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6"/>
      <c r="R589" s="786"/>
      <c r="S589" s="786"/>
      <c r="T589" s="787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928</v>
      </c>
      <c r="C590" s="31">
        <v>4301031417</v>
      </c>
      <c r="D590" s="783">
        <v>4680115882096</v>
      </c>
      <c r="E590" s="784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1002" t="s">
        <v>929</v>
      </c>
      <c r="Q590" s="786"/>
      <c r="R590" s="786"/>
      <c r="S590" s="786"/>
      <c r="T590" s="787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03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804"/>
      <c r="P591" s="799" t="s">
        <v>71</v>
      </c>
      <c r="Q591" s="800"/>
      <c r="R591" s="800"/>
      <c r="S591" s="800"/>
      <c r="T591" s="800"/>
      <c r="U591" s="800"/>
      <c r="V591" s="801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8.3333333333333339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9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8.1180000000000002E-2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804"/>
      <c r="P592" s="799" t="s">
        <v>71</v>
      </c>
      <c r="Q592" s="800"/>
      <c r="R592" s="800"/>
      <c r="S592" s="800"/>
      <c r="T592" s="800"/>
      <c r="U592" s="800"/>
      <c r="V592" s="801"/>
      <c r="W592" s="37" t="s">
        <v>69</v>
      </c>
      <c r="X592" s="781">
        <f>IFERROR(SUM(X577:X590),"0")</f>
        <v>30</v>
      </c>
      <c r="Y592" s="781">
        <f>IFERROR(SUM(Y577:Y590),"0")</f>
        <v>32.4</v>
      </c>
      <c r="Z592" s="37"/>
      <c r="AA592" s="782"/>
      <c r="AB592" s="782"/>
      <c r="AC592" s="782"/>
    </row>
    <row r="593" spans="1:68" ht="14.25" hidden="1" customHeight="1" x14ac:dyDescent="0.25">
      <c r="A593" s="798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3"/>
      <c r="AB593" s="773"/>
      <c r="AC593" s="773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83">
        <v>4607091383409</v>
      </c>
      <c r="E594" s="784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83">
        <v>4607091383416</v>
      </c>
      <c r="E595" s="784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6"/>
      <c r="R595" s="786"/>
      <c r="S595" s="786"/>
      <c r="T595" s="787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83">
        <v>4680115883536</v>
      </c>
      <c r="E596" s="784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6"/>
      <c r="R596" s="786"/>
      <c r="S596" s="786"/>
      <c r="T596" s="787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3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804"/>
      <c r="P597" s="799" t="s">
        <v>71</v>
      </c>
      <c r="Q597" s="800"/>
      <c r="R597" s="800"/>
      <c r="S597" s="800"/>
      <c r="T597" s="800"/>
      <c r="U597" s="800"/>
      <c r="V597" s="801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804"/>
      <c r="P598" s="799" t="s">
        <v>71</v>
      </c>
      <c r="Q598" s="800"/>
      <c r="R598" s="800"/>
      <c r="S598" s="800"/>
      <c r="T598" s="800"/>
      <c r="U598" s="800"/>
      <c r="V598" s="801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798" t="s">
        <v>199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3"/>
      <c r="AB599" s="773"/>
      <c r="AC599" s="773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83">
        <v>4680115885035</v>
      </c>
      <c r="E600" s="784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6"/>
      <c r="R600" s="786"/>
      <c r="S600" s="786"/>
      <c r="T600" s="787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83">
        <v>4680115885936</v>
      </c>
      <c r="E601" s="784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8" t="s">
        <v>944</v>
      </c>
      <c r="Q601" s="786"/>
      <c r="R601" s="786"/>
      <c r="S601" s="786"/>
      <c r="T601" s="787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803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804"/>
      <c r="P602" s="799" t="s">
        <v>71</v>
      </c>
      <c r="Q602" s="800"/>
      <c r="R602" s="800"/>
      <c r="S602" s="800"/>
      <c r="T602" s="800"/>
      <c r="U602" s="800"/>
      <c r="V602" s="801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804"/>
      <c r="P603" s="799" t="s">
        <v>71</v>
      </c>
      <c r="Q603" s="800"/>
      <c r="R603" s="800"/>
      <c r="S603" s="800"/>
      <c r="T603" s="800"/>
      <c r="U603" s="800"/>
      <c r="V603" s="801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42" t="s">
        <v>945</v>
      </c>
      <c r="B604" s="843"/>
      <c r="C604" s="843"/>
      <c r="D604" s="843"/>
      <c r="E604" s="843"/>
      <c r="F604" s="843"/>
      <c r="G604" s="843"/>
      <c r="H604" s="843"/>
      <c r="I604" s="843"/>
      <c r="J604" s="843"/>
      <c r="K604" s="843"/>
      <c r="L604" s="843"/>
      <c r="M604" s="843"/>
      <c r="N604" s="843"/>
      <c r="O604" s="843"/>
      <c r="P604" s="843"/>
      <c r="Q604" s="843"/>
      <c r="R604" s="843"/>
      <c r="S604" s="843"/>
      <c r="T604" s="843"/>
      <c r="U604" s="843"/>
      <c r="V604" s="843"/>
      <c r="W604" s="843"/>
      <c r="X604" s="843"/>
      <c r="Y604" s="843"/>
      <c r="Z604" s="843"/>
      <c r="AA604" s="48"/>
      <c r="AB604" s="48"/>
      <c r="AC604" s="48"/>
    </row>
    <row r="605" spans="1:68" ht="16.5" hidden="1" customHeight="1" x14ac:dyDescent="0.25">
      <c r="A605" s="794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798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3"/>
      <c r="AB606" s="773"/>
      <c r="AC606" s="773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83">
        <v>4680115885523</v>
      </c>
      <c r="E607" s="784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273</v>
      </c>
      <c r="N607" s="33"/>
      <c r="O607" s="32">
        <v>90</v>
      </c>
      <c r="P607" s="1069" t="s">
        <v>948</v>
      </c>
      <c r="Q607" s="786"/>
      <c r="R607" s="786"/>
      <c r="S607" s="786"/>
      <c r="T607" s="787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274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803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804"/>
      <c r="P608" s="799" t="s">
        <v>71</v>
      </c>
      <c r="Q608" s="800"/>
      <c r="R608" s="800"/>
      <c r="S608" s="800"/>
      <c r="T608" s="800"/>
      <c r="U608" s="800"/>
      <c r="V608" s="801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804"/>
      <c r="P609" s="799" t="s">
        <v>71</v>
      </c>
      <c r="Q609" s="800"/>
      <c r="R609" s="800"/>
      <c r="S609" s="800"/>
      <c r="T609" s="800"/>
      <c r="U609" s="800"/>
      <c r="V609" s="801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798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3"/>
      <c r="AB610" s="773"/>
      <c r="AC610" s="773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3">
        <v>4680115885530</v>
      </c>
      <c r="E611" s="784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273</v>
      </c>
      <c r="N611" s="33"/>
      <c r="O611" s="32">
        <v>90</v>
      </c>
      <c r="P611" s="103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6"/>
      <c r="R611" s="786"/>
      <c r="S611" s="786"/>
      <c r="T611" s="787"/>
      <c r="U611" s="34"/>
      <c r="V611" s="34"/>
      <c r="W611" s="35" t="s">
        <v>69</v>
      </c>
      <c r="X611" s="779">
        <v>20</v>
      </c>
      <c r="Y611" s="780">
        <f>IFERROR(IF(X611="",0,CEILING((X611/$H611),1)*$H611),"")</f>
        <v>21</v>
      </c>
      <c r="Z611" s="36">
        <f>IFERROR(IF(Y611=0,"",ROUNDUP(Y611/H611,0)*0.00937),"")</f>
        <v>4.6850000000000003E-2</v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21</v>
      </c>
      <c r="BN611" s="64">
        <f>IFERROR(Y611*I611/H611,"0")</f>
        <v>22.049999999999997</v>
      </c>
      <c r="BO611" s="64">
        <f>IFERROR(1/J611*(X611/H611),"0")</f>
        <v>3.968253968253968E-2</v>
      </c>
      <c r="BP611" s="64">
        <f>IFERROR(1/J611*(Y611/H611),"0")</f>
        <v>4.1666666666666664E-2</v>
      </c>
    </row>
    <row r="612" spans="1:68" x14ac:dyDescent="0.2">
      <c r="A612" s="803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4"/>
      <c r="P612" s="799" t="s">
        <v>71</v>
      </c>
      <c r="Q612" s="800"/>
      <c r="R612" s="800"/>
      <c r="S612" s="800"/>
      <c r="T612" s="800"/>
      <c r="U612" s="800"/>
      <c r="V612" s="801"/>
      <c r="W612" s="37" t="s">
        <v>72</v>
      </c>
      <c r="X612" s="781">
        <f>IFERROR(X611/H611,"0")</f>
        <v>4.7619047619047619</v>
      </c>
      <c r="Y612" s="781">
        <f>IFERROR(Y611/H611,"0")</f>
        <v>5</v>
      </c>
      <c r="Z612" s="781">
        <f>IFERROR(IF(Z611="",0,Z611),"0")</f>
        <v>4.6850000000000003E-2</v>
      </c>
      <c r="AA612" s="782"/>
      <c r="AB612" s="782"/>
      <c r="AC612" s="782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4"/>
      <c r="P613" s="799" t="s">
        <v>71</v>
      </c>
      <c r="Q613" s="800"/>
      <c r="R613" s="800"/>
      <c r="S613" s="800"/>
      <c r="T613" s="800"/>
      <c r="U613" s="800"/>
      <c r="V613" s="801"/>
      <c r="W613" s="37" t="s">
        <v>69</v>
      </c>
      <c r="X613" s="781">
        <f>IFERROR(SUM(X611:X611),"0")</f>
        <v>20</v>
      </c>
      <c r="Y613" s="781">
        <f>IFERROR(SUM(Y611:Y611),"0")</f>
        <v>21</v>
      </c>
      <c r="Z613" s="37"/>
      <c r="AA613" s="782"/>
      <c r="AB613" s="782"/>
      <c r="AC613" s="782"/>
    </row>
    <row r="614" spans="1:68" ht="27.75" hidden="1" customHeight="1" x14ac:dyDescent="0.2">
      <c r="A614" s="842" t="s">
        <v>952</v>
      </c>
      <c r="B614" s="843"/>
      <c r="C614" s="843"/>
      <c r="D614" s="843"/>
      <c r="E614" s="843"/>
      <c r="F614" s="843"/>
      <c r="G614" s="843"/>
      <c r="H614" s="843"/>
      <c r="I614" s="843"/>
      <c r="J614" s="843"/>
      <c r="K614" s="843"/>
      <c r="L614" s="843"/>
      <c r="M614" s="843"/>
      <c r="N614" s="843"/>
      <c r="O614" s="843"/>
      <c r="P614" s="843"/>
      <c r="Q614" s="843"/>
      <c r="R614" s="843"/>
      <c r="S614" s="843"/>
      <c r="T614" s="843"/>
      <c r="U614" s="843"/>
      <c r="V614" s="843"/>
      <c r="W614" s="843"/>
      <c r="X614" s="843"/>
      <c r="Y614" s="843"/>
      <c r="Z614" s="843"/>
      <c r="AA614" s="48"/>
      <c r="AB614" s="48"/>
      <c r="AC614" s="48"/>
    </row>
    <row r="615" spans="1:68" ht="16.5" hidden="1" customHeight="1" x14ac:dyDescent="0.25">
      <c r="A615" s="794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798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3"/>
      <c r="AB616" s="773"/>
      <c r="AC616" s="773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83">
        <v>4640242181011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59" t="s">
        <v>955</v>
      </c>
      <c r="Q617" s="786"/>
      <c r="R617" s="786"/>
      <c r="S617" s="786"/>
      <c r="T617" s="787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83">
        <v>4640242180441</v>
      </c>
      <c r="E618" s="784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77" t="s">
        <v>959</v>
      </c>
      <c r="Q618" s="786"/>
      <c r="R618" s="786"/>
      <c r="S618" s="786"/>
      <c r="T618" s="787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3">
        <v>4640242180564</v>
      </c>
      <c r="E619" s="784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42" t="s">
        <v>963</v>
      </c>
      <c r="Q619" s="786"/>
      <c r="R619" s="786"/>
      <c r="S619" s="786"/>
      <c r="T619" s="787"/>
      <c r="U619" s="34"/>
      <c r="V619" s="34"/>
      <c r="W619" s="35" t="s">
        <v>69</v>
      </c>
      <c r="X619" s="779">
        <v>20</v>
      </c>
      <c r="Y619" s="780">
        <f t="shared" si="114"/>
        <v>24</v>
      </c>
      <c r="Z619" s="36">
        <f>IFERROR(IF(Y619=0,"",ROUNDUP(Y619/H619,0)*0.01898),"")</f>
        <v>3.7960000000000001E-2</v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20.725000000000001</v>
      </c>
      <c r="BN619" s="64">
        <f t="shared" si="116"/>
        <v>24.87</v>
      </c>
      <c r="BO619" s="64">
        <f t="shared" si="117"/>
        <v>2.6041666666666668E-2</v>
      </c>
      <c r="BP619" s="64">
        <f t="shared" si="118"/>
        <v>3.125E-2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83">
        <v>4640242180922</v>
      </c>
      <c r="E620" s="784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80" t="s">
        <v>967</v>
      </c>
      <c r="Q620" s="786"/>
      <c r="R620" s="786"/>
      <c r="S620" s="786"/>
      <c r="T620" s="787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83">
        <v>4640242181189</v>
      </c>
      <c r="E621" s="784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36" t="s">
        <v>971</v>
      </c>
      <c r="Q621" s="786"/>
      <c r="R621" s="786"/>
      <c r="S621" s="786"/>
      <c r="T621" s="787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83">
        <v>4640242180038</v>
      </c>
      <c r="E622" s="784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1" t="s">
        <v>974</v>
      </c>
      <c r="Q622" s="786"/>
      <c r="R622" s="786"/>
      <c r="S622" s="786"/>
      <c r="T622" s="787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83">
        <v>4640242181172</v>
      </c>
      <c r="E623" s="784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6"/>
      <c r="R623" s="786"/>
      <c r="S623" s="786"/>
      <c r="T623" s="787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03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804"/>
      <c r="P624" s="799" t="s">
        <v>71</v>
      </c>
      <c r="Q624" s="800"/>
      <c r="R624" s="800"/>
      <c r="S624" s="800"/>
      <c r="T624" s="800"/>
      <c r="U624" s="800"/>
      <c r="V624" s="801"/>
      <c r="W624" s="37" t="s">
        <v>72</v>
      </c>
      <c r="X624" s="781">
        <f>IFERROR(X617/H617,"0")+IFERROR(X618/H618,"0")+IFERROR(X619/H619,"0")+IFERROR(X620/H620,"0")+IFERROR(X621/H621,"0")+IFERROR(X622/H622,"0")+IFERROR(X623/H623,"0")</f>
        <v>1.6666666666666667</v>
      </c>
      <c r="Y624" s="781">
        <f>IFERROR(Y617/H617,"0")+IFERROR(Y618/H618,"0")+IFERROR(Y619/H619,"0")+IFERROR(Y620/H620,"0")+IFERROR(Y621/H621,"0")+IFERROR(Y622/H622,"0")+IFERROR(Y623/H623,"0")</f>
        <v>2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3.7960000000000001E-2</v>
      </c>
      <c r="AA624" s="782"/>
      <c r="AB624" s="782"/>
      <c r="AC624" s="782"/>
    </row>
    <row r="625" spans="1:68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804"/>
      <c r="P625" s="799" t="s">
        <v>71</v>
      </c>
      <c r="Q625" s="800"/>
      <c r="R625" s="800"/>
      <c r="S625" s="800"/>
      <c r="T625" s="800"/>
      <c r="U625" s="800"/>
      <c r="V625" s="801"/>
      <c r="W625" s="37" t="s">
        <v>69</v>
      </c>
      <c r="X625" s="781">
        <f>IFERROR(SUM(X617:X623),"0")</f>
        <v>20</v>
      </c>
      <c r="Y625" s="781">
        <f>IFERROR(SUM(Y617:Y623),"0")</f>
        <v>24</v>
      </c>
      <c r="Z625" s="37"/>
      <c r="AA625" s="782"/>
      <c r="AB625" s="782"/>
      <c r="AC625" s="782"/>
    </row>
    <row r="626" spans="1:68" ht="14.25" hidden="1" customHeight="1" x14ac:dyDescent="0.25">
      <c r="A626" s="798" t="s">
        <v>158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3"/>
      <c r="AB626" s="773"/>
      <c r="AC626" s="773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83">
        <v>4640242180519</v>
      </c>
      <c r="E627" s="784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6"/>
      <c r="R627" s="786"/>
      <c r="S627" s="786"/>
      <c r="T627" s="787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83">
        <v>4640242180526</v>
      </c>
      <c r="E628" s="784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8" t="s">
        <v>984</v>
      </c>
      <c r="Q628" s="786"/>
      <c r="R628" s="786"/>
      <c r="S628" s="786"/>
      <c r="T628" s="787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83">
        <v>4640242180090</v>
      </c>
      <c r="E629" s="784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903" t="s">
        <v>987</v>
      </c>
      <c r="Q629" s="786"/>
      <c r="R629" s="786"/>
      <c r="S629" s="786"/>
      <c r="T629" s="787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83">
        <v>4640242181363</v>
      </c>
      <c r="E630" s="784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113" t="s">
        <v>991</v>
      </c>
      <c r="Q630" s="786"/>
      <c r="R630" s="786"/>
      <c r="S630" s="786"/>
      <c r="T630" s="787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803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804"/>
      <c r="P631" s="799" t="s">
        <v>71</v>
      </c>
      <c r="Q631" s="800"/>
      <c r="R631" s="800"/>
      <c r="S631" s="800"/>
      <c r="T631" s="800"/>
      <c r="U631" s="800"/>
      <c r="V631" s="801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804"/>
      <c r="P632" s="799" t="s">
        <v>71</v>
      </c>
      <c r="Q632" s="800"/>
      <c r="R632" s="800"/>
      <c r="S632" s="800"/>
      <c r="T632" s="800"/>
      <c r="U632" s="800"/>
      <c r="V632" s="801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798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3"/>
      <c r="AB633" s="773"/>
      <c r="AC633" s="773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83">
        <v>4640242180816</v>
      </c>
      <c r="E634" s="784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5" t="s">
        <v>994</v>
      </c>
      <c r="Q634" s="786"/>
      <c r="R634" s="786"/>
      <c r="S634" s="786"/>
      <c r="T634" s="787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hidden="1" customHeight="1" x14ac:dyDescent="0.25">
      <c r="A635" s="54" t="s">
        <v>996</v>
      </c>
      <c r="B635" s="54" t="s">
        <v>997</v>
      </c>
      <c r="C635" s="31">
        <v>4301031244</v>
      </c>
      <c r="D635" s="783">
        <v>4640242180595</v>
      </c>
      <c r="E635" s="784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4" t="s">
        <v>998</v>
      </c>
      <c r="Q635" s="786"/>
      <c r="R635" s="786"/>
      <c r="S635" s="786"/>
      <c r="T635" s="787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83">
        <v>4640242181615</v>
      </c>
      <c r="E636" s="784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26" t="s">
        <v>1002</v>
      </c>
      <c r="Q636" s="786"/>
      <c r="R636" s="786"/>
      <c r="S636" s="786"/>
      <c r="T636" s="787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83">
        <v>4640242181639</v>
      </c>
      <c r="E637" s="784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9" t="s">
        <v>1006</v>
      </c>
      <c r="Q637" s="786"/>
      <c r="R637" s="786"/>
      <c r="S637" s="786"/>
      <c r="T637" s="787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83">
        <v>4640242181622</v>
      </c>
      <c r="E638" s="784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38" t="s">
        <v>1010</v>
      </c>
      <c r="Q638" s="786"/>
      <c r="R638" s="786"/>
      <c r="S638" s="786"/>
      <c r="T638" s="787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83">
        <v>4640242180908</v>
      </c>
      <c r="E639" s="784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8" t="s">
        <v>1014</v>
      </c>
      <c r="Q639" s="786"/>
      <c r="R639" s="786"/>
      <c r="S639" s="786"/>
      <c r="T639" s="787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83">
        <v>4640242180489</v>
      </c>
      <c r="E640" s="784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39" t="s">
        <v>1017</v>
      </c>
      <c r="Q640" s="786"/>
      <c r="R640" s="786"/>
      <c r="S640" s="786"/>
      <c r="T640" s="787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idden="1" x14ac:dyDescent="0.2">
      <c r="A641" s="803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4"/>
      <c r="P641" s="799" t="s">
        <v>71</v>
      </c>
      <c r="Q641" s="800"/>
      <c r="R641" s="800"/>
      <c r="S641" s="800"/>
      <c r="T641" s="800"/>
      <c r="U641" s="800"/>
      <c r="V641" s="801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hidden="1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804"/>
      <c r="P642" s="799" t="s">
        <v>71</v>
      </c>
      <c r="Q642" s="800"/>
      <c r="R642" s="800"/>
      <c r="S642" s="800"/>
      <c r="T642" s="800"/>
      <c r="U642" s="800"/>
      <c r="V642" s="801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hidden="1" customHeight="1" x14ac:dyDescent="0.25">
      <c r="A643" s="798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hidden="1" customHeight="1" x14ac:dyDescent="0.25">
      <c r="A644" s="54" t="s">
        <v>1018</v>
      </c>
      <c r="B644" s="54" t="s">
        <v>1019</v>
      </c>
      <c r="C644" s="31">
        <v>4301051746</v>
      </c>
      <c r="D644" s="783">
        <v>4640242180533</v>
      </c>
      <c r="E644" s="784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224" t="s">
        <v>1020</v>
      </c>
      <c r="Q644" s="786"/>
      <c r="R644" s="786"/>
      <c r="S644" s="786"/>
      <c r="T644" s="787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4301051887</v>
      </c>
      <c r="D645" s="783">
        <v>4640242180533</v>
      </c>
      <c r="E645" s="784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9" t="s">
        <v>1023</v>
      </c>
      <c r="Q645" s="786"/>
      <c r="R645" s="786"/>
      <c r="S645" s="786"/>
      <c r="T645" s="787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83">
        <v>4640242180540</v>
      </c>
      <c r="E646" s="784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30" t="s">
        <v>1026</v>
      </c>
      <c r="Q646" s="786"/>
      <c r="R646" s="786"/>
      <c r="S646" s="786"/>
      <c r="T646" s="787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83">
        <v>4640242180540</v>
      </c>
      <c r="E647" s="784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6"/>
      <c r="R647" s="786"/>
      <c r="S647" s="786"/>
      <c r="T647" s="787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4301051390</v>
      </c>
      <c r="D648" s="783">
        <v>4640242181233</v>
      </c>
      <c r="E648" s="784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15" t="s">
        <v>1032</v>
      </c>
      <c r="Q648" s="786"/>
      <c r="R648" s="786"/>
      <c r="S648" s="786"/>
      <c r="T648" s="787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4301051920</v>
      </c>
      <c r="D649" s="783">
        <v>4640242181233</v>
      </c>
      <c r="E649" s="784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154</v>
      </c>
      <c r="N649" s="33"/>
      <c r="O649" s="32">
        <v>45</v>
      </c>
      <c r="P649" s="1026" t="s">
        <v>1034</v>
      </c>
      <c r="Q649" s="786"/>
      <c r="R649" s="786"/>
      <c r="S649" s="786"/>
      <c r="T649" s="787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83">
        <v>4640242181226</v>
      </c>
      <c r="E650" s="784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2" t="s">
        <v>1037</v>
      </c>
      <c r="Q650" s="786"/>
      <c r="R650" s="786"/>
      <c r="S650" s="786"/>
      <c r="T650" s="787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83">
        <v>4640242181226</v>
      </c>
      <c r="E651" s="784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154</v>
      </c>
      <c r="N651" s="33"/>
      <c r="O651" s="32">
        <v>45</v>
      </c>
      <c r="P651" s="1099" t="s">
        <v>1039</v>
      </c>
      <c r="Q651" s="786"/>
      <c r="R651" s="786"/>
      <c r="S651" s="786"/>
      <c r="T651" s="787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803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804"/>
      <c r="P652" s="799" t="s">
        <v>71</v>
      </c>
      <c r="Q652" s="800"/>
      <c r="R652" s="800"/>
      <c r="S652" s="800"/>
      <c r="T652" s="800"/>
      <c r="U652" s="800"/>
      <c r="V652" s="801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804"/>
      <c r="P653" s="799" t="s">
        <v>71</v>
      </c>
      <c r="Q653" s="800"/>
      <c r="R653" s="800"/>
      <c r="S653" s="800"/>
      <c r="T653" s="800"/>
      <c r="U653" s="800"/>
      <c r="V653" s="801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798" t="s">
        <v>199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3"/>
      <c r="AB654" s="773"/>
      <c r="AC654" s="773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83">
        <v>4640242180120</v>
      </c>
      <c r="E655" s="784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6"/>
      <c r="R655" s="786"/>
      <c r="S655" s="786"/>
      <c r="T655" s="787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83">
        <v>4640242180120</v>
      </c>
      <c r="E656" s="784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60" t="s">
        <v>1045</v>
      </c>
      <c r="Q656" s="786"/>
      <c r="R656" s="786"/>
      <c r="S656" s="786"/>
      <c r="T656" s="787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83">
        <v>4640242180137</v>
      </c>
      <c r="E657" s="784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83">
        <v>4640242180137</v>
      </c>
      <c r="E658" s="784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7" t="s">
        <v>1051</v>
      </c>
      <c r="Q658" s="786"/>
      <c r="R658" s="786"/>
      <c r="S658" s="786"/>
      <c r="T658" s="787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803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4"/>
      <c r="P659" s="799" t="s">
        <v>71</v>
      </c>
      <c r="Q659" s="800"/>
      <c r="R659" s="800"/>
      <c r="S659" s="800"/>
      <c r="T659" s="800"/>
      <c r="U659" s="800"/>
      <c r="V659" s="801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04"/>
      <c r="P660" s="799" t="s">
        <v>71</v>
      </c>
      <c r="Q660" s="800"/>
      <c r="R660" s="800"/>
      <c r="S660" s="800"/>
      <c r="T660" s="800"/>
      <c r="U660" s="800"/>
      <c r="V660" s="801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794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798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3"/>
      <c r="AB662" s="773"/>
      <c r="AC662" s="773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83">
        <v>4640242180045</v>
      </c>
      <c r="E663" s="784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5" t="s">
        <v>1055</v>
      </c>
      <c r="Q663" s="786"/>
      <c r="R663" s="786"/>
      <c r="S663" s="786"/>
      <c r="T663" s="787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83">
        <v>4640242180601</v>
      </c>
      <c r="E664" s="784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38" t="s">
        <v>1059</v>
      </c>
      <c r="Q664" s="786"/>
      <c r="R664" s="786"/>
      <c r="S664" s="786"/>
      <c r="T664" s="787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803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04"/>
      <c r="P665" s="799" t="s">
        <v>71</v>
      </c>
      <c r="Q665" s="800"/>
      <c r="R665" s="800"/>
      <c r="S665" s="800"/>
      <c r="T665" s="800"/>
      <c r="U665" s="800"/>
      <c r="V665" s="801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804"/>
      <c r="P666" s="799" t="s">
        <v>71</v>
      </c>
      <c r="Q666" s="800"/>
      <c r="R666" s="800"/>
      <c r="S666" s="800"/>
      <c r="T666" s="800"/>
      <c r="U666" s="800"/>
      <c r="V666" s="801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798" t="s">
        <v>158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3"/>
      <c r="AB667" s="773"/>
      <c r="AC667" s="773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83">
        <v>4640242180090</v>
      </c>
      <c r="E668" s="784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8" t="s">
        <v>1063</v>
      </c>
      <c r="Q668" s="786"/>
      <c r="R668" s="786"/>
      <c r="S668" s="786"/>
      <c r="T668" s="787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803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804"/>
      <c r="P669" s="799" t="s">
        <v>71</v>
      </c>
      <c r="Q669" s="800"/>
      <c r="R669" s="800"/>
      <c r="S669" s="800"/>
      <c r="T669" s="800"/>
      <c r="U669" s="800"/>
      <c r="V669" s="801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804"/>
      <c r="P670" s="799" t="s">
        <v>71</v>
      </c>
      <c r="Q670" s="800"/>
      <c r="R670" s="800"/>
      <c r="S670" s="800"/>
      <c r="T670" s="800"/>
      <c r="U670" s="800"/>
      <c r="V670" s="801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798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3"/>
      <c r="AB671" s="773"/>
      <c r="AC671" s="773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83">
        <v>4640242180076</v>
      </c>
      <c r="E672" s="784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1157" t="s">
        <v>1067</v>
      </c>
      <c r="Q672" s="786"/>
      <c r="R672" s="786"/>
      <c r="S672" s="786"/>
      <c r="T672" s="787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803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804"/>
      <c r="P673" s="799" t="s">
        <v>71</v>
      </c>
      <c r="Q673" s="800"/>
      <c r="R673" s="800"/>
      <c r="S673" s="800"/>
      <c r="T673" s="800"/>
      <c r="U673" s="800"/>
      <c r="V673" s="801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804"/>
      <c r="P674" s="799" t="s">
        <v>71</v>
      </c>
      <c r="Q674" s="800"/>
      <c r="R674" s="800"/>
      <c r="S674" s="800"/>
      <c r="T674" s="800"/>
      <c r="U674" s="800"/>
      <c r="V674" s="801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798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3"/>
      <c r="AB675" s="773"/>
      <c r="AC675" s="773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83">
        <v>4640242180106</v>
      </c>
      <c r="E676" s="784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7" t="s">
        <v>1071</v>
      </c>
      <c r="Q676" s="786"/>
      <c r="R676" s="786"/>
      <c r="S676" s="786"/>
      <c r="T676" s="787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803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804"/>
      <c r="P677" s="799" t="s">
        <v>71</v>
      </c>
      <c r="Q677" s="800"/>
      <c r="R677" s="800"/>
      <c r="S677" s="800"/>
      <c r="T677" s="800"/>
      <c r="U677" s="800"/>
      <c r="V677" s="801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804"/>
      <c r="P678" s="799" t="s">
        <v>71</v>
      </c>
      <c r="Q678" s="800"/>
      <c r="R678" s="800"/>
      <c r="S678" s="800"/>
      <c r="T678" s="800"/>
      <c r="U678" s="800"/>
      <c r="V678" s="801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45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992"/>
      <c r="P679" s="829" t="s">
        <v>1073</v>
      </c>
      <c r="Q679" s="830"/>
      <c r="R679" s="830"/>
      <c r="S679" s="830"/>
      <c r="T679" s="830"/>
      <c r="U679" s="830"/>
      <c r="V679" s="831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3028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3071.9999999999995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992"/>
      <c r="P680" s="829" t="s">
        <v>1074</v>
      </c>
      <c r="Q680" s="830"/>
      <c r="R680" s="830"/>
      <c r="S680" s="830"/>
      <c r="T680" s="830"/>
      <c r="U680" s="830"/>
      <c r="V680" s="831"/>
      <c r="W680" s="37" t="s">
        <v>69</v>
      </c>
      <c r="X680" s="781">
        <f>IFERROR(SUM(BM22:BM676),"0")</f>
        <v>3203.9267532467529</v>
      </c>
      <c r="Y680" s="781">
        <f>IFERROR(SUM(BN22:BN676),"0")</f>
        <v>3251.067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992"/>
      <c r="P681" s="829" t="s">
        <v>1075</v>
      </c>
      <c r="Q681" s="830"/>
      <c r="R681" s="830"/>
      <c r="S681" s="830"/>
      <c r="T681" s="830"/>
      <c r="U681" s="830"/>
      <c r="V681" s="831"/>
      <c r="W681" s="37" t="s">
        <v>1076</v>
      </c>
      <c r="X681" s="38">
        <f>ROUNDUP(SUM(BO22:BO676),0)</f>
        <v>6</v>
      </c>
      <c r="Y681" s="38">
        <f>ROUNDUP(SUM(BP22:BP676),0)</f>
        <v>6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992"/>
      <c r="P682" s="829" t="s">
        <v>1077</v>
      </c>
      <c r="Q682" s="830"/>
      <c r="R682" s="830"/>
      <c r="S682" s="830"/>
      <c r="T682" s="830"/>
      <c r="U682" s="830"/>
      <c r="V682" s="831"/>
      <c r="W682" s="37" t="s">
        <v>69</v>
      </c>
      <c r="X682" s="781">
        <f>GrossWeightTotal+PalletQtyTotal*25</f>
        <v>3353.9267532467529</v>
      </c>
      <c r="Y682" s="781">
        <f>GrossWeightTotalR+PalletQtyTotalR*25</f>
        <v>3401.067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992"/>
      <c r="P683" s="829" t="s">
        <v>1078</v>
      </c>
      <c r="Q683" s="830"/>
      <c r="R683" s="830"/>
      <c r="S683" s="830"/>
      <c r="T683" s="830"/>
      <c r="U683" s="830"/>
      <c r="V683" s="831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628.30447330447328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639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992"/>
      <c r="P684" s="829" t="s">
        <v>1079</v>
      </c>
      <c r="Q684" s="830"/>
      <c r="R684" s="830"/>
      <c r="S684" s="830"/>
      <c r="T684" s="830"/>
      <c r="U684" s="830"/>
      <c r="V684" s="831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6.0380200000000004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1" t="s">
        <v>63</v>
      </c>
      <c r="C686" s="813" t="s">
        <v>108</v>
      </c>
      <c r="D686" s="932"/>
      <c r="E686" s="932"/>
      <c r="F686" s="932"/>
      <c r="G686" s="932"/>
      <c r="H686" s="859"/>
      <c r="I686" s="813" t="s">
        <v>311</v>
      </c>
      <c r="J686" s="932"/>
      <c r="K686" s="932"/>
      <c r="L686" s="932"/>
      <c r="M686" s="932"/>
      <c r="N686" s="932"/>
      <c r="O686" s="932"/>
      <c r="P686" s="932"/>
      <c r="Q686" s="932"/>
      <c r="R686" s="932"/>
      <c r="S686" s="932"/>
      <c r="T686" s="932"/>
      <c r="U686" s="932"/>
      <c r="V686" s="932"/>
      <c r="W686" s="859"/>
      <c r="X686" s="813" t="s">
        <v>656</v>
      </c>
      <c r="Y686" s="859"/>
      <c r="Z686" s="813" t="s">
        <v>742</v>
      </c>
      <c r="AA686" s="932"/>
      <c r="AB686" s="932"/>
      <c r="AC686" s="859"/>
      <c r="AD686" s="771" t="s">
        <v>849</v>
      </c>
      <c r="AE686" s="771" t="s">
        <v>945</v>
      </c>
      <c r="AF686" s="813" t="s">
        <v>952</v>
      </c>
      <c r="AG686" s="859"/>
    </row>
    <row r="687" spans="1:68" ht="14.25" customHeight="1" thickTop="1" x14ac:dyDescent="0.2">
      <c r="A687" s="1140" t="s">
        <v>1082</v>
      </c>
      <c r="B687" s="813" t="s">
        <v>63</v>
      </c>
      <c r="C687" s="813" t="s">
        <v>109</v>
      </c>
      <c r="D687" s="813" t="s">
        <v>137</v>
      </c>
      <c r="E687" s="813" t="s">
        <v>207</v>
      </c>
      <c r="F687" s="813" t="s">
        <v>229</v>
      </c>
      <c r="G687" s="813" t="s">
        <v>270</v>
      </c>
      <c r="H687" s="813" t="s">
        <v>108</v>
      </c>
      <c r="I687" s="813" t="s">
        <v>312</v>
      </c>
      <c r="J687" s="813" t="s">
        <v>336</v>
      </c>
      <c r="K687" s="813" t="s">
        <v>413</v>
      </c>
      <c r="L687" s="813" t="s">
        <v>433</v>
      </c>
      <c r="M687" s="813" t="s">
        <v>458</v>
      </c>
      <c r="N687" s="772"/>
      <c r="O687" s="813" t="s">
        <v>485</v>
      </c>
      <c r="P687" s="813" t="s">
        <v>488</v>
      </c>
      <c r="Q687" s="813" t="s">
        <v>497</v>
      </c>
      <c r="R687" s="813" t="s">
        <v>513</v>
      </c>
      <c r="S687" s="813" t="s">
        <v>526</v>
      </c>
      <c r="T687" s="813" t="s">
        <v>539</v>
      </c>
      <c r="U687" s="813" t="s">
        <v>552</v>
      </c>
      <c r="V687" s="813" t="s">
        <v>556</v>
      </c>
      <c r="W687" s="813" t="s">
        <v>643</v>
      </c>
      <c r="X687" s="813" t="s">
        <v>657</v>
      </c>
      <c r="Y687" s="813" t="s">
        <v>698</v>
      </c>
      <c r="Z687" s="813" t="s">
        <v>743</v>
      </c>
      <c r="AA687" s="813" t="s">
        <v>804</v>
      </c>
      <c r="AB687" s="813" t="s">
        <v>828</v>
      </c>
      <c r="AC687" s="813" t="s">
        <v>842</v>
      </c>
      <c r="AD687" s="813" t="s">
        <v>849</v>
      </c>
      <c r="AE687" s="813" t="s">
        <v>945</v>
      </c>
      <c r="AF687" s="813" t="s">
        <v>952</v>
      </c>
      <c r="AG687" s="813" t="s">
        <v>1052</v>
      </c>
    </row>
    <row r="688" spans="1:68" ht="13.5" customHeight="1" thickBot="1" x14ac:dyDescent="0.25">
      <c r="A688" s="1141"/>
      <c r="B688" s="814"/>
      <c r="C688" s="814"/>
      <c r="D688" s="814"/>
      <c r="E688" s="814"/>
      <c r="F688" s="814"/>
      <c r="G688" s="814"/>
      <c r="H688" s="814"/>
      <c r="I688" s="814"/>
      <c r="J688" s="814"/>
      <c r="K688" s="814"/>
      <c r="L688" s="814"/>
      <c r="M688" s="814"/>
      <c r="N688" s="772"/>
      <c r="O688" s="814"/>
      <c r="P688" s="814"/>
      <c r="Q688" s="814"/>
      <c r="R688" s="814"/>
      <c r="S688" s="814"/>
      <c r="T688" s="814"/>
      <c r="U688" s="814"/>
      <c r="V688" s="814"/>
      <c r="W688" s="814"/>
      <c r="X688" s="814"/>
      <c r="Y688" s="814"/>
      <c r="Z688" s="814"/>
      <c r="AA688" s="814"/>
      <c r="AB688" s="814"/>
      <c r="AC688" s="814"/>
      <c r="AD688" s="814"/>
      <c r="AE688" s="814"/>
      <c r="AF688" s="814"/>
      <c r="AG688" s="814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151.80000000000001</v>
      </c>
      <c r="E689" s="46">
        <f>IFERROR(Y103*1,"0")+IFERROR(Y104*1,"0")+IFERROR(Y105*1,"0")+IFERROR(Y109*1,"0")+IFERROR(Y110*1,"0")+IFERROR(Y111*1,"0")+IFERROR(Y112*1,"0")+IFERROR(Y113*1,"0")+IFERROR(Y114*1,"0")</f>
        <v>135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30.6</v>
      </c>
      <c r="G689" s="46">
        <f>IFERROR(Y149*1,"0")+IFERROR(Y150*1,"0")+IFERROR(Y151*1,"0")+IFERROR(Y155*1,"0")+IFERROR(Y156*1,"0")+IFERROR(Y160*1,"0")+IFERROR(Y161*1,"0")+IFERROR(Y162*1,"0")</f>
        <v>178.71999999999997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100.80000000000001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388.2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40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2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81.599999999999994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60.900000000000006</v>
      </c>
      <c r="W689" s="46">
        <f>IFERROR(Y407*1,"0")+IFERROR(Y411*1,"0")+IFERROR(Y412*1,"0")+IFERROR(Y413*1,"0")</f>
        <v>121.2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1480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35.700000000000003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28.56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193.92000000000002</v>
      </c>
      <c r="AE689" s="46">
        <f>IFERROR(Y607*1,"0")+IFERROR(Y611*1,"0")</f>
        <v>21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24</v>
      </c>
      <c r="AG689" s="46">
        <f>IFERROR(Y663*1,"0")+IFERROR(Y664*1,"0")+IFERROR(Y668*1,"0")+IFERROR(Y672*1,"0")+IFERROR(Y676*1,"0")</f>
        <v>0</v>
      </c>
    </row>
  </sheetData>
  <sheetProtection algorithmName="SHA-512" hashValue="9B+NZry37bkZSF9lTxjn87/r4rRoxhDh4+IGVl4OhUlPEl2SRRe0slhoU8hQN7jzKaHbsFUfdU0+Jnf0OrKPuA==" saltValue="/TxrKkU8ODYG9GaXIUS2mw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75,00"/>
        <filter val="1,19"/>
        <filter val="1,67"/>
        <filter val="10,00"/>
        <filter val="100,00"/>
        <filter val="105,00"/>
        <filter val="12,50"/>
        <filter val="135,00"/>
        <filter val="15,00"/>
        <filter val="16,67"/>
        <filter val="160,00"/>
        <filter val="2,38"/>
        <filter val="20,00"/>
        <filter val="22,50"/>
        <filter val="23,81"/>
        <filter val="24,00"/>
        <filter val="240,00"/>
        <filter val="25,00"/>
        <filter val="28,00"/>
        <filter val="3 028,00"/>
        <filter val="3 203,93"/>
        <filter val="3 353,93"/>
        <filter val="30,00"/>
        <filter val="300,00"/>
        <filter val="33,00"/>
        <filter val="33,33"/>
        <filter val="35,00"/>
        <filter val="35,61"/>
        <filter val="4,76"/>
        <filter val="40,00"/>
        <filter val="43,89"/>
        <filter val="45,00"/>
        <filter val="50,00"/>
        <filter val="550,00"/>
        <filter val="6"/>
        <filter val="60,00"/>
        <filter val="600,00"/>
        <filter val="628,30"/>
        <filter val="63,00"/>
        <filter val="8,33"/>
        <filter val="80,00"/>
        <filter val="81,67"/>
        <filter val="99,00"/>
      </filters>
    </filterColumn>
    <filterColumn colId="29" showButton="0"/>
    <filterColumn colId="30" showButton="0"/>
  </autoFilter>
  <mergeCells count="1211">
    <mergeCell ref="P644:T644"/>
    <mergeCell ref="P53:V53"/>
    <mergeCell ref="D247:E247"/>
    <mergeCell ref="P351:V351"/>
    <mergeCell ref="A314:Z314"/>
    <mergeCell ref="D483:E483"/>
    <mergeCell ref="P83:T83"/>
    <mergeCell ref="P356:V356"/>
    <mergeCell ref="P527:V527"/>
    <mergeCell ref="P363:T363"/>
    <mergeCell ref="A468:O469"/>
    <mergeCell ref="D17:E18"/>
    <mergeCell ref="D173:E173"/>
    <mergeCell ref="D344:E344"/>
    <mergeCell ref="D471:E471"/>
    <mergeCell ref="P598:V598"/>
    <mergeCell ref="P71:T71"/>
    <mergeCell ref="P531:V531"/>
    <mergeCell ref="X17:X18"/>
    <mergeCell ref="D123:E123"/>
    <mergeCell ref="A163:O164"/>
    <mergeCell ref="D250:E250"/>
    <mergeCell ref="P202:T202"/>
    <mergeCell ref="P373:T373"/>
    <mergeCell ref="D110:E110"/>
    <mergeCell ref="D579:E579"/>
    <mergeCell ref="D218:E218"/>
    <mergeCell ref="AD687:AD688"/>
    <mergeCell ref="AF687:AF688"/>
    <mergeCell ref="P668:T668"/>
    <mergeCell ref="P397:V397"/>
    <mergeCell ref="D239:E239"/>
    <mergeCell ref="P174:T174"/>
    <mergeCell ref="P149:T149"/>
    <mergeCell ref="D266:E266"/>
    <mergeCell ref="D537:E537"/>
    <mergeCell ref="U17:V17"/>
    <mergeCell ref="Y17:Y18"/>
    <mergeCell ref="P447:T447"/>
    <mergeCell ref="A8:C8"/>
    <mergeCell ref="P608:V608"/>
    <mergeCell ref="A673:O674"/>
    <mergeCell ref="P163:V163"/>
    <mergeCell ref="P360:T360"/>
    <mergeCell ref="D32:E32"/>
    <mergeCell ref="D97:E97"/>
    <mergeCell ref="P151:T151"/>
    <mergeCell ref="P76:V76"/>
    <mergeCell ref="D395:E395"/>
    <mergeCell ref="P449:T449"/>
    <mergeCell ref="P374:V374"/>
    <mergeCell ref="A268:O269"/>
    <mergeCell ref="D566:E566"/>
    <mergeCell ref="A10:C10"/>
    <mergeCell ref="D553:E553"/>
    <mergeCell ref="P659:V659"/>
    <mergeCell ref="P218:T218"/>
    <mergeCell ref="P69:V69"/>
    <mergeCell ref="P140:V140"/>
    <mergeCell ref="V12:W12"/>
    <mergeCell ref="D191:E191"/>
    <mergeCell ref="P319:T319"/>
    <mergeCell ref="D262:E262"/>
    <mergeCell ref="D433:E433"/>
    <mergeCell ref="D458:E458"/>
    <mergeCell ref="A593:Z593"/>
    <mergeCell ref="A245:Z245"/>
    <mergeCell ref="D237:E237"/>
    <mergeCell ref="A39:Z39"/>
    <mergeCell ref="P285:V285"/>
    <mergeCell ref="A310:Z310"/>
    <mergeCell ref="A337:Z337"/>
    <mergeCell ref="D522:E522"/>
    <mergeCell ref="D571:E571"/>
    <mergeCell ref="P501:V501"/>
    <mergeCell ref="P650:T650"/>
    <mergeCell ref="A500:O501"/>
    <mergeCell ref="A335:O336"/>
    <mergeCell ref="A21:Z21"/>
    <mergeCell ref="A20:Z20"/>
    <mergeCell ref="P536:T536"/>
    <mergeCell ref="D452:E452"/>
    <mergeCell ref="D252:E252"/>
    <mergeCell ref="A318:Z318"/>
    <mergeCell ref="D623:E623"/>
    <mergeCell ref="P123:T123"/>
    <mergeCell ref="P421:T421"/>
    <mergeCell ref="P110:T110"/>
    <mergeCell ref="A348:Z348"/>
    <mergeCell ref="A541:Z541"/>
    <mergeCell ref="P579:T579"/>
    <mergeCell ref="Q5:R5"/>
    <mergeCell ref="F17:F18"/>
    <mergeCell ref="P72:T72"/>
    <mergeCell ref="D120:E120"/>
    <mergeCell ref="D242:E242"/>
    <mergeCell ref="P290:V290"/>
    <mergeCell ref="P370:T370"/>
    <mergeCell ref="D278:E278"/>
    <mergeCell ref="P497:T497"/>
    <mergeCell ref="P484:T484"/>
    <mergeCell ref="P589:T589"/>
    <mergeCell ref="P653:V653"/>
    <mergeCell ref="A408:O409"/>
    <mergeCell ref="P65:T65"/>
    <mergeCell ref="A383:O384"/>
    <mergeCell ref="P136:T136"/>
    <mergeCell ref="P655:T655"/>
    <mergeCell ref="P263:T263"/>
    <mergeCell ref="P228:T228"/>
    <mergeCell ref="A429:O430"/>
    <mergeCell ref="D171:E171"/>
    <mergeCell ref="P499:T499"/>
    <mergeCell ref="D407:E407"/>
    <mergeCell ref="D578:E578"/>
    <mergeCell ref="Q6:R6"/>
    <mergeCell ref="P134:T134"/>
    <mergeCell ref="A124:O125"/>
    <mergeCell ref="D196:E196"/>
    <mergeCell ref="P294:T294"/>
    <mergeCell ref="P23:V23"/>
    <mergeCell ref="P145:V145"/>
    <mergeCell ref="P272:V272"/>
    <mergeCell ref="D249:E249"/>
    <mergeCell ref="P262:T262"/>
    <mergeCell ref="D105:E105"/>
    <mergeCell ref="D276:E276"/>
    <mergeCell ref="A178:Z178"/>
    <mergeCell ref="P433:T433"/>
    <mergeCell ref="P524:V524"/>
    <mergeCell ref="A476:Z476"/>
    <mergeCell ref="D547:E547"/>
    <mergeCell ref="D639:E639"/>
    <mergeCell ref="D577:E577"/>
    <mergeCell ref="N17:N18"/>
    <mergeCell ref="D49:E49"/>
    <mergeCell ref="P657:T657"/>
    <mergeCell ref="P684:V684"/>
    <mergeCell ref="K687:K688"/>
    <mergeCell ref="M687:M688"/>
    <mergeCell ref="P677:V677"/>
    <mergeCell ref="D133:E133"/>
    <mergeCell ref="P210:V210"/>
    <mergeCell ref="A35:Z35"/>
    <mergeCell ref="A206:Z206"/>
    <mergeCell ref="P443:V443"/>
    <mergeCell ref="P308:V308"/>
    <mergeCell ref="A529:Z529"/>
    <mergeCell ref="P679:V679"/>
    <mergeCell ref="P544:V544"/>
    <mergeCell ref="P674:V674"/>
    <mergeCell ref="A355:O356"/>
    <mergeCell ref="D121:E121"/>
    <mergeCell ref="D192:E192"/>
    <mergeCell ref="A99:O100"/>
    <mergeCell ref="AD17:AF18"/>
    <mergeCell ref="A608:O609"/>
    <mergeCell ref="A132:Z132"/>
    <mergeCell ref="A399:Z399"/>
    <mergeCell ref="P403:V403"/>
    <mergeCell ref="P574:V574"/>
    <mergeCell ref="F5:G5"/>
    <mergeCell ref="P169:V169"/>
    <mergeCell ref="A25:Z25"/>
    <mergeCell ref="AE687:AE688"/>
    <mergeCell ref="P67:T67"/>
    <mergeCell ref="P509:T509"/>
    <mergeCell ref="AG687:AG688"/>
    <mergeCell ref="D175:E175"/>
    <mergeCell ref="P186:T186"/>
    <mergeCell ref="P601:T601"/>
    <mergeCell ref="A236:Z236"/>
    <mergeCell ref="P82:T82"/>
    <mergeCell ref="P253:T253"/>
    <mergeCell ref="V11:W11"/>
    <mergeCell ref="P469:V469"/>
    <mergeCell ref="D628:E628"/>
    <mergeCell ref="A326:O327"/>
    <mergeCell ref="P486:T486"/>
    <mergeCell ref="D223:E223"/>
    <mergeCell ref="D279:E279"/>
    <mergeCell ref="D394:E394"/>
    <mergeCell ref="A434:O435"/>
    <mergeCell ref="D450:E450"/>
    <mergeCell ref="P121:T121"/>
    <mergeCell ref="D521:E521"/>
    <mergeCell ref="L687:L688"/>
    <mergeCell ref="P2:W3"/>
    <mergeCell ref="P133:T133"/>
    <mergeCell ref="A323:Z323"/>
    <mergeCell ref="D560:E560"/>
    <mergeCell ref="A57:O58"/>
    <mergeCell ref="P127:T127"/>
    <mergeCell ref="D241:E241"/>
    <mergeCell ref="A43:Z43"/>
    <mergeCell ref="D437:E437"/>
    <mergeCell ref="D508:E508"/>
    <mergeCell ref="A170:Z170"/>
    <mergeCell ref="D228:E228"/>
    <mergeCell ref="D333:E333"/>
    <mergeCell ref="P412:T412"/>
    <mergeCell ref="P312:V312"/>
    <mergeCell ref="D526:E526"/>
    <mergeCell ref="P49:T49"/>
    <mergeCell ref="D150:E150"/>
    <mergeCell ref="P278:T278"/>
    <mergeCell ref="D215:E215"/>
    <mergeCell ref="D386:E386"/>
    <mergeCell ref="A255:O256"/>
    <mergeCell ref="P465:T465"/>
    <mergeCell ref="A246:Z246"/>
    <mergeCell ref="D557:E557"/>
    <mergeCell ref="P36:T36"/>
    <mergeCell ref="D29:E29"/>
    <mergeCell ref="P344:T344"/>
    <mergeCell ref="J9:M9"/>
    <mergeCell ref="D112:E112"/>
    <mergeCell ref="D283:E283"/>
    <mergeCell ref="D271:E271"/>
    <mergeCell ref="D10:E10"/>
    <mergeCell ref="A23:O24"/>
    <mergeCell ref="P64:T64"/>
    <mergeCell ref="F10:G10"/>
    <mergeCell ref="P135:T135"/>
    <mergeCell ref="P191:T191"/>
    <mergeCell ref="A181:O182"/>
    <mergeCell ref="A115:O116"/>
    <mergeCell ref="D305:E305"/>
    <mergeCell ref="P362:T362"/>
    <mergeCell ref="P349:T349"/>
    <mergeCell ref="D562:E562"/>
    <mergeCell ref="P420:T420"/>
    <mergeCell ref="A544:O545"/>
    <mergeCell ref="P205:V205"/>
    <mergeCell ref="V687:V688"/>
    <mergeCell ref="P672:T672"/>
    <mergeCell ref="P286:V286"/>
    <mergeCell ref="P479:V479"/>
    <mergeCell ref="M17:M18"/>
    <mergeCell ref="A168:O169"/>
    <mergeCell ref="O17:O18"/>
    <mergeCell ref="P131:V131"/>
    <mergeCell ref="P187:V187"/>
    <mergeCell ref="P429:V429"/>
    <mergeCell ref="A597:O598"/>
    <mergeCell ref="A624:O625"/>
    <mergeCell ref="P52:V52"/>
    <mergeCell ref="P350:V350"/>
    <mergeCell ref="P588:T588"/>
    <mergeCell ref="A533:Z533"/>
    <mergeCell ref="P578:T578"/>
    <mergeCell ref="D226:E226"/>
    <mergeCell ref="P354:T354"/>
    <mergeCell ref="P523:V523"/>
    <mergeCell ref="P365:T365"/>
    <mergeCell ref="P62:T62"/>
    <mergeCell ref="D589:E589"/>
    <mergeCell ref="A687:A688"/>
    <mergeCell ref="A201:Z201"/>
    <mergeCell ref="C687:C688"/>
    <mergeCell ref="P128:T128"/>
    <mergeCell ref="D655:E655"/>
    <mergeCell ref="D676:E676"/>
    <mergeCell ref="P105:T105"/>
    <mergeCell ref="P276:T276"/>
    <mergeCell ref="P214:T214"/>
    <mergeCell ref="P547:T547"/>
    <mergeCell ref="D213:E213"/>
    <mergeCell ref="P463:T463"/>
    <mergeCell ref="D151:E151"/>
    <mergeCell ref="A457:Z457"/>
    <mergeCell ref="P639:T639"/>
    <mergeCell ref="D449:E449"/>
    <mergeCell ref="P577:T577"/>
    <mergeCell ref="D620:E620"/>
    <mergeCell ref="I686:W686"/>
    <mergeCell ref="A551:Z551"/>
    <mergeCell ref="D607:E607"/>
    <mergeCell ref="P583:T583"/>
    <mergeCell ref="A534:Z534"/>
    <mergeCell ref="A605:Z605"/>
    <mergeCell ref="P68:V68"/>
    <mergeCell ref="A257:Z257"/>
    <mergeCell ref="D216:E216"/>
    <mergeCell ref="D265:E265"/>
    <mergeCell ref="A9:C9"/>
    <mergeCell ref="D202:E202"/>
    <mergeCell ref="D373:E373"/>
    <mergeCell ref="P557:T557"/>
    <mergeCell ref="P112:T112"/>
    <mergeCell ref="D294:E294"/>
    <mergeCell ref="A307:O308"/>
    <mergeCell ref="P273:V273"/>
    <mergeCell ref="A478:O479"/>
    <mergeCell ref="P646:T646"/>
    <mergeCell ref="P568:V568"/>
    <mergeCell ref="D231:E231"/>
    <mergeCell ref="P111:T111"/>
    <mergeCell ref="P282:T282"/>
    <mergeCell ref="D225:E225"/>
    <mergeCell ref="A539:O540"/>
    <mergeCell ref="P580:T580"/>
    <mergeCell ref="D80:E80"/>
    <mergeCell ref="A222:Z222"/>
    <mergeCell ref="D447:E447"/>
    <mergeCell ref="A599:Z599"/>
    <mergeCell ref="P255:V255"/>
    <mergeCell ref="P301:T301"/>
    <mergeCell ref="D618:E618"/>
    <mergeCell ref="P295:T295"/>
    <mergeCell ref="A604:Z604"/>
    <mergeCell ref="A185:Z185"/>
    <mergeCell ref="P196:T196"/>
    <mergeCell ref="P456:V456"/>
    <mergeCell ref="P414:V414"/>
    <mergeCell ref="W687:W688"/>
    <mergeCell ref="Y687:Y688"/>
    <mergeCell ref="P116:V116"/>
    <mergeCell ref="A299:Z299"/>
    <mergeCell ref="Q13:R13"/>
    <mergeCell ref="A33:O34"/>
    <mergeCell ref="P268:V268"/>
    <mergeCell ref="A293:Z293"/>
    <mergeCell ref="D389:E389"/>
    <mergeCell ref="P139:T139"/>
    <mergeCell ref="A633:Z633"/>
    <mergeCell ref="P560:T560"/>
    <mergeCell ref="P114:T114"/>
    <mergeCell ref="P247:T247"/>
    <mergeCell ref="P241:T241"/>
    <mergeCell ref="P483:T483"/>
    <mergeCell ref="D22:E22"/>
    <mergeCell ref="D645:E645"/>
    <mergeCell ref="P624:V624"/>
    <mergeCell ref="P42:V42"/>
    <mergeCell ref="D459:E459"/>
    <mergeCell ref="D136:E136"/>
    <mergeCell ref="P190:T190"/>
    <mergeCell ref="A176:O177"/>
    <mergeCell ref="P46:T46"/>
    <mergeCell ref="P488:T488"/>
    <mergeCell ref="A507:Z507"/>
    <mergeCell ref="B687:B688"/>
    <mergeCell ref="D687:D688"/>
    <mergeCell ref="P636:T636"/>
    <mergeCell ref="A52:O53"/>
    <mergeCell ref="P364:T364"/>
    <mergeCell ref="P48:T48"/>
    <mergeCell ref="P490:T490"/>
    <mergeCell ref="A243:O244"/>
    <mergeCell ref="D227:E227"/>
    <mergeCell ref="P582:T582"/>
    <mergeCell ref="A397:O398"/>
    <mergeCell ref="D155:E155"/>
    <mergeCell ref="A328:Z328"/>
    <mergeCell ref="D149:E149"/>
    <mergeCell ref="D320:E320"/>
    <mergeCell ref="H5:M5"/>
    <mergeCell ref="P669:V669"/>
    <mergeCell ref="P473:V473"/>
    <mergeCell ref="P158:V158"/>
    <mergeCell ref="P98:T98"/>
    <mergeCell ref="A154:Z154"/>
    <mergeCell ref="D212:E212"/>
    <mergeCell ref="P225:T225"/>
    <mergeCell ref="P396:T396"/>
    <mergeCell ref="A512:Z512"/>
    <mergeCell ref="D6:M6"/>
    <mergeCell ref="A75:O76"/>
    <mergeCell ref="P567:T567"/>
    <mergeCell ref="D304:E304"/>
    <mergeCell ref="P630:T630"/>
    <mergeCell ref="P175:T175"/>
    <mergeCell ref="D627:E627"/>
    <mergeCell ref="P660:V660"/>
    <mergeCell ref="D594:E594"/>
    <mergeCell ref="P648:T648"/>
    <mergeCell ref="D503:E503"/>
    <mergeCell ref="P592:V592"/>
    <mergeCell ref="P227:T227"/>
    <mergeCell ref="D319:E319"/>
    <mergeCell ref="A515:O516"/>
    <mergeCell ref="P226:T226"/>
    <mergeCell ref="D481:E481"/>
    <mergeCell ref="D207:E207"/>
    <mergeCell ref="A321:O322"/>
    <mergeCell ref="P539:V539"/>
    <mergeCell ref="D370:E370"/>
    <mergeCell ref="D668:E668"/>
    <mergeCell ref="G17:G18"/>
    <mergeCell ref="V6:W9"/>
    <mergeCell ref="D128:E128"/>
    <mergeCell ref="P554:T554"/>
    <mergeCell ref="A106:O107"/>
    <mergeCell ref="D497:E497"/>
    <mergeCell ref="P109:T109"/>
    <mergeCell ref="A59:Z59"/>
    <mergeCell ref="P234:V234"/>
    <mergeCell ref="D186:E186"/>
    <mergeCell ref="D364:E364"/>
    <mergeCell ref="A93:O94"/>
    <mergeCell ref="Z17:Z18"/>
    <mergeCell ref="H10:M10"/>
    <mergeCell ref="P468:V468"/>
    <mergeCell ref="P535:T535"/>
    <mergeCell ref="P316:V316"/>
    <mergeCell ref="P651:T651"/>
    <mergeCell ref="D657:E657"/>
    <mergeCell ref="P61:T61"/>
    <mergeCell ref="P555:T555"/>
    <mergeCell ref="P359:T359"/>
    <mergeCell ref="X687:X688"/>
    <mergeCell ref="D217:E217"/>
    <mergeCell ref="P345:T345"/>
    <mergeCell ref="D413:E413"/>
    <mergeCell ref="D484:E484"/>
    <mergeCell ref="P22:T22"/>
    <mergeCell ref="D65:E65"/>
    <mergeCell ref="P193:T193"/>
    <mergeCell ref="P320:T320"/>
    <mergeCell ref="D649:E649"/>
    <mergeCell ref="P618:T618"/>
    <mergeCell ref="P40:T40"/>
    <mergeCell ref="D428:E428"/>
    <mergeCell ref="D586:E586"/>
    <mergeCell ref="A455:O456"/>
    <mergeCell ref="A517:Z517"/>
    <mergeCell ref="P80:T80"/>
    <mergeCell ref="D194:E194"/>
    <mergeCell ref="P620:T620"/>
    <mergeCell ref="A54:Z54"/>
    <mergeCell ref="A84:O85"/>
    <mergeCell ref="P325:T325"/>
    <mergeCell ref="P561:T561"/>
    <mergeCell ref="D504:E504"/>
    <mergeCell ref="P41:V41"/>
    <mergeCell ref="D596:E596"/>
    <mergeCell ref="P91:T91"/>
    <mergeCell ref="P404:V404"/>
    <mergeCell ref="P575:V575"/>
    <mergeCell ref="P156:T156"/>
    <mergeCell ref="P99:V99"/>
    <mergeCell ref="P341:V341"/>
    <mergeCell ref="AA17:AA18"/>
    <mergeCell ref="P212:T212"/>
    <mergeCell ref="AC17:AC18"/>
    <mergeCell ref="P107:V107"/>
    <mergeCell ref="P485:T485"/>
    <mergeCell ref="P279:T279"/>
    <mergeCell ref="A602:O603"/>
    <mergeCell ref="D89:E89"/>
    <mergeCell ref="D393:E393"/>
    <mergeCell ref="P641:V641"/>
    <mergeCell ref="A662:Z662"/>
    <mergeCell ref="P209:V209"/>
    <mergeCell ref="P666:V666"/>
    <mergeCell ref="P254:T254"/>
    <mergeCell ref="P251:T251"/>
    <mergeCell ref="A297:O298"/>
    <mergeCell ref="P487:T487"/>
    <mergeCell ref="A288:Z288"/>
    <mergeCell ref="D420:E420"/>
    <mergeCell ref="A460:O461"/>
    <mergeCell ref="P530:T530"/>
    <mergeCell ref="P430:V430"/>
    <mergeCell ref="A631:O632"/>
    <mergeCell ref="AB17:AB18"/>
    <mergeCell ref="P100:V100"/>
    <mergeCell ref="P94:V94"/>
    <mergeCell ref="P607:T607"/>
    <mergeCell ref="P57:V57"/>
    <mergeCell ref="P333:T333"/>
    <mergeCell ref="A152:O153"/>
    <mergeCell ref="P526:T526"/>
    <mergeCell ref="P27:T27"/>
    <mergeCell ref="D267:E267"/>
    <mergeCell ref="P395:T395"/>
    <mergeCell ref="D438:E438"/>
    <mergeCell ref="D509:E509"/>
    <mergeCell ref="P566:T566"/>
    <mergeCell ref="Q687:Q688"/>
    <mergeCell ref="D425:E425"/>
    <mergeCell ref="D359:E359"/>
    <mergeCell ref="D601:E601"/>
    <mergeCell ref="P96:T96"/>
    <mergeCell ref="H17:H18"/>
    <mergeCell ref="A220:O221"/>
    <mergeCell ref="P90:T90"/>
    <mergeCell ref="P261:T261"/>
    <mergeCell ref="P161:T161"/>
    <mergeCell ref="P217:T217"/>
    <mergeCell ref="P388:T388"/>
    <mergeCell ref="P459:T459"/>
    <mergeCell ref="D636:E636"/>
    <mergeCell ref="D465:E465"/>
    <mergeCell ref="P503:T503"/>
    <mergeCell ref="A505:O506"/>
    <mergeCell ref="D296:E296"/>
    <mergeCell ref="P559:T559"/>
    <mergeCell ref="D489:E489"/>
    <mergeCell ref="P617:T617"/>
    <mergeCell ref="D427:E427"/>
    <mergeCell ref="A675:Z675"/>
    <mergeCell ref="D83:E83"/>
    <mergeCell ref="P162:T162"/>
    <mergeCell ref="D143:E143"/>
    <mergeCell ref="P331:V331"/>
    <mergeCell ref="P611:T611"/>
    <mergeCell ref="D646:E646"/>
    <mergeCell ref="D62:E62"/>
    <mergeCell ref="A654:Z654"/>
    <mergeCell ref="P687:P688"/>
    <mergeCell ref="D56:E56"/>
    <mergeCell ref="D193:E193"/>
    <mergeCell ref="D127:E127"/>
    <mergeCell ref="P377:T377"/>
    <mergeCell ref="P233:T233"/>
    <mergeCell ref="P448:T448"/>
    <mergeCell ref="P304:T304"/>
    <mergeCell ref="D491:E491"/>
    <mergeCell ref="D114:E114"/>
    <mergeCell ref="P504:T504"/>
    <mergeCell ref="P619:T619"/>
    <mergeCell ref="D412:E412"/>
    <mergeCell ref="D583:E583"/>
    <mergeCell ref="P220:V220"/>
    <mergeCell ref="P391:V391"/>
    <mergeCell ref="A390:O391"/>
    <mergeCell ref="P596:T596"/>
    <mergeCell ref="D64:E64"/>
    <mergeCell ref="P143:T143"/>
    <mergeCell ref="A679:O684"/>
    <mergeCell ref="P88:T88"/>
    <mergeCell ref="D137:E137"/>
    <mergeCell ref="D672:E672"/>
    <mergeCell ref="P232:T232"/>
    <mergeCell ref="P152:V152"/>
    <mergeCell ref="A275:Z275"/>
    <mergeCell ref="O687:O688"/>
    <mergeCell ref="A13:M13"/>
    <mergeCell ref="P380:T380"/>
    <mergeCell ref="P444:V444"/>
    <mergeCell ref="P500:V500"/>
    <mergeCell ref="P649:T649"/>
    <mergeCell ref="A417:Z417"/>
    <mergeCell ref="P244:V244"/>
    <mergeCell ref="P586:T586"/>
    <mergeCell ref="D61:E61"/>
    <mergeCell ref="P613:V613"/>
    <mergeCell ref="D254:E254"/>
    <mergeCell ref="A15:M15"/>
    <mergeCell ref="P238:T238"/>
    <mergeCell ref="P673:V673"/>
    <mergeCell ref="D48:E48"/>
    <mergeCell ref="A183:Z183"/>
    <mergeCell ref="D490:E490"/>
    <mergeCell ref="P229:T229"/>
    <mergeCell ref="P665:V665"/>
    <mergeCell ref="D477:E477"/>
    <mergeCell ref="P179:T179"/>
    <mergeCell ref="A369:Z369"/>
    <mergeCell ref="A667:Z667"/>
    <mergeCell ref="P248:T248"/>
    <mergeCell ref="D362:E362"/>
    <mergeCell ref="D648:E648"/>
    <mergeCell ref="D51:E51"/>
    <mergeCell ref="P306:T306"/>
    <mergeCell ref="D349:E349"/>
    <mergeCell ref="P157:V157"/>
    <mergeCell ref="P384:V384"/>
    <mergeCell ref="P477:T477"/>
    <mergeCell ref="P51:T51"/>
    <mergeCell ref="P26:T26"/>
    <mergeCell ref="D172:E172"/>
    <mergeCell ref="P461:V461"/>
    <mergeCell ref="D463:E463"/>
    <mergeCell ref="P622:T622"/>
    <mergeCell ref="A612:O613"/>
    <mergeCell ref="D555:E555"/>
    <mergeCell ref="A568:O569"/>
    <mergeCell ref="P678:V678"/>
    <mergeCell ref="D36:E36"/>
    <mergeCell ref="A546:Z546"/>
    <mergeCell ref="P313:V313"/>
    <mergeCell ref="P307:V307"/>
    <mergeCell ref="P58:V58"/>
    <mergeCell ref="P455:V455"/>
    <mergeCell ref="A147:Z147"/>
    <mergeCell ref="D647:E647"/>
    <mergeCell ref="P207:T207"/>
    <mergeCell ref="A274:Z274"/>
    <mergeCell ref="A445:Z445"/>
    <mergeCell ref="P221:V221"/>
    <mergeCell ref="P326:V326"/>
    <mergeCell ref="D138:E138"/>
    <mergeCell ref="A665:O666"/>
    <mergeCell ref="A211:Z211"/>
    <mergeCell ref="P393:T393"/>
    <mergeCell ref="P564:T564"/>
    <mergeCell ref="D203:E203"/>
    <mergeCell ref="A338:Z338"/>
    <mergeCell ref="D656:E656"/>
    <mergeCell ref="A346:O347"/>
    <mergeCell ref="P623:T623"/>
    <mergeCell ref="D422:E422"/>
    <mergeCell ref="P489:T489"/>
    <mergeCell ref="D658:E658"/>
    <mergeCell ref="D74:E74"/>
    <mergeCell ref="P87:T87"/>
    <mergeCell ref="D372:E372"/>
    <mergeCell ref="P451:T451"/>
    <mergeCell ref="A470:Z470"/>
    <mergeCell ref="A204:O205"/>
    <mergeCell ref="P627:T627"/>
    <mergeCell ref="P543:T543"/>
    <mergeCell ref="D424:E424"/>
    <mergeCell ref="P224:T224"/>
    <mergeCell ref="P491:T491"/>
    <mergeCell ref="A285:O286"/>
    <mergeCell ref="A341:O342"/>
    <mergeCell ref="P89:T89"/>
    <mergeCell ref="P260:T260"/>
    <mergeCell ref="A439:O440"/>
    <mergeCell ref="P558:T558"/>
    <mergeCell ref="P505:V505"/>
    <mergeCell ref="D295:E295"/>
    <mergeCell ref="A510:O511"/>
    <mergeCell ref="D87:E87"/>
    <mergeCell ref="D380:E380"/>
    <mergeCell ref="P188:V188"/>
    <mergeCell ref="A418:Z418"/>
    <mergeCell ref="P538:T538"/>
    <mergeCell ref="D554:E554"/>
    <mergeCell ref="D519:E519"/>
    <mergeCell ref="D581:E581"/>
    <mergeCell ref="T5:U5"/>
    <mergeCell ref="D119:E119"/>
    <mergeCell ref="AF686:AG686"/>
    <mergeCell ref="D538:E538"/>
    <mergeCell ref="V5:W5"/>
    <mergeCell ref="D190:E190"/>
    <mergeCell ref="D46:E46"/>
    <mergeCell ref="P203:T203"/>
    <mergeCell ref="D488:E488"/>
    <mergeCell ref="D40:E40"/>
    <mergeCell ref="P496:T496"/>
    <mergeCell ref="D111:E111"/>
    <mergeCell ref="D233:E233"/>
    <mergeCell ref="D282:E282"/>
    <mergeCell ref="P361:T361"/>
    <mergeCell ref="A142:Z142"/>
    <mergeCell ref="P510:V510"/>
    <mergeCell ref="Q8:R8"/>
    <mergeCell ref="D580:E580"/>
    <mergeCell ref="P311:T311"/>
    <mergeCell ref="P267:T267"/>
    <mergeCell ref="P438:T438"/>
    <mergeCell ref="D248:E248"/>
    <mergeCell ref="D219:E219"/>
    <mergeCell ref="D104:E104"/>
    <mergeCell ref="D419:E419"/>
    <mergeCell ref="P425:T425"/>
    <mergeCell ref="T6:U9"/>
    <mergeCell ref="D340:E340"/>
    <mergeCell ref="D582:E582"/>
    <mergeCell ref="P590:T590"/>
    <mergeCell ref="Q10:R10"/>
    <mergeCell ref="A12:M12"/>
    <mergeCell ref="A324:Z324"/>
    <mergeCell ref="P355:V355"/>
    <mergeCell ref="P670:V670"/>
    <mergeCell ref="D487:E487"/>
    <mergeCell ref="P597:V597"/>
    <mergeCell ref="A416:Z416"/>
    <mergeCell ref="P74:T74"/>
    <mergeCell ref="P243:V243"/>
    <mergeCell ref="A19:Z19"/>
    <mergeCell ref="P372:T372"/>
    <mergeCell ref="A117:Z117"/>
    <mergeCell ref="A14:M14"/>
    <mergeCell ref="D109:E109"/>
    <mergeCell ref="D280:E280"/>
    <mergeCell ref="A353:Z353"/>
    <mergeCell ref="P528:V528"/>
    <mergeCell ref="P595:T595"/>
    <mergeCell ref="D345:E345"/>
    <mergeCell ref="P424:T424"/>
    <mergeCell ref="D467:E467"/>
    <mergeCell ref="A480:Z480"/>
    <mergeCell ref="P138:T138"/>
    <mergeCell ref="P368:V368"/>
    <mergeCell ref="P296:T296"/>
    <mergeCell ref="D277:E277"/>
    <mergeCell ref="P85:V85"/>
    <mergeCell ref="P256:V256"/>
    <mergeCell ref="P383:V383"/>
    <mergeCell ref="P625:V625"/>
    <mergeCell ref="D371:E371"/>
    <mergeCell ref="D564:E564"/>
    <mergeCell ref="D27:E27"/>
    <mergeCell ref="P408:V408"/>
    <mergeCell ref="D325:E325"/>
    <mergeCell ref="P208:T208"/>
    <mergeCell ref="P15:T16"/>
    <mergeCell ref="D396:E396"/>
    <mergeCell ref="P450:T450"/>
    <mergeCell ref="D567:E567"/>
    <mergeCell ref="AA687:AA688"/>
    <mergeCell ref="AC687:AC688"/>
    <mergeCell ref="P419:T419"/>
    <mergeCell ref="D91:E91"/>
    <mergeCell ref="P219:T219"/>
    <mergeCell ref="D162:E162"/>
    <mergeCell ref="A659:O660"/>
    <mergeCell ref="D156:E156"/>
    <mergeCell ref="A367:O368"/>
    <mergeCell ref="P439:V439"/>
    <mergeCell ref="D454:E454"/>
    <mergeCell ref="A41:O42"/>
    <mergeCell ref="P427:T427"/>
    <mergeCell ref="A652:O653"/>
    <mergeCell ref="P283:T283"/>
    <mergeCell ref="D264:E264"/>
    <mergeCell ref="P277:T277"/>
    <mergeCell ref="P581:T581"/>
    <mergeCell ref="P519:T519"/>
    <mergeCell ref="P199:V199"/>
    <mergeCell ref="A198:O199"/>
    <mergeCell ref="P122:T122"/>
    <mergeCell ref="P297:V297"/>
    <mergeCell ref="P435:V435"/>
    <mergeCell ref="F9:G9"/>
    <mergeCell ref="P197:T197"/>
    <mergeCell ref="P495:T495"/>
    <mergeCell ref="D167:E167"/>
    <mergeCell ref="D161:E161"/>
    <mergeCell ref="P289:T289"/>
    <mergeCell ref="D232:E232"/>
    <mergeCell ref="P422:T422"/>
    <mergeCell ref="A272:O273"/>
    <mergeCell ref="D530:E530"/>
    <mergeCell ref="P587:T587"/>
    <mergeCell ref="P658:T658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146:V146"/>
    <mergeCell ref="P317:V317"/>
    <mergeCell ref="D63:E63"/>
    <mergeCell ref="D492:E492"/>
    <mergeCell ref="P181:V181"/>
    <mergeCell ref="P305:T305"/>
    <mergeCell ref="A5:C5"/>
    <mergeCell ref="A614:Z614"/>
    <mergeCell ref="A552:Z552"/>
    <mergeCell ref="I687:I688"/>
    <mergeCell ref="A606:Z606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D573:E573"/>
    <mergeCell ref="A17:A18"/>
    <mergeCell ref="K17:K18"/>
    <mergeCell ref="A118:Z118"/>
    <mergeCell ref="C17:C18"/>
    <mergeCell ref="A189:Z189"/>
    <mergeCell ref="P195:T195"/>
    <mergeCell ref="D103:E103"/>
    <mergeCell ref="P371:T371"/>
    <mergeCell ref="P493:T493"/>
    <mergeCell ref="D230:E230"/>
    <mergeCell ref="D401:E401"/>
    <mergeCell ref="D339:E339"/>
    <mergeCell ref="A474:Z474"/>
    <mergeCell ref="A548:O549"/>
    <mergeCell ref="D466:E466"/>
    <mergeCell ref="D637:E637"/>
    <mergeCell ref="P66:T66"/>
    <mergeCell ref="P656:T656"/>
    <mergeCell ref="AB687:AB688"/>
    <mergeCell ref="A616:Z616"/>
    <mergeCell ref="P478:V478"/>
    <mergeCell ref="A37:O38"/>
    <mergeCell ref="P78:T78"/>
    <mergeCell ref="A159:Z159"/>
    <mergeCell ref="Q11:R11"/>
    <mergeCell ref="D260:E260"/>
    <mergeCell ref="D453:E453"/>
    <mergeCell ref="A6:C6"/>
    <mergeCell ref="D113:E113"/>
    <mergeCell ref="P180:T180"/>
    <mergeCell ref="P415:V415"/>
    <mergeCell ref="Z686:AC686"/>
    <mergeCell ref="D88:E88"/>
    <mergeCell ref="P167:T167"/>
    <mergeCell ref="D26:E26"/>
    <mergeCell ref="A332:Z332"/>
    <mergeCell ref="P336:V336"/>
    <mergeCell ref="P378:T378"/>
    <mergeCell ref="P645:T645"/>
    <mergeCell ref="D622:E622"/>
    <mergeCell ref="P55:T55"/>
    <mergeCell ref="D311:E311"/>
    <mergeCell ref="Q12:R12"/>
    <mergeCell ref="P280:T280"/>
    <mergeCell ref="D90:E90"/>
    <mergeCell ref="D261:E261"/>
    <mergeCell ref="A130:O131"/>
    <mergeCell ref="D388:E388"/>
    <mergeCell ref="A68:O69"/>
    <mergeCell ref="P411:T411"/>
    <mergeCell ref="I17:I18"/>
    <mergeCell ref="D629:E629"/>
    <mergeCell ref="D135:E135"/>
    <mergeCell ref="P176:V176"/>
    <mergeCell ref="D306:E306"/>
    <mergeCell ref="D377:E377"/>
    <mergeCell ref="P281:T281"/>
    <mergeCell ref="P585:T585"/>
    <mergeCell ref="D72:E72"/>
    <mergeCell ref="P498:T498"/>
    <mergeCell ref="C686:H686"/>
    <mergeCell ref="P34:V34"/>
    <mergeCell ref="D421:E421"/>
    <mergeCell ref="A95:Z95"/>
    <mergeCell ref="Q9:R9"/>
    <mergeCell ref="Z687:Z688"/>
    <mergeCell ref="D451:E451"/>
    <mergeCell ref="P442:T442"/>
    <mergeCell ref="D448:E448"/>
    <mergeCell ref="P467:T467"/>
    <mergeCell ref="P119:T119"/>
    <mergeCell ref="P638:T638"/>
    <mergeCell ref="D611:E611"/>
    <mergeCell ref="P652:V652"/>
    <mergeCell ref="A615:Z615"/>
    <mergeCell ref="P298:V298"/>
    <mergeCell ref="D561:E561"/>
    <mergeCell ref="P198:V198"/>
    <mergeCell ref="P640:T640"/>
    <mergeCell ref="P347:V347"/>
    <mergeCell ref="D9:E9"/>
    <mergeCell ref="P137:T137"/>
    <mergeCell ref="G687:G688"/>
    <mergeCell ref="P492:T492"/>
    <mergeCell ref="D31:E31"/>
    <mergeCell ref="A166:Z166"/>
    <mergeCell ref="D621:E621"/>
    <mergeCell ref="D329:E329"/>
    <mergeCell ref="E687:E688"/>
    <mergeCell ref="D229:E229"/>
    <mergeCell ref="D400:E400"/>
    <mergeCell ref="P584:T584"/>
    <mergeCell ref="A403:O404"/>
    <mergeCell ref="D565:E565"/>
    <mergeCell ref="P423:T423"/>
    <mergeCell ref="P223:T223"/>
    <mergeCell ref="P494:T494"/>
    <mergeCell ref="P556:T556"/>
    <mergeCell ref="D160:E160"/>
    <mergeCell ref="P481:T481"/>
    <mergeCell ref="D180:E180"/>
    <mergeCell ref="P540:V540"/>
    <mergeCell ref="P602:V602"/>
    <mergeCell ref="D96:E96"/>
    <mergeCell ref="P515:V515"/>
    <mergeCell ref="P642:V642"/>
    <mergeCell ref="D630:E630"/>
    <mergeCell ref="D617:E617"/>
    <mergeCell ref="P291:V291"/>
    <mergeCell ref="A309:Z309"/>
    <mergeCell ref="P434:V434"/>
    <mergeCell ref="A126:Z126"/>
    <mergeCell ref="D251:E251"/>
    <mergeCell ref="P84:V84"/>
    <mergeCell ref="D1:F1"/>
    <mergeCell ref="D382:E382"/>
    <mergeCell ref="P401:T401"/>
    <mergeCell ref="P466:T466"/>
    <mergeCell ref="P572:T572"/>
    <mergeCell ref="P47:T47"/>
    <mergeCell ref="P637:T637"/>
    <mergeCell ref="P409:V409"/>
    <mergeCell ref="A405:Z405"/>
    <mergeCell ref="J17:J18"/>
    <mergeCell ref="D82:E82"/>
    <mergeCell ref="L17:L18"/>
    <mergeCell ref="A184:Z184"/>
    <mergeCell ref="D240:E240"/>
    <mergeCell ref="P426:T426"/>
    <mergeCell ref="P346:V346"/>
    <mergeCell ref="A542:Z542"/>
    <mergeCell ref="D334:E334"/>
    <mergeCell ref="A165:Z165"/>
    <mergeCell ref="P321:V321"/>
    <mergeCell ref="P125:V125"/>
    <mergeCell ref="P192:T192"/>
    <mergeCell ref="P428:T428"/>
    <mergeCell ref="A102:Z102"/>
    <mergeCell ref="P113:T113"/>
    <mergeCell ref="P284:T284"/>
    <mergeCell ref="P17:T18"/>
    <mergeCell ref="A414:O415"/>
    <mergeCell ref="A77:Z77"/>
    <mergeCell ref="P129:T129"/>
    <mergeCell ref="P63:T63"/>
    <mergeCell ref="A148:Z148"/>
    <mergeCell ref="P402:T402"/>
    <mergeCell ref="P508:T508"/>
    <mergeCell ref="D301:E301"/>
    <mergeCell ref="A527:O528"/>
    <mergeCell ref="P573:T573"/>
    <mergeCell ref="D122:E122"/>
    <mergeCell ref="A376:Z376"/>
    <mergeCell ref="P635:T635"/>
    <mergeCell ref="P32:T32"/>
    <mergeCell ref="D224:E224"/>
    <mergeCell ref="P103:T103"/>
    <mergeCell ref="A531:O532"/>
    <mergeCell ref="P97:T97"/>
    <mergeCell ref="P230:T230"/>
    <mergeCell ref="P130:V130"/>
    <mergeCell ref="P339:T339"/>
    <mergeCell ref="D634:E634"/>
    <mergeCell ref="A446:Z446"/>
    <mergeCell ref="P194:T194"/>
    <mergeCell ref="P250:T250"/>
    <mergeCell ref="P50:T50"/>
    <mergeCell ref="D485:E485"/>
    <mergeCell ref="P629:T629"/>
    <mergeCell ref="P549:V549"/>
    <mergeCell ref="A157:O158"/>
    <mergeCell ref="D535:E535"/>
    <mergeCell ref="P79:T79"/>
    <mergeCell ref="P216:T216"/>
    <mergeCell ref="P387:T387"/>
    <mergeCell ref="A406:Z406"/>
    <mergeCell ref="P124:V124"/>
    <mergeCell ref="P514:T514"/>
    <mergeCell ref="P259:T259"/>
    <mergeCell ref="P240:T240"/>
    <mergeCell ref="D498:E498"/>
    <mergeCell ref="D354:E354"/>
    <mergeCell ref="A475:Z475"/>
    <mergeCell ref="P482:T482"/>
    <mergeCell ref="P460:V460"/>
    <mergeCell ref="D590:E590"/>
    <mergeCell ref="P398:V398"/>
    <mergeCell ref="P569:V569"/>
    <mergeCell ref="P631:V631"/>
    <mergeCell ref="T687:T688"/>
    <mergeCell ref="P106:V106"/>
    <mergeCell ref="P177:V177"/>
    <mergeCell ref="P33:V33"/>
    <mergeCell ref="P93:V93"/>
    <mergeCell ref="A300:Z300"/>
    <mergeCell ref="P164:V164"/>
    <mergeCell ref="P269:V269"/>
    <mergeCell ref="A45:Z45"/>
    <mergeCell ref="P335:V335"/>
    <mergeCell ref="A287:Z287"/>
    <mergeCell ref="A343:Z343"/>
    <mergeCell ref="D387:E387"/>
    <mergeCell ref="P400:T400"/>
    <mergeCell ref="P571:T571"/>
    <mergeCell ref="D381:E381"/>
    <mergeCell ref="D514:E514"/>
    <mergeCell ref="A610:Z610"/>
    <mergeCell ref="P537:T537"/>
    <mergeCell ref="P464:T464"/>
    <mergeCell ref="A187:O188"/>
    <mergeCell ref="H1:Q1"/>
    <mergeCell ref="P38:V38"/>
    <mergeCell ref="A292:Z292"/>
    <mergeCell ref="D214:E214"/>
    <mergeCell ref="D284:E284"/>
    <mergeCell ref="D520:E520"/>
    <mergeCell ref="A626:Z626"/>
    <mergeCell ref="P120:T120"/>
    <mergeCell ref="D259:E259"/>
    <mergeCell ref="D28:E28"/>
    <mergeCell ref="D495:E495"/>
    <mergeCell ref="A101:Z101"/>
    <mergeCell ref="P647:T647"/>
    <mergeCell ref="D584:E584"/>
    <mergeCell ref="D432:E432"/>
    <mergeCell ref="A472:O473"/>
    <mergeCell ref="D92:E92"/>
    <mergeCell ref="D55:E55"/>
    <mergeCell ref="D30:E30"/>
    <mergeCell ref="P171:T171"/>
    <mergeCell ref="P242:T242"/>
    <mergeCell ref="P407:T407"/>
    <mergeCell ref="P413:T413"/>
    <mergeCell ref="D559:E559"/>
    <mergeCell ref="D67:E67"/>
    <mergeCell ref="D595:E595"/>
    <mergeCell ref="D5:E5"/>
    <mergeCell ref="D303:E303"/>
    <mergeCell ref="P382:T382"/>
    <mergeCell ref="P453:T453"/>
    <mergeCell ref="D496:E496"/>
    <mergeCell ref="P553:T553"/>
    <mergeCell ref="R687:R688"/>
    <mergeCell ref="P173:T173"/>
    <mergeCell ref="D600:E600"/>
    <mergeCell ref="P29:T29"/>
    <mergeCell ref="P271:T271"/>
    <mergeCell ref="A290:O291"/>
    <mergeCell ref="D81:E81"/>
    <mergeCell ref="P265:T265"/>
    <mergeCell ref="X686:Y686"/>
    <mergeCell ref="D208:E208"/>
    <mergeCell ref="D8:M8"/>
    <mergeCell ref="D379:E379"/>
    <mergeCell ref="P458:T458"/>
    <mergeCell ref="P563:T563"/>
    <mergeCell ref="P634:T634"/>
    <mergeCell ref="D366:E366"/>
    <mergeCell ref="D640:E640"/>
    <mergeCell ref="P237:T237"/>
    <mergeCell ref="D664:E664"/>
    <mergeCell ref="P472:V472"/>
    <mergeCell ref="P31:T31"/>
    <mergeCell ref="A462:Z462"/>
    <mergeCell ref="P329:T329"/>
    <mergeCell ref="D139:E139"/>
    <mergeCell ref="P522:T522"/>
    <mergeCell ref="P565:T565"/>
    <mergeCell ref="A70:Z70"/>
    <mergeCell ref="P683:V683"/>
    <mergeCell ref="P266:T266"/>
    <mergeCell ref="P182:V182"/>
    <mergeCell ref="D651:E651"/>
    <mergeCell ref="D361:E361"/>
    <mergeCell ref="S687:S688"/>
    <mergeCell ref="U687:U688"/>
    <mergeCell ref="D66:E66"/>
    <mergeCell ref="D197:E197"/>
    <mergeCell ref="D253:E253"/>
    <mergeCell ref="P381:T381"/>
    <mergeCell ref="D47:E47"/>
    <mergeCell ref="A669:O670"/>
    <mergeCell ref="D289:E289"/>
    <mergeCell ref="P330:V330"/>
    <mergeCell ref="D411:E411"/>
    <mergeCell ref="P160:T160"/>
    <mergeCell ref="D482:E482"/>
    <mergeCell ref="D587:E587"/>
    <mergeCell ref="D50:E50"/>
    <mergeCell ref="A385:Z385"/>
    <mergeCell ref="W17:W18"/>
    <mergeCell ref="A86:Z86"/>
    <mergeCell ref="P532:V532"/>
    <mergeCell ref="A591:O592"/>
    <mergeCell ref="P390:V390"/>
    <mergeCell ref="P632:V632"/>
    <mergeCell ref="D378:E378"/>
    <mergeCell ref="D129:E129"/>
    <mergeCell ref="A513:Z513"/>
    <mergeCell ref="P548:V548"/>
    <mergeCell ref="D365:E365"/>
    <mergeCell ref="D536:E536"/>
    <mergeCell ref="A671:Z671"/>
    <mergeCell ref="D663:E663"/>
    <mergeCell ref="D79:E79"/>
    <mergeCell ref="P92:T92"/>
    <mergeCell ref="P682:V682"/>
    <mergeCell ref="P141:V141"/>
    <mergeCell ref="A525:Z525"/>
    <mergeCell ref="A140:O141"/>
    <mergeCell ref="A550:Z550"/>
    <mergeCell ref="P452:T452"/>
    <mergeCell ref="P681:V681"/>
    <mergeCell ref="A258:Z258"/>
    <mergeCell ref="P37:V37"/>
    <mergeCell ref="A234:O235"/>
    <mergeCell ref="P104:T104"/>
    <mergeCell ref="P168:V168"/>
    <mergeCell ref="B17:B18"/>
    <mergeCell ref="D650:E650"/>
    <mergeCell ref="P612:V612"/>
    <mergeCell ref="P235:V235"/>
    <mergeCell ref="A60:Z60"/>
    <mergeCell ref="A431:Z431"/>
    <mergeCell ref="A502:Z502"/>
    <mergeCell ref="A358:Z358"/>
    <mergeCell ref="D494:E494"/>
    <mergeCell ref="P506:V506"/>
    <mergeCell ref="D556:E556"/>
    <mergeCell ref="D543:E543"/>
    <mergeCell ref="D518:E518"/>
    <mergeCell ref="P81:T81"/>
    <mergeCell ref="P56:T56"/>
    <mergeCell ref="D195:E195"/>
    <mergeCell ref="P252:T252"/>
    <mergeCell ref="D360:E360"/>
    <mergeCell ref="P379:T379"/>
    <mergeCell ref="D493:E493"/>
    <mergeCell ref="A677:O678"/>
    <mergeCell ref="R1:T1"/>
    <mergeCell ref="P172:T172"/>
    <mergeCell ref="P28:T28"/>
    <mergeCell ref="D71:E71"/>
    <mergeCell ref="P150:T150"/>
    <mergeCell ref="A145:O146"/>
    <mergeCell ref="P215:T215"/>
    <mergeCell ref="P115:V115"/>
    <mergeCell ref="A316:O317"/>
    <mergeCell ref="P386:T386"/>
    <mergeCell ref="A443:O444"/>
    <mergeCell ref="P628:T628"/>
    <mergeCell ref="A574:O575"/>
    <mergeCell ref="P680:V680"/>
    <mergeCell ref="P432:T432"/>
    <mergeCell ref="D98:E98"/>
    <mergeCell ref="P30:T30"/>
    <mergeCell ref="D73:E73"/>
    <mergeCell ref="P375:V375"/>
    <mergeCell ref="A200:Z200"/>
    <mergeCell ref="A374:O375"/>
    <mergeCell ref="D638:E638"/>
    <mergeCell ref="A436:Z436"/>
    <mergeCell ref="V10:W10"/>
    <mergeCell ref="P621:T621"/>
    <mergeCell ref="P366:T366"/>
    <mergeCell ref="D558:E558"/>
    <mergeCell ref="D585:E585"/>
    <mergeCell ref="P664:T664"/>
    <mergeCell ref="D7:M7"/>
    <mergeCell ref="P327:V327"/>
    <mergeCell ref="H9:I9"/>
    <mergeCell ref="P24:V24"/>
    <mergeCell ref="D281:E281"/>
    <mergeCell ref="P322:V322"/>
    <mergeCell ref="P389:T389"/>
    <mergeCell ref="A576:Z576"/>
    <mergeCell ref="P454:T454"/>
    <mergeCell ref="P545:V545"/>
    <mergeCell ref="A570:Z570"/>
    <mergeCell ref="P155:T155"/>
    <mergeCell ref="P153:V153"/>
    <mergeCell ref="J687:J688"/>
    <mergeCell ref="A350:O351"/>
    <mergeCell ref="D263:E263"/>
    <mergeCell ref="P511:V511"/>
    <mergeCell ref="P562:T562"/>
    <mergeCell ref="P518:T518"/>
    <mergeCell ref="A643:Z643"/>
    <mergeCell ref="D499:E499"/>
    <mergeCell ref="P609:V609"/>
    <mergeCell ref="D238:E238"/>
    <mergeCell ref="D426:E426"/>
    <mergeCell ref="P676:T676"/>
    <mergeCell ref="D486:E486"/>
    <mergeCell ref="D78:E78"/>
    <mergeCell ref="D134:E134"/>
    <mergeCell ref="P213:T213"/>
    <mergeCell ref="D572:E572"/>
    <mergeCell ref="A523:O524"/>
    <mergeCell ref="A330:O331"/>
    <mergeCell ref="P249:T249"/>
    <mergeCell ref="P520:T520"/>
    <mergeCell ref="D644:E644"/>
    <mergeCell ref="P663:T663"/>
    <mergeCell ref="P73:T73"/>
    <mergeCell ref="P144:T144"/>
    <mergeCell ref="P315:T315"/>
    <mergeCell ref="P437:T437"/>
    <mergeCell ref="P231:T231"/>
    <mergeCell ref="D423:E423"/>
    <mergeCell ref="D174:E174"/>
    <mergeCell ref="P302:T302"/>
    <mergeCell ref="D619:E619"/>
    <mergeCell ref="A352:Z352"/>
    <mergeCell ref="P600:T600"/>
    <mergeCell ref="P594:T594"/>
    <mergeCell ref="A270:Z270"/>
    <mergeCell ref="A441:Z441"/>
    <mergeCell ref="P516:V516"/>
    <mergeCell ref="D363:E363"/>
    <mergeCell ref="D563:E563"/>
    <mergeCell ref="P334:T334"/>
    <mergeCell ref="A641:O642"/>
    <mergeCell ref="D144:E144"/>
    <mergeCell ref="A209:O210"/>
    <mergeCell ref="D315:E315"/>
    <mergeCell ref="P394:T394"/>
    <mergeCell ref="D442:E442"/>
    <mergeCell ref="P521:T521"/>
    <mergeCell ref="D302:E302"/>
    <mergeCell ref="D588:E588"/>
    <mergeCell ref="P471:T471"/>
    <mergeCell ref="A661:Z661"/>
    <mergeCell ref="A392:Z39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2 X67 X74 X105 X111 X137 X305 X420 X422 X424 X432" xr:uid="{00000000-0002-0000-0000-000011000000}">
      <formula1>IF(AK50&gt;0,OR(X50=0,AND(IF(X50-AK50&gt;=0,TRUE,FALSE),X50&gt;0,IF(X50/(H50*J50)=ROUND(X50/(H50*J50),0),TRUE,FALSE))),FALSE)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1" xr:uid="{00000000-0002-0000-0000-000012000000}">
      <formula1>IF(AK361&gt;0,OR(X361=0,AND(IF(X361-AK361&gt;=0,TRUE,FALSE),X361&gt;0,IF(X361/(H361*K361)=ROUND(X361/(H361*K361),0),TRUE,FALSE))),FALSE)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XXu3AgtOTp/QYjOM6Ij5cYBskJ+JqN01gwIuiJwkEu07MSqL6DZM9Kmy1bVIUTlRTMOa9OU2bXN69WfKerNzgA==" saltValue="QrGLvbEvi+y0RYlqf4t/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2025-02-06T09:28:46Z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