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68BD2F-A37C-45AA-8AB1-F3C1FCFCBE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заказа'!$B$299:$B$299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заказа'!$B$169:$B$169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заказа'!$B$225:$B$225</definedName>
    <definedName name="ProductId82">'Бланк заказа'!$B$231:$B$231</definedName>
    <definedName name="ProductId83">'Бланк заказа'!$B$232:$B$232</definedName>
    <definedName name="ProductId84">'Бланк заказа'!$B$237:$B$237</definedName>
    <definedName name="ProductId85">'Бланк заказа'!$B$243:$B$243</definedName>
    <definedName name="ProductId86">'Бланк заказа'!$B$247:$B$247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заказа'!$B$43:$B$43</definedName>
    <definedName name="ProductId90">'Бланк заказа'!$B$259:$B$259</definedName>
    <definedName name="ProductId91">'Бланк заказа'!$B$263:$B$263</definedName>
    <definedName name="ProductId92">'Бланк заказа'!$B$264:$B$264</definedName>
    <definedName name="ProductId93">'Бланк заказа'!$B$268:$B$268</definedName>
    <definedName name="ProductId94">'Бланк заказа'!$B$269:$B$269</definedName>
    <definedName name="ProductId95">'Бланк заказа'!$B$270:$B$270</definedName>
    <definedName name="ProductId96">'Бланк заказа'!$B$274:$B$274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заказа'!$X$299:$X$299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заказа'!$X$99:$X$99</definedName>
    <definedName name="SalesQty38">'Бланк заказа'!$X$100:$X$100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заказа'!$X$122:$X$122</definedName>
    <definedName name="SalesQty45">'Бланк заказа'!$X$127:$X$127</definedName>
    <definedName name="SalesQty46">'Бланк заказа'!$X$128:$X$128</definedName>
    <definedName name="SalesQty47">'Бланк заказа'!$X$133:$X$133</definedName>
    <definedName name="SalesQty48">'Бланк заказа'!$X$139:$X$139</definedName>
    <definedName name="SalesQty49">'Бланк заказа'!$X$144:$X$144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заказа'!$X$151:$X$151</definedName>
    <definedName name="SalesQty54">'Бланк заказа'!$X$152:$X$152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заказа'!$X$169:$X$169</definedName>
    <definedName name="SalesQty6">'Бланк заказа'!$X$36:$X$36</definedName>
    <definedName name="SalesQty60">'Бланк заказа'!$X$175:$X$175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заказа'!$X$213:$X$213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заказа'!$X$225:$X$225</definedName>
    <definedName name="SalesQty82">'Бланк заказа'!$X$231:$X$231</definedName>
    <definedName name="SalesQty83">'Бланк заказа'!$X$232:$X$232</definedName>
    <definedName name="SalesQty84">'Бланк заказа'!$X$237:$X$237</definedName>
    <definedName name="SalesQty85">'Бланк заказа'!$X$243:$X$243</definedName>
    <definedName name="SalesQty86">'Бланк заказа'!$X$247:$X$247</definedName>
    <definedName name="SalesQty87">'Бланк заказа'!$X$253:$X$253</definedName>
    <definedName name="SalesQty88">'Бланк заказа'!$X$254:$X$254</definedName>
    <definedName name="SalesQty89">'Бланк заказа'!$X$255:$X$255</definedName>
    <definedName name="SalesQty9">'Бланк заказа'!$X$43:$X$43</definedName>
    <definedName name="SalesQty90">'Бланк заказа'!$X$259:$X$259</definedName>
    <definedName name="SalesQty91">'Бланк заказа'!$X$263:$X$263</definedName>
    <definedName name="SalesQty92">'Бланк заказа'!$X$264:$X$264</definedName>
    <definedName name="SalesQty93">'Бланк заказа'!$X$268:$X$268</definedName>
    <definedName name="SalesQty94">'Бланк заказа'!$X$269:$X$269</definedName>
    <definedName name="SalesQty95">'Бланк заказа'!$X$270:$X$270</definedName>
    <definedName name="SalesQty96">'Бланк заказа'!$X$274:$X$274</definedName>
    <definedName name="SalesQty97">'Бланк заказа'!$X$275:$X$275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заказа'!$Y$299:$Y$299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заказа'!$Y$99:$Y$99</definedName>
    <definedName name="SalesRoundBox38">'Бланк заказа'!$Y$100:$Y$100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заказа'!$Y$122:$Y$122</definedName>
    <definedName name="SalesRoundBox45">'Бланк заказа'!$Y$127:$Y$127</definedName>
    <definedName name="SalesRoundBox46">'Бланк заказа'!$Y$128:$Y$128</definedName>
    <definedName name="SalesRoundBox47">'Бланк заказа'!$Y$133:$Y$133</definedName>
    <definedName name="SalesRoundBox48">'Бланк заказа'!$Y$139:$Y$139</definedName>
    <definedName name="SalesRoundBox49">'Бланк заказа'!$Y$144:$Y$144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заказа'!$Y$151:$Y$151</definedName>
    <definedName name="SalesRoundBox54">'Бланк заказа'!$Y$152:$Y$152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заказа'!$Y$169:$Y$169</definedName>
    <definedName name="SalesRoundBox6">'Бланк заказа'!$Y$36:$Y$36</definedName>
    <definedName name="SalesRoundBox60">'Бланк заказа'!$Y$175:$Y$175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заказа'!$Y$213:$Y$213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заказа'!$Y$225:$Y$225</definedName>
    <definedName name="SalesRoundBox82">'Бланк заказа'!$Y$231:$Y$231</definedName>
    <definedName name="SalesRoundBox83">'Бланк заказа'!$Y$232:$Y$232</definedName>
    <definedName name="SalesRoundBox84">'Бланк заказа'!$Y$237:$Y$237</definedName>
    <definedName name="SalesRoundBox85">'Бланк заказа'!$Y$243:$Y$243</definedName>
    <definedName name="SalesRoundBox86">'Бланк заказа'!$Y$247:$Y$247</definedName>
    <definedName name="SalesRoundBox87">'Бланк заказа'!$Y$253:$Y$253</definedName>
    <definedName name="SalesRoundBox88">'Бланк заказа'!$Y$254:$Y$254</definedName>
    <definedName name="SalesRoundBox89">'Бланк заказа'!$Y$255:$Y$255</definedName>
    <definedName name="SalesRoundBox9">'Бланк заказа'!$Y$43:$Y$43</definedName>
    <definedName name="SalesRoundBox90">'Бланк заказа'!$Y$259:$Y$259</definedName>
    <definedName name="SalesRoundBox91">'Бланк заказа'!$Y$263:$Y$263</definedName>
    <definedName name="SalesRoundBox92">'Бланк заказа'!$Y$264:$Y$264</definedName>
    <definedName name="SalesRoundBox93">'Бланк заказа'!$Y$268:$Y$268</definedName>
    <definedName name="SalesRoundBox94">'Бланк заказа'!$Y$269:$Y$269</definedName>
    <definedName name="SalesRoundBox95">'Бланк заказа'!$Y$270:$Y$270</definedName>
    <definedName name="SalesRoundBox96">'Бланк заказа'!$Y$274:$Y$274</definedName>
    <definedName name="SalesRoundBox97">'Бланк заказа'!$Y$275:$Y$275</definedName>
    <definedName name="SalesRoundBox98">'Бланк заказа'!$Y$276:$Y$276</definedName>
    <definedName name="SalesRoundBox99">'Бланк заказа'!$Y$277:$Y$277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заказа'!$W$299:$W$299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заказа'!$W$99:$W$99</definedName>
    <definedName name="UnitOfMeasure38">'Бланк заказа'!$W$100:$W$100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заказа'!$W$122:$W$122</definedName>
    <definedName name="UnitOfMeasure45">'Бланк заказа'!$W$127:$W$127</definedName>
    <definedName name="UnitOfMeasure46">'Бланк заказа'!$W$128:$W$128</definedName>
    <definedName name="UnitOfMeasure47">'Бланк заказа'!$W$133:$W$133</definedName>
    <definedName name="UnitOfMeasure48">'Бланк заказа'!$W$139:$W$139</definedName>
    <definedName name="UnitOfMeasure49">'Бланк заказа'!$W$144:$W$144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заказа'!$W$151:$W$151</definedName>
    <definedName name="UnitOfMeasure54">'Бланк заказа'!$W$152:$W$152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заказа'!$W$169:$W$169</definedName>
    <definedName name="UnitOfMeasure6">'Бланк заказа'!$W$36:$W$36</definedName>
    <definedName name="UnitOfMeasure60">'Бланк заказа'!$W$175:$W$175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заказа'!$W$213:$W$213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заказа'!$W$225:$W$225</definedName>
    <definedName name="UnitOfMeasure82">'Бланк заказа'!$W$231:$W$231</definedName>
    <definedName name="UnitOfMeasure83">'Бланк заказа'!$W$232:$W$232</definedName>
    <definedName name="UnitOfMeasure84">'Бланк заказа'!$W$237:$W$237</definedName>
    <definedName name="UnitOfMeasure85">'Бланк заказа'!$W$243:$W$243</definedName>
    <definedName name="UnitOfMeasure86">'Бланк заказа'!$W$247:$W$247</definedName>
    <definedName name="UnitOfMeasure87">'Бланк заказа'!$W$253:$W$253</definedName>
    <definedName name="UnitOfMeasure88">'Бланк заказа'!$W$254:$W$254</definedName>
    <definedName name="UnitOfMeasure89">'Бланк заказа'!$W$255:$W$255</definedName>
    <definedName name="UnitOfMeasure9">'Бланк заказа'!$W$43:$W$43</definedName>
    <definedName name="UnitOfMeasure90">'Бланк заказа'!$W$259:$W$259</definedName>
    <definedName name="UnitOfMeasure91">'Бланк заказа'!$W$263:$W$263</definedName>
    <definedName name="UnitOfMeasure92">'Бланк заказа'!$W$264:$W$264</definedName>
    <definedName name="UnitOfMeasure93">'Бланк заказа'!$W$268:$W$268</definedName>
    <definedName name="UnitOfMeasure94">'Бланк заказа'!$W$269:$W$269</definedName>
    <definedName name="UnitOfMeasure95">'Бланк заказа'!$W$270:$W$270</definedName>
    <definedName name="UnitOfMeasure96">'Бланк заказа'!$W$274:$W$274</definedName>
    <definedName name="UnitOfMeasure97">'Бланк заказа'!$W$275:$W$275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2" i="1" l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X301" i="1"/>
  <c r="X300" i="1"/>
  <c r="BO299" i="1"/>
  <c r="BM299" i="1"/>
  <c r="Z299" i="1"/>
  <c r="Z300" i="1" s="1"/>
  <c r="Y299" i="1"/>
  <c r="Y301" i="1" s="1"/>
  <c r="X296" i="1"/>
  <c r="Y295" i="1"/>
  <c r="X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Z295" i="1" s="1"/>
  <c r="Y274" i="1"/>
  <c r="Y296" i="1" s="1"/>
  <c r="X272" i="1"/>
  <c r="X271" i="1"/>
  <c r="BO270" i="1"/>
  <c r="BM270" i="1"/>
  <c r="Z270" i="1"/>
  <c r="Y270" i="1"/>
  <c r="P270" i="1"/>
  <c r="BO269" i="1"/>
  <c r="BM269" i="1"/>
  <c r="Z269" i="1"/>
  <c r="Y269" i="1"/>
  <c r="BP269" i="1" s="1"/>
  <c r="BO268" i="1"/>
  <c r="BM268" i="1"/>
  <c r="Z268" i="1"/>
  <c r="Y268" i="1"/>
  <c r="BP268" i="1" s="1"/>
  <c r="X266" i="1"/>
  <c r="X265" i="1"/>
  <c r="BO264" i="1"/>
  <c r="BM264" i="1"/>
  <c r="Z264" i="1"/>
  <c r="Y264" i="1"/>
  <c r="BO263" i="1"/>
  <c r="BM263" i="1"/>
  <c r="Z263" i="1"/>
  <c r="Z265" i="1" s="1"/>
  <c r="Y263" i="1"/>
  <c r="Y266" i="1" s="1"/>
  <c r="X261" i="1"/>
  <c r="Y260" i="1"/>
  <c r="X260" i="1"/>
  <c r="BP259" i="1"/>
  <c r="BO259" i="1"/>
  <c r="BN259" i="1"/>
  <c r="BM259" i="1"/>
  <c r="Z259" i="1"/>
  <c r="Z260" i="1" s="1"/>
  <c r="Y259" i="1"/>
  <c r="Y261" i="1" s="1"/>
  <c r="X257" i="1"/>
  <c r="X256" i="1"/>
  <c r="BO255" i="1"/>
  <c r="BM255" i="1"/>
  <c r="Z255" i="1"/>
  <c r="Y255" i="1"/>
  <c r="BO254" i="1"/>
  <c r="BM254" i="1"/>
  <c r="Z254" i="1"/>
  <c r="Y254" i="1"/>
  <c r="BO253" i="1"/>
  <c r="BM253" i="1"/>
  <c r="Z253" i="1"/>
  <c r="Z256" i="1" s="1"/>
  <c r="Y253" i="1"/>
  <c r="X249" i="1"/>
  <c r="X248" i="1"/>
  <c r="BO247" i="1"/>
  <c r="BM247" i="1"/>
  <c r="Z247" i="1"/>
  <c r="Z248" i="1" s="1"/>
  <c r="Y247" i="1"/>
  <c r="Y249" i="1" s="1"/>
  <c r="P247" i="1"/>
  <c r="X245" i="1"/>
  <c r="X244" i="1"/>
  <c r="BO243" i="1"/>
  <c r="BM243" i="1"/>
  <c r="Z243" i="1"/>
  <c r="Z244" i="1" s="1"/>
  <c r="Y243" i="1"/>
  <c r="Y245" i="1" s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P232" i="1"/>
  <c r="BP231" i="1"/>
  <c r="BO231" i="1"/>
  <c r="BN231" i="1"/>
  <c r="BM231" i="1"/>
  <c r="Z231" i="1"/>
  <c r="Z233" i="1" s="1"/>
  <c r="Y231" i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P219" i="1" s="1"/>
  <c r="P219" i="1"/>
  <c r="BO218" i="1"/>
  <c r="BM218" i="1"/>
  <c r="Z218" i="1"/>
  <c r="Y218" i="1"/>
  <c r="P218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Z209" i="1" s="1"/>
  <c r="Y208" i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BP202" i="1" s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X187" i="1"/>
  <c r="X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0" i="1"/>
  <c r="X179" i="1"/>
  <c r="BO178" i="1"/>
  <c r="BM178" i="1"/>
  <c r="Z178" i="1"/>
  <c r="Y178" i="1"/>
  <c r="BO177" i="1"/>
  <c r="BM177" i="1"/>
  <c r="Z177" i="1"/>
  <c r="Y177" i="1"/>
  <c r="P177" i="1"/>
  <c r="BO176" i="1"/>
  <c r="BM176" i="1"/>
  <c r="Z176" i="1"/>
  <c r="Y176" i="1"/>
  <c r="BP176" i="1" s="1"/>
  <c r="P176" i="1"/>
  <c r="BO175" i="1"/>
  <c r="BM175" i="1"/>
  <c r="Z175" i="1"/>
  <c r="Y175" i="1"/>
  <c r="P175" i="1"/>
  <c r="X171" i="1"/>
  <c r="X170" i="1"/>
  <c r="BO169" i="1"/>
  <c r="BM169" i="1"/>
  <c r="Z169" i="1"/>
  <c r="Z170" i="1" s="1"/>
  <c r="Y169" i="1"/>
  <c r="P169" i="1"/>
  <c r="X166" i="1"/>
  <c r="X165" i="1"/>
  <c r="BO164" i="1"/>
  <c r="BM164" i="1"/>
  <c r="Z164" i="1"/>
  <c r="Z165" i="1" s="1"/>
  <c r="Y164" i="1"/>
  <c r="Y166" i="1" s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BP159" i="1" s="1"/>
  <c r="P159" i="1"/>
  <c r="BO158" i="1"/>
  <c r="BM158" i="1"/>
  <c r="Z158" i="1"/>
  <c r="Y158" i="1"/>
  <c r="P158" i="1"/>
  <c r="X154" i="1"/>
  <c r="X153" i="1"/>
  <c r="BO152" i="1"/>
  <c r="BM152" i="1"/>
  <c r="Z152" i="1"/>
  <c r="Y152" i="1"/>
  <c r="BP152" i="1" s="1"/>
  <c r="P152" i="1"/>
  <c r="BO151" i="1"/>
  <c r="BM151" i="1"/>
  <c r="Z151" i="1"/>
  <c r="Y151" i="1"/>
  <c r="P151" i="1"/>
  <c r="X149" i="1"/>
  <c r="X148" i="1"/>
  <c r="BO147" i="1"/>
  <c r="BM147" i="1"/>
  <c r="Z147" i="1"/>
  <c r="Y147" i="1"/>
  <c r="BP147" i="1" s="1"/>
  <c r="P147" i="1"/>
  <c r="BO146" i="1"/>
  <c r="BM146" i="1"/>
  <c r="Z146" i="1"/>
  <c r="Y146" i="1"/>
  <c r="BP146" i="1" s="1"/>
  <c r="P146" i="1"/>
  <c r="BO145" i="1"/>
  <c r="BM145" i="1"/>
  <c r="Z145" i="1"/>
  <c r="Y145" i="1"/>
  <c r="BP145" i="1" s="1"/>
  <c r="BO144" i="1"/>
  <c r="BM144" i="1"/>
  <c r="Z144" i="1"/>
  <c r="Y144" i="1"/>
  <c r="BP144" i="1" s="1"/>
  <c r="X141" i="1"/>
  <c r="X140" i="1"/>
  <c r="BO139" i="1"/>
  <c r="BM139" i="1"/>
  <c r="Z139" i="1"/>
  <c r="Z140" i="1" s="1"/>
  <c r="Y139" i="1"/>
  <c r="Y141" i="1" s="1"/>
  <c r="X135" i="1"/>
  <c r="X134" i="1"/>
  <c r="BO133" i="1"/>
  <c r="BM133" i="1"/>
  <c r="Z133" i="1"/>
  <c r="Z134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Y127" i="1"/>
  <c r="Y129" i="1" s="1"/>
  <c r="P127" i="1"/>
  <c r="X124" i="1"/>
  <c r="X123" i="1"/>
  <c r="BO122" i="1"/>
  <c r="BM122" i="1"/>
  <c r="Z122" i="1"/>
  <c r="Z123" i="1" s="1"/>
  <c r="Y122" i="1"/>
  <c r="Y124" i="1" s="1"/>
  <c r="P122" i="1"/>
  <c r="X119" i="1"/>
  <c r="X118" i="1"/>
  <c r="BO117" i="1"/>
  <c r="BM117" i="1"/>
  <c r="Z117" i="1"/>
  <c r="Z118" i="1" s="1"/>
  <c r="Y117" i="1"/>
  <c r="Y119" i="1" s="1"/>
  <c r="X114" i="1"/>
  <c r="X113" i="1"/>
  <c r="BO112" i="1"/>
  <c r="BM112" i="1"/>
  <c r="Z112" i="1"/>
  <c r="Y112" i="1"/>
  <c r="BP112" i="1" s="1"/>
  <c r="P112" i="1"/>
  <c r="BO111" i="1"/>
  <c r="BM111" i="1"/>
  <c r="Z111" i="1"/>
  <c r="Z113" i="1" s="1"/>
  <c r="Y111" i="1"/>
  <c r="P111" i="1"/>
  <c r="X108" i="1"/>
  <c r="X107" i="1"/>
  <c r="BO106" i="1"/>
  <c r="BM106" i="1"/>
  <c r="Z106" i="1"/>
  <c r="Y106" i="1"/>
  <c r="BP106" i="1" s="1"/>
  <c r="P106" i="1"/>
  <c r="BP105" i="1"/>
  <c r="BO105" i="1"/>
  <c r="BN105" i="1"/>
  <c r="BM105" i="1"/>
  <c r="Z105" i="1"/>
  <c r="Z107" i="1" s="1"/>
  <c r="Y105" i="1"/>
  <c r="P105" i="1"/>
  <c r="X102" i="1"/>
  <c r="X101" i="1"/>
  <c r="BO100" i="1"/>
  <c r="BM100" i="1"/>
  <c r="Z100" i="1"/>
  <c r="Y100" i="1"/>
  <c r="BP100" i="1" s="1"/>
  <c r="P100" i="1"/>
  <c r="BO99" i="1"/>
  <c r="BM99" i="1"/>
  <c r="Z99" i="1"/>
  <c r="Z101" i="1" s="1"/>
  <c r="Y99" i="1"/>
  <c r="P99" i="1"/>
  <c r="X96" i="1"/>
  <c r="X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6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Z86" i="1" s="1"/>
  <c r="Y83" i="1"/>
  <c r="P83" i="1"/>
  <c r="X80" i="1"/>
  <c r="X79" i="1"/>
  <c r="BO78" i="1"/>
  <c r="BM78" i="1"/>
  <c r="Z78" i="1"/>
  <c r="Y78" i="1"/>
  <c r="BP78" i="1" s="1"/>
  <c r="P78" i="1"/>
  <c r="BO77" i="1"/>
  <c r="BM77" i="1"/>
  <c r="Z77" i="1"/>
  <c r="Y77" i="1"/>
  <c r="BP77" i="1" s="1"/>
  <c r="P77" i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BP74" i="1" s="1"/>
  <c r="P74" i="1"/>
  <c r="BO73" i="1"/>
  <c r="BM73" i="1"/>
  <c r="Z73" i="1"/>
  <c r="Y73" i="1"/>
  <c r="Y80" i="1" s="1"/>
  <c r="X70" i="1"/>
  <c r="X69" i="1"/>
  <c r="BO68" i="1"/>
  <c r="BM68" i="1"/>
  <c r="Z68" i="1"/>
  <c r="Y68" i="1"/>
  <c r="BP68" i="1" s="1"/>
  <c r="P68" i="1"/>
  <c r="BO67" i="1"/>
  <c r="BM67" i="1"/>
  <c r="Z67" i="1"/>
  <c r="Z69" i="1" s="1"/>
  <c r="Y67" i="1"/>
  <c r="P67" i="1"/>
  <c r="X64" i="1"/>
  <c r="X63" i="1"/>
  <c r="BO62" i="1"/>
  <c r="BM62" i="1"/>
  <c r="Z62" i="1"/>
  <c r="Z63" i="1" s="1"/>
  <c r="Y62" i="1"/>
  <c r="Y64" i="1" s="1"/>
  <c r="X59" i="1"/>
  <c r="X58" i="1"/>
  <c r="BO57" i="1"/>
  <c r="BM57" i="1"/>
  <c r="Z57" i="1"/>
  <c r="Y57" i="1"/>
  <c r="BP57" i="1" s="1"/>
  <c r="P57" i="1"/>
  <c r="BO56" i="1"/>
  <c r="BM56" i="1"/>
  <c r="Z56" i="1"/>
  <c r="Z58" i="1" s="1"/>
  <c r="Y56" i="1"/>
  <c r="P56" i="1"/>
  <c r="X53" i="1"/>
  <c r="X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Y53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X24" i="1"/>
  <c r="X302" i="1" s="1"/>
  <c r="X23" i="1"/>
  <c r="BO22" i="1"/>
  <c r="X304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148" i="1" l="1"/>
  <c r="BN144" i="1"/>
  <c r="BN145" i="1"/>
  <c r="BN147" i="1"/>
  <c r="Y154" i="1"/>
  <c r="Y162" i="1"/>
  <c r="Y180" i="1"/>
  <c r="Z179" i="1"/>
  <c r="BN176" i="1"/>
  <c r="BN191" i="1"/>
  <c r="BN193" i="1"/>
  <c r="BN195" i="1"/>
  <c r="Y204" i="1"/>
  <c r="Z204" i="1"/>
  <c r="BN243" i="1"/>
  <c r="BP243" i="1"/>
  <c r="Y244" i="1"/>
  <c r="BN247" i="1"/>
  <c r="BP247" i="1"/>
  <c r="Y248" i="1"/>
  <c r="Y205" i="1"/>
  <c r="X303" i="1"/>
  <c r="X305" i="1" s="1"/>
  <c r="X306" i="1"/>
  <c r="Y32" i="1"/>
  <c r="Z52" i="1"/>
  <c r="Y58" i="1"/>
  <c r="BN57" i="1"/>
  <c r="Y69" i="1"/>
  <c r="BN68" i="1"/>
  <c r="Z79" i="1"/>
  <c r="Y87" i="1"/>
  <c r="BN84" i="1"/>
  <c r="Z95" i="1"/>
  <c r="Y101" i="1"/>
  <c r="BN100" i="1"/>
  <c r="Y108" i="1"/>
  <c r="Y113" i="1"/>
  <c r="BN112" i="1"/>
  <c r="Z129" i="1"/>
  <c r="BN133" i="1"/>
  <c r="BP133" i="1"/>
  <c r="Y134" i="1"/>
  <c r="Y148" i="1"/>
  <c r="Z153" i="1"/>
  <c r="Z161" i="1"/>
  <c r="BN160" i="1"/>
  <c r="Z186" i="1"/>
  <c r="BN184" i="1"/>
  <c r="Z196" i="1"/>
  <c r="BN200" i="1"/>
  <c r="BP200" i="1"/>
  <c r="BN202" i="1"/>
  <c r="BN219" i="1"/>
  <c r="Z271" i="1"/>
  <c r="BN268" i="1"/>
  <c r="BN269" i="1"/>
  <c r="F9" i="1"/>
  <c r="J9" i="1"/>
  <c r="F10" i="1"/>
  <c r="BN22" i="1"/>
  <c r="BP22" i="1"/>
  <c r="Y23" i="1"/>
  <c r="BN30" i="1"/>
  <c r="Y33" i="1"/>
  <c r="BN36" i="1"/>
  <c r="BP36" i="1"/>
  <c r="BN37" i="1"/>
  <c r="BN38" i="1"/>
  <c r="Y39" i="1"/>
  <c r="BN43" i="1"/>
  <c r="BP43" i="1"/>
  <c r="BN45" i="1"/>
  <c r="BN47" i="1"/>
  <c r="BN49" i="1"/>
  <c r="BN51" i="1"/>
  <c r="Y52" i="1"/>
  <c r="BN56" i="1"/>
  <c r="BP56" i="1"/>
  <c r="Y59" i="1"/>
  <c r="BN62" i="1"/>
  <c r="BP62" i="1"/>
  <c r="Y63" i="1"/>
  <c r="BN67" i="1"/>
  <c r="BP67" i="1"/>
  <c r="Y70" i="1"/>
  <c r="BN73" i="1"/>
  <c r="BP73" i="1"/>
  <c r="BN76" i="1"/>
  <c r="BN78" i="1"/>
  <c r="Y79" i="1"/>
  <c r="BN83" i="1"/>
  <c r="BP83" i="1"/>
  <c r="BN85" i="1"/>
  <c r="Y86" i="1"/>
  <c r="BN90" i="1"/>
  <c r="BP90" i="1"/>
  <c r="BN92" i="1"/>
  <c r="BN94" i="1"/>
  <c r="Y95" i="1"/>
  <c r="BN99" i="1"/>
  <c r="BP99" i="1"/>
  <c r="Y102" i="1"/>
  <c r="BN106" i="1"/>
  <c r="Y107" i="1"/>
  <c r="BN111" i="1"/>
  <c r="BP111" i="1"/>
  <c r="Y114" i="1"/>
  <c r="BN117" i="1"/>
  <c r="BP117" i="1"/>
  <c r="Y118" i="1"/>
  <c r="BN122" i="1"/>
  <c r="BP122" i="1"/>
  <c r="Y123" i="1"/>
  <c r="BN127" i="1"/>
  <c r="BP127" i="1"/>
  <c r="Y130" i="1"/>
  <c r="BN139" i="1"/>
  <c r="BP139" i="1"/>
  <c r="Y140" i="1"/>
  <c r="BN146" i="1"/>
  <c r="Y149" i="1"/>
  <c r="BN152" i="1"/>
  <c r="Y153" i="1"/>
  <c r="BN158" i="1"/>
  <c r="BP158" i="1"/>
  <c r="Y170" i="1"/>
  <c r="BP169" i="1"/>
  <c r="BN169" i="1"/>
  <c r="Y186" i="1"/>
  <c r="BP183" i="1"/>
  <c r="BN183" i="1"/>
  <c r="BP185" i="1"/>
  <c r="BN185" i="1"/>
  <c r="Y209" i="1"/>
  <c r="BP208" i="1"/>
  <c r="BN208" i="1"/>
  <c r="Y221" i="1"/>
  <c r="BP218" i="1"/>
  <c r="BN218" i="1"/>
  <c r="Y220" i="1"/>
  <c r="BP232" i="1"/>
  <c r="BN232" i="1"/>
  <c r="Y256" i="1"/>
  <c r="BP253" i="1"/>
  <c r="BN253" i="1"/>
  <c r="BP254" i="1"/>
  <c r="BN254" i="1"/>
  <c r="BP255" i="1"/>
  <c r="BN255" i="1"/>
  <c r="BP270" i="1"/>
  <c r="BN270" i="1"/>
  <c r="H9" i="1"/>
  <c r="BN44" i="1"/>
  <c r="BN46" i="1"/>
  <c r="BN48" i="1"/>
  <c r="BN50" i="1"/>
  <c r="BN74" i="1"/>
  <c r="BN75" i="1"/>
  <c r="BN77" i="1"/>
  <c r="BN151" i="1"/>
  <c r="BP151" i="1"/>
  <c r="BN159" i="1"/>
  <c r="Y161" i="1"/>
  <c r="Y165" i="1"/>
  <c r="BP164" i="1"/>
  <c r="BN164" i="1"/>
  <c r="Y171" i="1"/>
  <c r="Y179" i="1"/>
  <c r="BP175" i="1"/>
  <c r="BN175" i="1"/>
  <c r="BP177" i="1"/>
  <c r="BN177" i="1"/>
  <c r="BP178" i="1"/>
  <c r="BN178" i="1"/>
  <c r="Y187" i="1"/>
  <c r="Y197" i="1"/>
  <c r="BP190" i="1"/>
  <c r="BN190" i="1"/>
  <c r="BP192" i="1"/>
  <c r="BN192" i="1"/>
  <c r="BP194" i="1"/>
  <c r="BN194" i="1"/>
  <c r="Y196" i="1"/>
  <c r="BP201" i="1"/>
  <c r="BN201" i="1"/>
  <c r="BP203" i="1"/>
  <c r="BN203" i="1"/>
  <c r="Y210" i="1"/>
  <c r="Y214" i="1"/>
  <c r="BP213" i="1"/>
  <c r="BN213" i="1"/>
  <c r="Z220" i="1"/>
  <c r="Y233" i="1"/>
  <c r="Y234" i="1"/>
  <c r="Y238" i="1"/>
  <c r="BP237" i="1"/>
  <c r="BN237" i="1"/>
  <c r="Y257" i="1"/>
  <c r="Y265" i="1"/>
  <c r="BP263" i="1"/>
  <c r="BN263" i="1"/>
  <c r="BP264" i="1"/>
  <c r="BN264" i="1"/>
  <c r="Y271" i="1"/>
  <c r="Y272" i="1"/>
  <c r="Y300" i="1"/>
  <c r="BP299" i="1"/>
  <c r="BN299" i="1"/>
  <c r="Z307" i="1" l="1"/>
  <c r="Y302" i="1"/>
  <c r="C315" i="1"/>
  <c r="Y306" i="1"/>
  <c r="Y303" i="1"/>
  <c r="Y305" i="1" s="1"/>
  <c r="Y304" i="1"/>
  <c r="A315" i="1" l="1"/>
  <c r="B315" i="1"/>
</calcChain>
</file>

<file path=xl/sharedStrings.xml><?xml version="1.0" encoding="utf-8"?>
<sst xmlns="http://schemas.openxmlformats.org/spreadsheetml/2006/main" count="1514" uniqueCount="517">
  <si>
    <t xml:space="preserve">  БЛАНК ЗАКАЗА </t>
  </si>
  <si>
    <t>ЗПФ</t>
  </si>
  <si>
    <t>на отгрузку продукции с ООО Трейд-Сервис с</t>
  </si>
  <si>
    <t>07.02.2025</t>
  </si>
  <si>
    <t>бланк создан</t>
  </si>
  <si>
    <t>05.02.2025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</si>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</sst>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2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37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0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1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5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2" customWidth="1"/>
    <col min="19" max="19" width="6.140625" style="3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2" customWidth="1"/>
    <col min="25" max="25" width="11" style="312" customWidth="1"/>
    <col min="26" max="26" width="10" style="312" customWidth="1"/>
    <col min="27" max="27" width="11.5703125" style="312" customWidth="1"/>
    <col min="28" max="28" width="10.42578125" style="312" customWidth="1"/>
    <col min="29" max="29" width="30" style="3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2" customWidth="1"/>
    <col min="34" max="34" width="9.140625" style="312" customWidth="1"/>
    <col min="35" max="16384" width="9.140625" style="312"/>
  </cols>
  <sheetData>
    <row r="1" spans="1:32" s="308" customFormat="1" ht="45" customHeight="1" x14ac:dyDescent="0.2">
      <c r="A1" s="41"/>
      <c r="B1" s="41"/>
      <c r="C1" s="41"/>
      <c r="D1" s="354" t="s">
        <v>0</v>
      </c>
      <c r="E1" s="339"/>
      <c r="F1" s="339"/>
      <c r="G1" s="12" t="s">
        <v>1</v>
      </c>
      <c r="H1" s="354" t="s">
        <v>2</v>
      </c>
      <c r="I1" s="339"/>
      <c r="J1" s="339"/>
      <c r="K1" s="339"/>
      <c r="L1" s="339"/>
      <c r="M1" s="339"/>
      <c r="N1" s="339"/>
      <c r="O1" s="339"/>
      <c r="P1" s="339"/>
      <c r="Q1" s="339"/>
      <c r="R1" s="338" t="s">
        <v>3</v>
      </c>
      <c r="S1" s="339"/>
      <c r="T1" s="33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9"/>
      <c r="R2" s="329"/>
      <c r="S2" s="329"/>
      <c r="T2" s="329"/>
      <c r="U2" s="329"/>
      <c r="V2" s="329"/>
      <c r="W2" s="329"/>
      <c r="X2" s="16"/>
      <c r="Y2" s="16"/>
      <c r="Z2" s="16"/>
      <c r="AA2" s="16"/>
      <c r="AB2" s="51"/>
      <c r="AC2" s="51"/>
      <c r="AD2" s="51"/>
      <c r="AE2" s="51"/>
    </row>
    <row r="3" spans="1:32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9"/>
      <c r="Q3" s="329"/>
      <c r="R3" s="329"/>
      <c r="S3" s="329"/>
      <c r="T3" s="329"/>
      <c r="U3" s="329"/>
      <c r="V3" s="329"/>
      <c r="W3" s="329"/>
      <c r="X3" s="16"/>
      <c r="Y3" s="16"/>
      <c r="Z3" s="16"/>
      <c r="AA3" s="16"/>
      <c r="AB3" s="51"/>
      <c r="AC3" s="51"/>
      <c r="AD3" s="51"/>
      <c r="AE3" s="51"/>
    </row>
    <row r="4" spans="1:32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8" customFormat="1" ht="23.45" customHeight="1" x14ac:dyDescent="0.2">
      <c r="A5" s="408" t="s">
        <v>8</v>
      </c>
      <c r="B5" s="374"/>
      <c r="C5" s="375"/>
      <c r="D5" s="380"/>
      <c r="E5" s="381"/>
      <c r="F5" s="501" t="s">
        <v>9</v>
      </c>
      <c r="G5" s="375"/>
      <c r="H5" s="380" t="s">
        <v>516</v>
      </c>
      <c r="I5" s="470"/>
      <c r="J5" s="470"/>
      <c r="K5" s="470"/>
      <c r="L5" s="470"/>
      <c r="M5" s="381"/>
      <c r="N5" s="61"/>
      <c r="P5" s="24" t="s">
        <v>10</v>
      </c>
      <c r="Q5" s="519">
        <v>45698</v>
      </c>
      <c r="R5" s="401"/>
      <c r="T5" s="427" t="s">
        <v>11</v>
      </c>
      <c r="U5" s="337"/>
      <c r="V5" s="430" t="s">
        <v>12</v>
      </c>
      <c r="W5" s="401"/>
      <c r="AB5" s="51"/>
      <c r="AC5" s="51"/>
      <c r="AD5" s="51"/>
      <c r="AE5" s="51"/>
    </row>
    <row r="6" spans="1:32" s="308" customFormat="1" ht="24" customHeight="1" x14ac:dyDescent="0.2">
      <c r="A6" s="408" t="s">
        <v>13</v>
      </c>
      <c r="B6" s="374"/>
      <c r="C6" s="375"/>
      <c r="D6" s="472" t="s">
        <v>14</v>
      </c>
      <c r="E6" s="473"/>
      <c r="F6" s="473"/>
      <c r="G6" s="473"/>
      <c r="H6" s="473"/>
      <c r="I6" s="473"/>
      <c r="J6" s="473"/>
      <c r="K6" s="473"/>
      <c r="L6" s="473"/>
      <c r="M6" s="401"/>
      <c r="N6" s="62"/>
      <c r="P6" s="24" t="s">
        <v>15</v>
      </c>
      <c r="Q6" s="520" t="str">
        <f>IF(Q5=0," ",CHOOSE(WEEKDAY(Q5,2),"Понедельник","Вторник","Среда","Четверг","Пятница","Суббота","Воскресенье"))</f>
        <v>Понедельник</v>
      </c>
      <c r="R6" s="321"/>
      <c r="T6" s="431" t="s">
        <v>16</v>
      </c>
      <c r="U6" s="337"/>
      <c r="V6" s="448" t="s">
        <v>17</v>
      </c>
      <c r="W6" s="356"/>
      <c r="AB6" s="51"/>
      <c r="AC6" s="51"/>
      <c r="AD6" s="51"/>
      <c r="AE6" s="51"/>
    </row>
    <row r="7" spans="1:32" s="308" customFormat="1" ht="21.75" hidden="1" customHeight="1" x14ac:dyDescent="0.2">
      <c r="A7" s="55"/>
      <c r="B7" s="55"/>
      <c r="C7" s="55"/>
      <c r="D7" s="347" t="str">
        <f>IFERROR(VLOOKUP(DeliveryAddress,Table,3,0),1)</f>
        <v>6</v>
      </c>
      <c r="E7" s="348"/>
      <c r="F7" s="348"/>
      <c r="G7" s="348"/>
      <c r="H7" s="348"/>
      <c r="I7" s="348"/>
      <c r="J7" s="348"/>
      <c r="K7" s="348"/>
      <c r="L7" s="348"/>
      <c r="M7" s="349"/>
      <c r="N7" s="63"/>
      <c r="P7" s="24"/>
      <c r="Q7" s="42"/>
      <c r="R7" s="42"/>
      <c r="T7" s="329"/>
      <c r="U7" s="337"/>
      <c r="V7" s="449"/>
      <c r="W7" s="450"/>
      <c r="AB7" s="51"/>
      <c r="AC7" s="51"/>
      <c r="AD7" s="51"/>
      <c r="AE7" s="51"/>
    </row>
    <row r="8" spans="1:32" s="308" customFormat="1" ht="25.5" customHeight="1" x14ac:dyDescent="0.2">
      <c r="A8" s="523" t="s">
        <v>18</v>
      </c>
      <c r="B8" s="323"/>
      <c r="C8" s="324"/>
      <c r="D8" s="364"/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19</v>
      </c>
      <c r="Q8" s="411">
        <v>0.41666666666666669</v>
      </c>
      <c r="R8" s="349"/>
      <c r="T8" s="329"/>
      <c r="U8" s="337"/>
      <c r="V8" s="449"/>
      <c r="W8" s="450"/>
      <c r="AB8" s="51"/>
      <c r="AC8" s="51"/>
      <c r="AD8" s="51"/>
      <c r="AE8" s="51"/>
    </row>
    <row r="9" spans="1:32" s="308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21"/>
      <c r="E9" s="319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M9" s="319"/>
      <c r="N9" s="306"/>
      <c r="P9" s="26" t="s">
        <v>20</v>
      </c>
      <c r="Q9" s="397"/>
      <c r="R9" s="398"/>
      <c r="T9" s="329"/>
      <c r="U9" s="337"/>
      <c r="V9" s="451"/>
      <c r="W9" s="452"/>
      <c r="X9" s="43"/>
      <c r="Y9" s="43"/>
      <c r="Z9" s="43"/>
      <c r="AA9" s="43"/>
      <c r="AB9" s="51"/>
      <c r="AC9" s="51"/>
      <c r="AD9" s="51"/>
      <c r="AE9" s="51"/>
    </row>
    <row r="10" spans="1:32" s="308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21"/>
      <c r="E10" s="319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61" t="str">
        <f>IFERROR(VLOOKUP($D$10,Proxy,2,FALSE),"")</f>
        <v/>
      </c>
      <c r="I10" s="329"/>
      <c r="J10" s="329"/>
      <c r="K10" s="329"/>
      <c r="L10" s="329"/>
      <c r="M10" s="329"/>
      <c r="N10" s="307"/>
      <c r="P10" s="26" t="s">
        <v>21</v>
      </c>
      <c r="Q10" s="376"/>
      <c r="R10" s="377"/>
      <c r="U10" s="24" t="s">
        <v>22</v>
      </c>
      <c r="V10" s="355" t="s">
        <v>23</v>
      </c>
      <c r="W10" s="356"/>
      <c r="X10" s="44"/>
      <c r="Y10" s="44"/>
      <c r="Z10" s="44"/>
      <c r="AA10" s="44"/>
      <c r="AB10" s="51"/>
      <c r="AC10" s="51"/>
      <c r="AD10" s="51"/>
      <c r="AE10" s="51"/>
    </row>
    <row r="11" spans="1:32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0"/>
      <c r="R11" s="401"/>
      <c r="U11" s="24" t="s">
        <v>26</v>
      </c>
      <c r="V11" s="481" t="s">
        <v>27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08" customFormat="1" ht="18.600000000000001" customHeight="1" x14ac:dyDescent="0.2">
      <c r="A12" s="373" t="s">
        <v>28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65"/>
      <c r="P12" s="24" t="s">
        <v>29</v>
      </c>
      <c r="Q12" s="411"/>
      <c r="R12" s="349"/>
      <c r="S12" s="23"/>
      <c r="U12" s="24"/>
      <c r="V12" s="339"/>
      <c r="W12" s="329"/>
      <c r="AB12" s="51"/>
      <c r="AC12" s="51"/>
      <c r="AD12" s="51"/>
      <c r="AE12" s="51"/>
    </row>
    <row r="13" spans="1:32" s="308" customFormat="1" ht="23.25" customHeight="1" x14ac:dyDescent="0.2">
      <c r="A13" s="373" t="s">
        <v>30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65"/>
      <c r="O13" s="26"/>
      <c r="P13" s="26" t="s">
        <v>31</v>
      </c>
      <c r="Q13" s="481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8" customFormat="1" ht="18.600000000000001" customHeight="1" x14ac:dyDescent="0.2">
      <c r="A14" s="373" t="s">
        <v>32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8" customFormat="1" ht="22.5" customHeight="1" x14ac:dyDescent="0.2">
      <c r="A15" s="437" t="s">
        <v>33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66"/>
      <c r="P15" s="414" t="s">
        <v>34</v>
      </c>
      <c r="Q15" s="339"/>
      <c r="R15" s="339"/>
      <c r="S15" s="339"/>
      <c r="T15" s="33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5"/>
      <c r="Q16" s="415"/>
      <c r="R16" s="415"/>
      <c r="S16" s="415"/>
      <c r="T16" s="4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5" t="s">
        <v>35</v>
      </c>
      <c r="B17" s="345" t="s">
        <v>36</v>
      </c>
      <c r="C17" s="420" t="s">
        <v>37</v>
      </c>
      <c r="D17" s="345" t="s">
        <v>38</v>
      </c>
      <c r="E17" s="390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345" t="s">
        <v>48</v>
      </c>
      <c r="P17" s="345" t="s">
        <v>49</v>
      </c>
      <c r="Q17" s="389"/>
      <c r="R17" s="389"/>
      <c r="S17" s="389"/>
      <c r="T17" s="390"/>
      <c r="U17" s="516" t="s">
        <v>50</v>
      </c>
      <c r="V17" s="375"/>
      <c r="W17" s="345" t="s">
        <v>51</v>
      </c>
      <c r="X17" s="345" t="s">
        <v>52</v>
      </c>
      <c r="Y17" s="517" t="s">
        <v>53</v>
      </c>
      <c r="Z17" s="453" t="s">
        <v>54</v>
      </c>
      <c r="AA17" s="459" t="s">
        <v>55</v>
      </c>
      <c r="AB17" s="459" t="s">
        <v>56</v>
      </c>
      <c r="AC17" s="459" t="s">
        <v>57</v>
      </c>
      <c r="AD17" s="459" t="s">
        <v>58</v>
      </c>
      <c r="AE17" s="496"/>
      <c r="AF17" s="497"/>
      <c r="AG17" s="69"/>
      <c r="BD17" s="68" t="s">
        <v>59</v>
      </c>
    </row>
    <row r="18" spans="1:68" ht="14.25" customHeight="1" x14ac:dyDescent="0.2">
      <c r="A18" s="346"/>
      <c r="B18" s="346"/>
      <c r="C18" s="346"/>
      <c r="D18" s="391"/>
      <c r="E18" s="393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91"/>
      <c r="Q18" s="392"/>
      <c r="R18" s="392"/>
      <c r="S18" s="392"/>
      <c r="T18" s="393"/>
      <c r="U18" s="70" t="s">
        <v>60</v>
      </c>
      <c r="V18" s="70" t="s">
        <v>61</v>
      </c>
      <c r="W18" s="346"/>
      <c r="X18" s="346"/>
      <c r="Y18" s="518"/>
      <c r="Z18" s="454"/>
      <c r="AA18" s="460"/>
      <c r="AB18" s="460"/>
      <c r="AC18" s="460"/>
      <c r="AD18" s="498"/>
      <c r="AE18" s="499"/>
      <c r="AF18" s="500"/>
      <c r="AG18" s="69"/>
      <c r="BD18" s="68"/>
    </row>
    <row r="19" spans="1:68" ht="27.75" hidden="1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hidden="1" customHeight="1" x14ac:dyDescent="0.25">
      <c r="A20" s="331" t="s">
        <v>62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09"/>
      <c r="AB20" s="309"/>
      <c r="AC20" s="309"/>
    </row>
    <row r="21" spans="1:68" ht="14.25" hidden="1" customHeight="1" x14ac:dyDescent="0.25">
      <c r="A21" s="335" t="s">
        <v>63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10"/>
      <c r="AB21" s="310"/>
      <c r="AC21" s="31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0">
        <v>4607111035752</v>
      </c>
      <c r="E22" s="321"/>
      <c r="F22" s="313">
        <v>0.43</v>
      </c>
      <c r="G22" s="32">
        <v>16</v>
      </c>
      <c r="H22" s="313">
        <v>6.88</v>
      </c>
      <c r="I22" s="31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4"/>
      <c r="V22" s="34"/>
      <c r="W22" s="35" t="s">
        <v>69</v>
      </c>
      <c r="X22" s="314">
        <v>0</v>
      </c>
      <c r="Y22" s="31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30"/>
      <c r="P23" s="322" t="s">
        <v>72</v>
      </c>
      <c r="Q23" s="323"/>
      <c r="R23" s="323"/>
      <c r="S23" s="323"/>
      <c r="T23" s="323"/>
      <c r="U23" s="323"/>
      <c r="V23" s="324"/>
      <c r="W23" s="37" t="s">
        <v>69</v>
      </c>
      <c r="X23" s="316">
        <f>IFERROR(SUM(X22:X22),"0")</f>
        <v>0</v>
      </c>
      <c r="Y23" s="316">
        <f>IFERROR(SUM(Y22:Y22),"0")</f>
        <v>0</v>
      </c>
      <c r="Z23" s="316">
        <f>IFERROR(IF(Z22="",0,Z22),"0")</f>
        <v>0</v>
      </c>
      <c r="AA23" s="317"/>
      <c r="AB23" s="317"/>
      <c r="AC23" s="317"/>
    </row>
    <row r="24" spans="1:68" hidden="1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30"/>
      <c r="P24" s="322" t="s">
        <v>72</v>
      </c>
      <c r="Q24" s="323"/>
      <c r="R24" s="323"/>
      <c r="S24" s="323"/>
      <c r="T24" s="323"/>
      <c r="U24" s="323"/>
      <c r="V24" s="324"/>
      <c r="W24" s="37" t="s">
        <v>73</v>
      </c>
      <c r="X24" s="316">
        <f>IFERROR(SUMPRODUCT(X22:X22*H22:H22),"0")</f>
        <v>0</v>
      </c>
      <c r="Y24" s="316">
        <f>IFERROR(SUMPRODUCT(Y22:Y22*H22:H22),"0")</f>
        <v>0</v>
      </c>
      <c r="Z24" s="37"/>
      <c r="AA24" s="317"/>
      <c r="AB24" s="317"/>
      <c r="AC24" s="317"/>
    </row>
    <row r="25" spans="1:68" ht="27.75" hidden="1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hidden="1" customHeight="1" x14ac:dyDescent="0.25">
      <c r="A26" s="331" t="s">
        <v>75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09"/>
      <c r="AB26" s="309"/>
      <c r="AC26" s="309"/>
    </row>
    <row r="27" spans="1:68" ht="14.25" hidden="1" customHeight="1" x14ac:dyDescent="0.25">
      <c r="A27" s="335" t="s">
        <v>76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10"/>
      <c r="AB27" s="310"/>
      <c r="AC27" s="310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20">
        <v>4607111036520</v>
      </c>
      <c r="E28" s="321"/>
      <c r="F28" s="313">
        <v>0.25</v>
      </c>
      <c r="G28" s="32">
        <v>6</v>
      </c>
      <c r="H28" s="313">
        <v>1.5</v>
      </c>
      <c r="I28" s="31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40" t="s">
        <v>80</v>
      </c>
      <c r="Q28" s="333"/>
      <c r="R28" s="333"/>
      <c r="S28" s="333"/>
      <c r="T28" s="334"/>
      <c r="U28" s="34"/>
      <c r="V28" s="34"/>
      <c r="W28" s="35" t="s">
        <v>69</v>
      </c>
      <c r="X28" s="314">
        <v>0</v>
      </c>
      <c r="Y28" s="31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20">
        <v>4607111036537</v>
      </c>
      <c r="E29" s="321"/>
      <c r="F29" s="313">
        <v>0.25</v>
      </c>
      <c r="G29" s="32">
        <v>6</v>
      </c>
      <c r="H29" s="313">
        <v>1.5</v>
      </c>
      <c r="I29" s="31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51" t="s">
        <v>85</v>
      </c>
      <c r="Q29" s="333"/>
      <c r="R29" s="333"/>
      <c r="S29" s="333"/>
      <c r="T29" s="334"/>
      <c r="U29" s="34"/>
      <c r="V29" s="34"/>
      <c r="W29" s="35" t="s">
        <v>69</v>
      </c>
      <c r="X29" s="314">
        <v>42</v>
      </c>
      <c r="Y29" s="31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4301132094</v>
      </c>
      <c r="D30" s="320">
        <v>4607111036599</v>
      </c>
      <c r="E30" s="321"/>
      <c r="F30" s="313">
        <v>0.25</v>
      </c>
      <c r="G30" s="32">
        <v>6</v>
      </c>
      <c r="H30" s="313">
        <v>1.5</v>
      </c>
      <c r="I30" s="31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4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3"/>
      <c r="R30" s="333"/>
      <c r="S30" s="333"/>
      <c r="T30" s="334"/>
      <c r="U30" s="34"/>
      <c r="V30" s="34"/>
      <c r="W30" s="35" t="s">
        <v>69</v>
      </c>
      <c r="X30" s="314">
        <v>0</v>
      </c>
      <c r="Y30" s="31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4301132095</v>
      </c>
      <c r="D31" s="320">
        <v>4607111036605</v>
      </c>
      <c r="E31" s="321"/>
      <c r="F31" s="313">
        <v>0.25</v>
      </c>
      <c r="G31" s="32">
        <v>6</v>
      </c>
      <c r="H31" s="313">
        <v>1.5</v>
      </c>
      <c r="I31" s="313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6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3"/>
      <c r="R31" s="333"/>
      <c r="S31" s="333"/>
      <c r="T31" s="334"/>
      <c r="U31" s="34"/>
      <c r="V31" s="34"/>
      <c r="W31" s="35" t="s">
        <v>69</v>
      </c>
      <c r="X31" s="314">
        <v>0</v>
      </c>
      <c r="Y31" s="31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30"/>
      <c r="P32" s="322" t="s">
        <v>72</v>
      </c>
      <c r="Q32" s="323"/>
      <c r="R32" s="323"/>
      <c r="S32" s="323"/>
      <c r="T32" s="323"/>
      <c r="U32" s="323"/>
      <c r="V32" s="324"/>
      <c r="W32" s="37" t="s">
        <v>69</v>
      </c>
      <c r="X32" s="316">
        <f>IFERROR(SUM(X28:X31),"0")</f>
        <v>42</v>
      </c>
      <c r="Y32" s="316">
        <f>IFERROR(SUM(Y28:Y31),"0")</f>
        <v>42</v>
      </c>
      <c r="Z32" s="316">
        <f>IFERROR(IF(Z28="",0,Z28),"0")+IFERROR(IF(Z29="",0,Z29),"0")+IFERROR(IF(Z30="",0,Z30),"0")+IFERROR(IF(Z31="",0,Z31),"0")</f>
        <v>0.39522000000000002</v>
      </c>
      <c r="AA32" s="317"/>
      <c r="AB32" s="317"/>
      <c r="AC32" s="317"/>
    </row>
    <row r="33" spans="1:68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30"/>
      <c r="P33" s="322" t="s">
        <v>72</v>
      </c>
      <c r="Q33" s="323"/>
      <c r="R33" s="323"/>
      <c r="S33" s="323"/>
      <c r="T33" s="323"/>
      <c r="U33" s="323"/>
      <c r="V33" s="324"/>
      <c r="W33" s="37" t="s">
        <v>73</v>
      </c>
      <c r="X33" s="316">
        <f>IFERROR(SUMPRODUCT(X28:X31*H28:H31),"0")</f>
        <v>63</v>
      </c>
      <c r="Y33" s="316">
        <f>IFERROR(SUMPRODUCT(Y28:Y31*H28:H31),"0")</f>
        <v>63</v>
      </c>
      <c r="Z33" s="37"/>
      <c r="AA33" s="317"/>
      <c r="AB33" s="317"/>
      <c r="AC33" s="317"/>
    </row>
    <row r="34" spans="1:68" ht="16.5" hidden="1" customHeight="1" x14ac:dyDescent="0.25">
      <c r="A34" s="331" t="s">
        <v>90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09"/>
      <c r="AB34" s="309"/>
      <c r="AC34" s="309"/>
    </row>
    <row r="35" spans="1:68" ht="14.25" hidden="1" customHeight="1" x14ac:dyDescent="0.25">
      <c r="A35" s="335" t="s">
        <v>63</v>
      </c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10"/>
      <c r="AB35" s="310"/>
      <c r="AC35" s="310"/>
    </row>
    <row r="36" spans="1:68" ht="27" hidden="1" customHeight="1" x14ac:dyDescent="0.25">
      <c r="A36" s="54" t="s">
        <v>91</v>
      </c>
      <c r="B36" s="54" t="s">
        <v>92</v>
      </c>
      <c r="C36" s="31">
        <v>4301071090</v>
      </c>
      <c r="D36" s="320">
        <v>4620207490075</v>
      </c>
      <c r="E36" s="321"/>
      <c r="F36" s="313">
        <v>0.7</v>
      </c>
      <c r="G36" s="32">
        <v>8</v>
      </c>
      <c r="H36" s="313">
        <v>5.6</v>
      </c>
      <c r="I36" s="31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36" t="s">
        <v>93</v>
      </c>
      <c r="Q36" s="333"/>
      <c r="R36" s="333"/>
      <c r="S36" s="333"/>
      <c r="T36" s="334"/>
      <c r="U36" s="34"/>
      <c r="V36" s="34"/>
      <c r="W36" s="35" t="s">
        <v>69</v>
      </c>
      <c r="X36" s="314">
        <v>0</v>
      </c>
      <c r="Y36" s="31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95</v>
      </c>
      <c r="B37" s="54" t="s">
        <v>96</v>
      </c>
      <c r="C37" s="31">
        <v>4301071092</v>
      </c>
      <c r="D37" s="320">
        <v>4620207490174</v>
      </c>
      <c r="E37" s="321"/>
      <c r="F37" s="313">
        <v>0.7</v>
      </c>
      <c r="G37" s="32">
        <v>8</v>
      </c>
      <c r="H37" s="313">
        <v>5.6</v>
      </c>
      <c r="I37" s="313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44" t="s">
        <v>97</v>
      </c>
      <c r="Q37" s="333"/>
      <c r="R37" s="333"/>
      <c r="S37" s="333"/>
      <c r="T37" s="334"/>
      <c r="U37" s="34"/>
      <c r="V37" s="34"/>
      <c r="W37" s="35" t="s">
        <v>69</v>
      </c>
      <c r="X37" s="314">
        <v>0</v>
      </c>
      <c r="Y37" s="31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99</v>
      </c>
      <c r="B38" s="54" t="s">
        <v>100</v>
      </c>
      <c r="C38" s="31">
        <v>4301071091</v>
      </c>
      <c r="D38" s="320">
        <v>4620207490044</v>
      </c>
      <c r="E38" s="321"/>
      <c r="F38" s="313">
        <v>0.7</v>
      </c>
      <c r="G38" s="32">
        <v>8</v>
      </c>
      <c r="H38" s="313">
        <v>5.6</v>
      </c>
      <c r="I38" s="313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65" t="s">
        <v>101</v>
      </c>
      <c r="Q38" s="333"/>
      <c r="R38" s="333"/>
      <c r="S38" s="333"/>
      <c r="T38" s="334"/>
      <c r="U38" s="34"/>
      <c r="V38" s="34"/>
      <c r="W38" s="35" t="s">
        <v>69</v>
      </c>
      <c r="X38" s="314">
        <v>0</v>
      </c>
      <c r="Y38" s="31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102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28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30"/>
      <c r="P39" s="322" t="s">
        <v>72</v>
      </c>
      <c r="Q39" s="323"/>
      <c r="R39" s="323"/>
      <c r="S39" s="323"/>
      <c r="T39" s="323"/>
      <c r="U39" s="323"/>
      <c r="V39" s="324"/>
      <c r="W39" s="37" t="s">
        <v>69</v>
      </c>
      <c r="X39" s="316">
        <f>IFERROR(SUM(X36:X38),"0")</f>
        <v>0</v>
      </c>
      <c r="Y39" s="316">
        <f>IFERROR(SUM(Y36:Y38),"0")</f>
        <v>0</v>
      </c>
      <c r="Z39" s="316">
        <f>IFERROR(IF(Z36="",0,Z36),"0")+IFERROR(IF(Z37="",0,Z37),"0")+IFERROR(IF(Z38="",0,Z38),"0")</f>
        <v>0</v>
      </c>
      <c r="AA39" s="317"/>
      <c r="AB39" s="317"/>
      <c r="AC39" s="317"/>
    </row>
    <row r="40" spans="1:68" hidden="1" x14ac:dyDescent="0.2">
      <c r="A40" s="329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30"/>
      <c r="P40" s="322" t="s">
        <v>72</v>
      </c>
      <c r="Q40" s="323"/>
      <c r="R40" s="323"/>
      <c r="S40" s="323"/>
      <c r="T40" s="323"/>
      <c r="U40" s="323"/>
      <c r="V40" s="324"/>
      <c r="W40" s="37" t="s">
        <v>73</v>
      </c>
      <c r="X40" s="316">
        <f>IFERROR(SUMPRODUCT(X36:X38*H36:H38),"0")</f>
        <v>0</v>
      </c>
      <c r="Y40" s="316">
        <f>IFERROR(SUMPRODUCT(Y36:Y38*H36:H38),"0")</f>
        <v>0</v>
      </c>
      <c r="Z40" s="37"/>
      <c r="AA40" s="317"/>
      <c r="AB40" s="317"/>
      <c r="AC40" s="317"/>
    </row>
    <row r="41" spans="1:68" ht="16.5" hidden="1" customHeight="1" x14ac:dyDescent="0.25">
      <c r="A41" s="331" t="s">
        <v>103</v>
      </c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329"/>
      <c r="Z41" s="329"/>
      <c r="AA41" s="309"/>
      <c r="AB41" s="309"/>
      <c r="AC41" s="309"/>
    </row>
    <row r="42" spans="1:68" ht="14.25" hidden="1" customHeight="1" x14ac:dyDescent="0.25">
      <c r="A42" s="335" t="s">
        <v>63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10"/>
      <c r="AB42" s="310"/>
      <c r="AC42" s="310"/>
    </row>
    <row r="43" spans="1:68" ht="27" hidden="1" customHeight="1" x14ac:dyDescent="0.25">
      <c r="A43" s="54" t="s">
        <v>104</v>
      </c>
      <c r="B43" s="54" t="s">
        <v>105</v>
      </c>
      <c r="C43" s="31">
        <v>4301071032</v>
      </c>
      <c r="D43" s="320">
        <v>4607111038999</v>
      </c>
      <c r="E43" s="321"/>
      <c r="F43" s="313">
        <v>0.4</v>
      </c>
      <c r="G43" s="32">
        <v>16</v>
      </c>
      <c r="H43" s="313">
        <v>6.4</v>
      </c>
      <c r="I43" s="313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3"/>
      <c r="R43" s="333"/>
      <c r="S43" s="333"/>
      <c r="T43" s="334"/>
      <c r="U43" s="34"/>
      <c r="V43" s="34"/>
      <c r="W43" s="35" t="s">
        <v>69</v>
      </c>
      <c r="X43" s="314">
        <v>0</v>
      </c>
      <c r="Y43" s="31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106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107</v>
      </c>
      <c r="B44" s="54" t="s">
        <v>108</v>
      </c>
      <c r="C44" s="31">
        <v>4301071044</v>
      </c>
      <c r="D44" s="320">
        <v>4607111039385</v>
      </c>
      <c r="E44" s="321"/>
      <c r="F44" s="313">
        <v>0.7</v>
      </c>
      <c r="G44" s="32">
        <v>10</v>
      </c>
      <c r="H44" s="313">
        <v>7</v>
      </c>
      <c r="I44" s="31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3"/>
      <c r="R44" s="333"/>
      <c r="S44" s="333"/>
      <c r="T44" s="334"/>
      <c r="U44" s="34"/>
      <c r="V44" s="34"/>
      <c r="W44" s="35" t="s">
        <v>69</v>
      </c>
      <c r="X44" s="314">
        <v>0</v>
      </c>
      <c r="Y44" s="315">
        <f t="shared" si="0"/>
        <v>0</v>
      </c>
      <c r="Z44" s="36">
        <f t="shared" si="1"/>
        <v>0</v>
      </c>
      <c r="AA44" s="56"/>
      <c r="AB44" s="57"/>
      <c r="AC44" s="90" t="s">
        <v>106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109</v>
      </c>
      <c r="B45" s="54" t="s">
        <v>110</v>
      </c>
      <c r="C45" s="31">
        <v>4301070972</v>
      </c>
      <c r="D45" s="320">
        <v>4607111037183</v>
      </c>
      <c r="E45" s="321"/>
      <c r="F45" s="313">
        <v>0.9</v>
      </c>
      <c r="G45" s="32">
        <v>8</v>
      </c>
      <c r="H45" s="313">
        <v>7.2</v>
      </c>
      <c r="I45" s="313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33"/>
      <c r="R45" s="333"/>
      <c r="S45" s="333"/>
      <c r="T45" s="334"/>
      <c r="U45" s="34"/>
      <c r="V45" s="34"/>
      <c r="W45" s="35" t="s">
        <v>69</v>
      </c>
      <c r="X45" s="314">
        <v>0</v>
      </c>
      <c r="Y45" s="315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111</v>
      </c>
      <c r="B46" s="54" t="s">
        <v>112</v>
      </c>
      <c r="C46" s="31">
        <v>4301071045</v>
      </c>
      <c r="D46" s="320">
        <v>4607111039392</v>
      </c>
      <c r="E46" s="321"/>
      <c r="F46" s="313">
        <v>0.4</v>
      </c>
      <c r="G46" s="32">
        <v>16</v>
      </c>
      <c r="H46" s="313">
        <v>6.4</v>
      </c>
      <c r="I46" s="313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3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3"/>
      <c r="R46" s="333"/>
      <c r="S46" s="333"/>
      <c r="T46" s="334"/>
      <c r="U46" s="34"/>
      <c r="V46" s="34"/>
      <c r="W46" s="35" t="s">
        <v>69</v>
      </c>
      <c r="X46" s="314">
        <v>0</v>
      </c>
      <c r="Y46" s="315">
        <f t="shared" si="0"/>
        <v>0</v>
      </c>
      <c r="Z46" s="36">
        <f t="shared" si="1"/>
        <v>0</v>
      </c>
      <c r="AA46" s="56"/>
      <c r="AB46" s="57"/>
      <c r="AC46" s="94" t="s">
        <v>113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114</v>
      </c>
      <c r="B47" s="54" t="s">
        <v>115</v>
      </c>
      <c r="C47" s="31">
        <v>4301071031</v>
      </c>
      <c r="D47" s="320">
        <v>4607111038982</v>
      </c>
      <c r="E47" s="321"/>
      <c r="F47" s="313">
        <v>0.7</v>
      </c>
      <c r="G47" s="32">
        <v>10</v>
      </c>
      <c r="H47" s="313">
        <v>7</v>
      </c>
      <c r="I47" s="313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3"/>
      <c r="R47" s="333"/>
      <c r="S47" s="333"/>
      <c r="T47" s="334"/>
      <c r="U47" s="34"/>
      <c r="V47" s="34"/>
      <c r="W47" s="35" t="s">
        <v>69</v>
      </c>
      <c r="X47" s="314">
        <v>0</v>
      </c>
      <c r="Y47" s="315">
        <f t="shared" si="0"/>
        <v>0</v>
      </c>
      <c r="Z47" s="36">
        <f t="shared" si="1"/>
        <v>0</v>
      </c>
      <c r="AA47" s="56"/>
      <c r="AB47" s="57"/>
      <c r="AC47" s="96" t="s">
        <v>113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116</v>
      </c>
      <c r="B48" s="54" t="s">
        <v>117</v>
      </c>
      <c r="C48" s="31">
        <v>4301070971</v>
      </c>
      <c r="D48" s="320">
        <v>4607111036902</v>
      </c>
      <c r="E48" s="321"/>
      <c r="F48" s="313">
        <v>0.9</v>
      </c>
      <c r="G48" s="32">
        <v>8</v>
      </c>
      <c r="H48" s="313">
        <v>7.2</v>
      </c>
      <c r="I48" s="313">
        <v>7.43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4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3"/>
      <c r="R48" s="333"/>
      <c r="S48" s="333"/>
      <c r="T48" s="334"/>
      <c r="U48" s="34"/>
      <c r="V48" s="34"/>
      <c r="W48" s="35" t="s">
        <v>69</v>
      </c>
      <c r="X48" s="314">
        <v>0</v>
      </c>
      <c r="Y48" s="315">
        <f t="shared" si="0"/>
        <v>0</v>
      </c>
      <c r="Z48" s="36">
        <f t="shared" si="1"/>
        <v>0</v>
      </c>
      <c r="AA48" s="56"/>
      <c r="AB48" s="57"/>
      <c r="AC48" s="98" t="s">
        <v>113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118</v>
      </c>
      <c r="B49" s="54" t="s">
        <v>119</v>
      </c>
      <c r="C49" s="31">
        <v>4301071046</v>
      </c>
      <c r="D49" s="320">
        <v>4607111039354</v>
      </c>
      <c r="E49" s="321"/>
      <c r="F49" s="313">
        <v>0.4</v>
      </c>
      <c r="G49" s="32">
        <v>16</v>
      </c>
      <c r="H49" s="313">
        <v>6.4</v>
      </c>
      <c r="I49" s="313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3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3"/>
      <c r="R49" s="333"/>
      <c r="S49" s="333"/>
      <c r="T49" s="334"/>
      <c r="U49" s="34"/>
      <c r="V49" s="34"/>
      <c r="W49" s="35" t="s">
        <v>69</v>
      </c>
      <c r="X49" s="314">
        <v>0</v>
      </c>
      <c r="Y49" s="315">
        <f t="shared" si="0"/>
        <v>0</v>
      </c>
      <c r="Z49" s="36">
        <f t="shared" si="1"/>
        <v>0</v>
      </c>
      <c r="AA49" s="56"/>
      <c r="AB49" s="57"/>
      <c r="AC49" s="100" t="s">
        <v>113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4301071047</v>
      </c>
      <c r="D50" s="320">
        <v>4607111039330</v>
      </c>
      <c r="E50" s="321"/>
      <c r="F50" s="313">
        <v>0.7</v>
      </c>
      <c r="G50" s="32">
        <v>10</v>
      </c>
      <c r="H50" s="313">
        <v>7</v>
      </c>
      <c r="I50" s="313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3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33"/>
      <c r="R50" s="333"/>
      <c r="S50" s="333"/>
      <c r="T50" s="334"/>
      <c r="U50" s="34"/>
      <c r="V50" s="34"/>
      <c r="W50" s="35" t="s">
        <v>69</v>
      </c>
      <c r="X50" s="314">
        <v>0</v>
      </c>
      <c r="Y50" s="315">
        <f t="shared" si="0"/>
        <v>0</v>
      </c>
      <c r="Z50" s="36">
        <f t="shared" si="1"/>
        <v>0</v>
      </c>
      <c r="AA50" s="56"/>
      <c r="AB50" s="57"/>
      <c r="AC50" s="102" t="s">
        <v>113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4301070968</v>
      </c>
      <c r="D51" s="320">
        <v>4607111036889</v>
      </c>
      <c r="E51" s="321"/>
      <c r="F51" s="313">
        <v>0.9</v>
      </c>
      <c r="G51" s="32">
        <v>8</v>
      </c>
      <c r="H51" s="313">
        <v>7.2</v>
      </c>
      <c r="I51" s="313">
        <v>7.4859999999999998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37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33"/>
      <c r="R51" s="333"/>
      <c r="S51" s="333"/>
      <c r="T51" s="334"/>
      <c r="U51" s="34"/>
      <c r="V51" s="34"/>
      <c r="W51" s="35" t="s">
        <v>69</v>
      </c>
      <c r="X51" s="314">
        <v>0</v>
      </c>
      <c r="Y51" s="315">
        <f t="shared" si="0"/>
        <v>0</v>
      </c>
      <c r="Z51" s="36">
        <f t="shared" si="1"/>
        <v>0</v>
      </c>
      <c r="AA51" s="56"/>
      <c r="AB51" s="57"/>
      <c r="AC51" s="104" t="s">
        <v>113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idden="1" x14ac:dyDescent="0.2">
      <c r="A52" s="328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29"/>
      <c r="N52" s="329"/>
      <c r="O52" s="330"/>
      <c r="P52" s="322" t="s">
        <v>72</v>
      </c>
      <c r="Q52" s="323"/>
      <c r="R52" s="323"/>
      <c r="S52" s="323"/>
      <c r="T52" s="323"/>
      <c r="U52" s="323"/>
      <c r="V52" s="324"/>
      <c r="W52" s="37" t="s">
        <v>69</v>
      </c>
      <c r="X52" s="316">
        <f>IFERROR(SUM(X43:X51),"0")</f>
        <v>0</v>
      </c>
      <c r="Y52" s="316">
        <f>IFERROR(SUM(Y43:Y51),"0")</f>
        <v>0</v>
      </c>
      <c r="Z52" s="31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17"/>
      <c r="AB52" s="317"/>
      <c r="AC52" s="317"/>
    </row>
    <row r="53" spans="1:68" hidden="1" x14ac:dyDescent="0.2">
      <c r="A53" s="329"/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30"/>
      <c r="P53" s="322" t="s">
        <v>72</v>
      </c>
      <c r="Q53" s="323"/>
      <c r="R53" s="323"/>
      <c r="S53" s="323"/>
      <c r="T53" s="323"/>
      <c r="U53" s="323"/>
      <c r="V53" s="324"/>
      <c r="W53" s="37" t="s">
        <v>73</v>
      </c>
      <c r="X53" s="316">
        <f>IFERROR(SUMPRODUCT(X43:X51*H43:H51),"0")</f>
        <v>0</v>
      </c>
      <c r="Y53" s="316">
        <f>IFERROR(SUMPRODUCT(Y43:Y51*H43:H51),"0")</f>
        <v>0</v>
      </c>
      <c r="Z53" s="37"/>
      <c r="AA53" s="317"/>
      <c r="AB53" s="317"/>
      <c r="AC53" s="317"/>
    </row>
    <row r="54" spans="1:68" ht="16.5" hidden="1" customHeight="1" x14ac:dyDescent="0.25">
      <c r="A54" s="331" t="s">
        <v>124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329"/>
      <c r="Z54" s="329"/>
      <c r="AA54" s="309"/>
      <c r="AB54" s="309"/>
      <c r="AC54" s="309"/>
    </row>
    <row r="55" spans="1:68" ht="14.25" hidden="1" customHeight="1" x14ac:dyDescent="0.25">
      <c r="A55" s="335" t="s">
        <v>63</v>
      </c>
      <c r="B55" s="329"/>
      <c r="C55" s="329"/>
      <c r="D55" s="329"/>
      <c r="E55" s="329"/>
      <c r="F55" s="329"/>
      <c r="G55" s="329"/>
      <c r="H55" s="329"/>
      <c r="I55" s="329"/>
      <c r="J55" s="329"/>
      <c r="K55" s="329"/>
      <c r="L55" s="329"/>
      <c r="M55" s="329"/>
      <c r="N55" s="329"/>
      <c r="O55" s="329"/>
      <c r="P55" s="329"/>
      <c r="Q55" s="329"/>
      <c r="R55" s="329"/>
      <c r="S55" s="329"/>
      <c r="T55" s="329"/>
      <c r="U55" s="329"/>
      <c r="V55" s="329"/>
      <c r="W55" s="329"/>
      <c r="X55" s="329"/>
      <c r="Y55" s="329"/>
      <c r="Z55" s="329"/>
      <c r="AA55" s="310"/>
      <c r="AB55" s="310"/>
      <c r="AC55" s="310"/>
    </row>
    <row r="56" spans="1:68" ht="27" hidden="1" customHeight="1" x14ac:dyDescent="0.25">
      <c r="A56" s="54" t="s">
        <v>125</v>
      </c>
      <c r="B56" s="54" t="s">
        <v>126</v>
      </c>
      <c r="C56" s="31">
        <v>4301070977</v>
      </c>
      <c r="D56" s="320">
        <v>4607111037411</v>
      </c>
      <c r="E56" s="321"/>
      <c r="F56" s="313">
        <v>2.7</v>
      </c>
      <c r="G56" s="32">
        <v>1</v>
      </c>
      <c r="H56" s="313">
        <v>2.7</v>
      </c>
      <c r="I56" s="313">
        <v>2.8132000000000001</v>
      </c>
      <c r="J56" s="32">
        <v>234</v>
      </c>
      <c r="K56" s="32" t="s">
        <v>127</v>
      </c>
      <c r="L56" s="32" t="s">
        <v>67</v>
      </c>
      <c r="M56" s="33" t="s">
        <v>68</v>
      </c>
      <c r="N56" s="33"/>
      <c r="O56" s="32">
        <v>180</v>
      </c>
      <c r="P56" s="37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333"/>
      <c r="R56" s="333"/>
      <c r="S56" s="333"/>
      <c r="T56" s="334"/>
      <c r="U56" s="34"/>
      <c r="V56" s="34"/>
      <c r="W56" s="35" t="s">
        <v>69</v>
      </c>
      <c r="X56" s="314">
        <v>0</v>
      </c>
      <c r="Y56" s="315">
        <f>IFERROR(IF(X56="","",X56),"")</f>
        <v>0</v>
      </c>
      <c r="Z56" s="36">
        <f>IFERROR(IF(X56="","",X56*0.00502),"")</f>
        <v>0</v>
      </c>
      <c r="AA56" s="56"/>
      <c r="AB56" s="57"/>
      <c r="AC56" s="106" t="s">
        <v>128</v>
      </c>
      <c r="AG56" s="67"/>
      <c r="AJ56" s="71" t="s">
        <v>71</v>
      </c>
      <c r="AK56" s="71">
        <v>1</v>
      </c>
      <c r="BB56" s="107" t="s">
        <v>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4301070981</v>
      </c>
      <c r="D57" s="320">
        <v>4607111036728</v>
      </c>
      <c r="E57" s="321"/>
      <c r="F57" s="313">
        <v>5</v>
      </c>
      <c r="G57" s="32">
        <v>1</v>
      </c>
      <c r="H57" s="313">
        <v>5</v>
      </c>
      <c r="I57" s="313">
        <v>5.2131999999999996</v>
      </c>
      <c r="J57" s="32">
        <v>144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333"/>
      <c r="R57" s="333"/>
      <c r="S57" s="333"/>
      <c r="T57" s="334"/>
      <c r="U57" s="34"/>
      <c r="V57" s="34"/>
      <c r="W57" s="35" t="s">
        <v>69</v>
      </c>
      <c r="X57" s="314">
        <v>0</v>
      </c>
      <c r="Y57" s="315">
        <f>IFERROR(IF(X57="","",X57),"")</f>
        <v>0</v>
      </c>
      <c r="Z57" s="36">
        <f>IFERROR(IF(X57="","",X57*0.00866),"")</f>
        <v>0</v>
      </c>
      <c r="AA57" s="56"/>
      <c r="AB57" s="57"/>
      <c r="AC57" s="108" t="s">
        <v>128</v>
      </c>
      <c r="AG57" s="67"/>
      <c r="AJ57" s="71" t="s">
        <v>71</v>
      </c>
      <c r="AK57" s="71">
        <v>1</v>
      </c>
      <c r="BB57" s="109" t="s">
        <v>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28"/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30"/>
      <c r="P58" s="322" t="s">
        <v>72</v>
      </c>
      <c r="Q58" s="323"/>
      <c r="R58" s="323"/>
      <c r="S58" s="323"/>
      <c r="T58" s="323"/>
      <c r="U58" s="323"/>
      <c r="V58" s="324"/>
      <c r="W58" s="37" t="s">
        <v>69</v>
      </c>
      <c r="X58" s="316">
        <f>IFERROR(SUM(X56:X57),"0")</f>
        <v>0</v>
      </c>
      <c r="Y58" s="316">
        <f>IFERROR(SUM(Y56:Y57),"0")</f>
        <v>0</v>
      </c>
      <c r="Z58" s="316">
        <f>IFERROR(IF(Z56="",0,Z56),"0")+IFERROR(IF(Z57="",0,Z57),"0")</f>
        <v>0</v>
      </c>
      <c r="AA58" s="317"/>
      <c r="AB58" s="317"/>
      <c r="AC58" s="317"/>
    </row>
    <row r="59" spans="1:68" hidden="1" x14ac:dyDescent="0.2">
      <c r="A59" s="329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30"/>
      <c r="P59" s="322" t="s">
        <v>72</v>
      </c>
      <c r="Q59" s="323"/>
      <c r="R59" s="323"/>
      <c r="S59" s="323"/>
      <c r="T59" s="323"/>
      <c r="U59" s="323"/>
      <c r="V59" s="324"/>
      <c r="W59" s="37" t="s">
        <v>73</v>
      </c>
      <c r="X59" s="316">
        <f>IFERROR(SUMPRODUCT(X56:X57*H56:H57),"0")</f>
        <v>0</v>
      </c>
      <c r="Y59" s="316">
        <f>IFERROR(SUMPRODUCT(Y56:Y57*H56:H57),"0")</f>
        <v>0</v>
      </c>
      <c r="Z59" s="37"/>
      <c r="AA59" s="317"/>
      <c r="AB59" s="317"/>
      <c r="AC59" s="317"/>
    </row>
    <row r="60" spans="1:68" ht="16.5" hidden="1" customHeight="1" x14ac:dyDescent="0.25">
      <c r="A60" s="331" t="s">
        <v>131</v>
      </c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329"/>
      <c r="Z60" s="329"/>
      <c r="AA60" s="309"/>
      <c r="AB60" s="309"/>
      <c r="AC60" s="309"/>
    </row>
    <row r="61" spans="1:68" ht="14.25" hidden="1" customHeight="1" x14ac:dyDescent="0.25">
      <c r="A61" s="335" t="s">
        <v>132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29"/>
      <c r="Z61" s="329"/>
      <c r="AA61" s="310"/>
      <c r="AB61" s="310"/>
      <c r="AC61" s="310"/>
    </row>
    <row r="62" spans="1:68" ht="27" hidden="1" customHeight="1" x14ac:dyDescent="0.25">
      <c r="A62" s="54" t="s">
        <v>133</v>
      </c>
      <c r="B62" s="54" t="s">
        <v>134</v>
      </c>
      <c r="C62" s="31">
        <v>4301135584</v>
      </c>
      <c r="D62" s="320">
        <v>4607111033659</v>
      </c>
      <c r="E62" s="321"/>
      <c r="F62" s="313">
        <v>0.3</v>
      </c>
      <c r="G62" s="32">
        <v>12</v>
      </c>
      <c r="H62" s="313">
        <v>3.6</v>
      </c>
      <c r="I62" s="313">
        <v>4.3036000000000003</v>
      </c>
      <c r="J62" s="32">
        <v>70</v>
      </c>
      <c r="K62" s="32" t="s">
        <v>79</v>
      </c>
      <c r="L62" s="32" t="s">
        <v>67</v>
      </c>
      <c r="M62" s="33" t="s">
        <v>68</v>
      </c>
      <c r="N62" s="33"/>
      <c r="O62" s="32">
        <v>180</v>
      </c>
      <c r="P62" s="487" t="s">
        <v>135</v>
      </c>
      <c r="Q62" s="333"/>
      <c r="R62" s="333"/>
      <c r="S62" s="333"/>
      <c r="T62" s="334"/>
      <c r="U62" s="34"/>
      <c r="V62" s="34"/>
      <c r="W62" s="35" t="s">
        <v>69</v>
      </c>
      <c r="X62" s="314">
        <v>0</v>
      </c>
      <c r="Y62" s="315">
        <f>IFERROR(IF(X62="","",X62),"")</f>
        <v>0</v>
      </c>
      <c r="Z62" s="36">
        <f>IFERROR(IF(X62="","",X62*0.01788),"")</f>
        <v>0</v>
      </c>
      <c r="AA62" s="56"/>
      <c r="AB62" s="57"/>
      <c r="AC62" s="110" t="s">
        <v>136</v>
      </c>
      <c r="AG62" s="67"/>
      <c r="AJ62" s="71" t="s">
        <v>71</v>
      </c>
      <c r="AK62" s="71">
        <v>1</v>
      </c>
      <c r="BB62" s="11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28"/>
      <c r="B63" s="329"/>
      <c r="C63" s="329"/>
      <c r="D63" s="329"/>
      <c r="E63" s="329"/>
      <c r="F63" s="329"/>
      <c r="G63" s="329"/>
      <c r="H63" s="329"/>
      <c r="I63" s="329"/>
      <c r="J63" s="329"/>
      <c r="K63" s="329"/>
      <c r="L63" s="329"/>
      <c r="M63" s="329"/>
      <c r="N63" s="329"/>
      <c r="O63" s="330"/>
      <c r="P63" s="322" t="s">
        <v>72</v>
      </c>
      <c r="Q63" s="323"/>
      <c r="R63" s="323"/>
      <c r="S63" s="323"/>
      <c r="T63" s="323"/>
      <c r="U63" s="323"/>
      <c r="V63" s="324"/>
      <c r="W63" s="37" t="s">
        <v>69</v>
      </c>
      <c r="X63" s="316">
        <f>IFERROR(SUM(X62:X62),"0")</f>
        <v>0</v>
      </c>
      <c r="Y63" s="316">
        <f>IFERROR(SUM(Y62:Y62),"0")</f>
        <v>0</v>
      </c>
      <c r="Z63" s="316">
        <f>IFERROR(IF(Z62="",0,Z62),"0")</f>
        <v>0</v>
      </c>
      <c r="AA63" s="317"/>
      <c r="AB63" s="317"/>
      <c r="AC63" s="317"/>
    </row>
    <row r="64" spans="1:68" hidden="1" x14ac:dyDescent="0.2">
      <c r="A64" s="329"/>
      <c r="B64" s="329"/>
      <c r="C64" s="329"/>
      <c r="D64" s="329"/>
      <c r="E64" s="329"/>
      <c r="F64" s="329"/>
      <c r="G64" s="329"/>
      <c r="H64" s="329"/>
      <c r="I64" s="329"/>
      <c r="J64" s="329"/>
      <c r="K64" s="329"/>
      <c r="L64" s="329"/>
      <c r="M64" s="329"/>
      <c r="N64" s="329"/>
      <c r="O64" s="330"/>
      <c r="P64" s="322" t="s">
        <v>72</v>
      </c>
      <c r="Q64" s="323"/>
      <c r="R64" s="323"/>
      <c r="S64" s="323"/>
      <c r="T64" s="323"/>
      <c r="U64" s="323"/>
      <c r="V64" s="324"/>
      <c r="W64" s="37" t="s">
        <v>73</v>
      </c>
      <c r="X64" s="316">
        <f>IFERROR(SUMPRODUCT(X62:X62*H62:H62),"0")</f>
        <v>0</v>
      </c>
      <c r="Y64" s="316">
        <f>IFERROR(SUMPRODUCT(Y62:Y62*H62:H62),"0")</f>
        <v>0</v>
      </c>
      <c r="Z64" s="37"/>
      <c r="AA64" s="317"/>
      <c r="AB64" s="317"/>
      <c r="AC64" s="317"/>
    </row>
    <row r="65" spans="1:68" ht="16.5" hidden="1" customHeight="1" x14ac:dyDescent="0.25">
      <c r="A65" s="331" t="s">
        <v>137</v>
      </c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29"/>
      <c r="P65" s="329"/>
      <c r="Q65" s="329"/>
      <c r="R65" s="329"/>
      <c r="S65" s="329"/>
      <c r="T65" s="329"/>
      <c r="U65" s="329"/>
      <c r="V65" s="329"/>
      <c r="W65" s="329"/>
      <c r="X65" s="329"/>
      <c r="Y65" s="329"/>
      <c r="Z65" s="329"/>
      <c r="AA65" s="309"/>
      <c r="AB65" s="309"/>
      <c r="AC65" s="309"/>
    </row>
    <row r="66" spans="1:68" ht="14.25" hidden="1" customHeight="1" x14ac:dyDescent="0.25">
      <c r="A66" s="335" t="s">
        <v>138</v>
      </c>
      <c r="B66" s="329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29"/>
      <c r="P66" s="329"/>
      <c r="Q66" s="329"/>
      <c r="R66" s="329"/>
      <c r="S66" s="329"/>
      <c r="T66" s="329"/>
      <c r="U66" s="329"/>
      <c r="V66" s="329"/>
      <c r="W66" s="329"/>
      <c r="X66" s="329"/>
      <c r="Y66" s="329"/>
      <c r="Z66" s="329"/>
      <c r="AA66" s="310"/>
      <c r="AB66" s="310"/>
      <c r="AC66" s="310"/>
    </row>
    <row r="67" spans="1:68" ht="27" customHeight="1" x14ac:dyDescent="0.25">
      <c r="A67" s="54" t="s">
        <v>139</v>
      </c>
      <c r="B67" s="54" t="s">
        <v>140</v>
      </c>
      <c r="C67" s="31">
        <v>4301131022</v>
      </c>
      <c r="D67" s="320">
        <v>4607111034120</v>
      </c>
      <c r="E67" s="321"/>
      <c r="F67" s="313">
        <v>0.3</v>
      </c>
      <c r="G67" s="32">
        <v>12</v>
      </c>
      <c r="H67" s="313">
        <v>3.6</v>
      </c>
      <c r="I67" s="313">
        <v>4.3036000000000003</v>
      </c>
      <c r="J67" s="32">
        <v>70</v>
      </c>
      <c r="K67" s="32" t="s">
        <v>79</v>
      </c>
      <c r="L67" s="32" t="s">
        <v>67</v>
      </c>
      <c r="M67" s="33" t="s">
        <v>68</v>
      </c>
      <c r="N67" s="33"/>
      <c r="O67" s="32">
        <v>180</v>
      </c>
      <c r="P67" s="5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33"/>
      <c r="R67" s="333"/>
      <c r="S67" s="333"/>
      <c r="T67" s="334"/>
      <c r="U67" s="34"/>
      <c r="V67" s="34"/>
      <c r="W67" s="35" t="s">
        <v>69</v>
      </c>
      <c r="X67" s="314">
        <v>14</v>
      </c>
      <c r="Y67" s="315">
        <f>IFERROR(IF(X67="","",X67),"")</f>
        <v>14</v>
      </c>
      <c r="Z67" s="36">
        <f>IFERROR(IF(X67="","",X67*0.01788),"")</f>
        <v>0.25031999999999999</v>
      </c>
      <c r="AA67" s="56"/>
      <c r="AB67" s="57"/>
      <c r="AC67" s="112" t="s">
        <v>141</v>
      </c>
      <c r="AG67" s="67"/>
      <c r="AJ67" s="71" t="s">
        <v>71</v>
      </c>
      <c r="AK67" s="71">
        <v>1</v>
      </c>
      <c r="BB67" s="113" t="s">
        <v>82</v>
      </c>
      <c r="BM67" s="67">
        <f>IFERROR(X67*I67,"0")</f>
        <v>60.250400000000006</v>
      </c>
      <c r="BN67" s="67">
        <f>IFERROR(Y67*I67,"0")</f>
        <v>60.250400000000006</v>
      </c>
      <c r="BO67" s="67">
        <f>IFERROR(X67/J67,"0")</f>
        <v>0.2</v>
      </c>
      <c r="BP67" s="67">
        <f>IFERROR(Y67/J67,"0")</f>
        <v>0.2</v>
      </c>
    </row>
    <row r="68" spans="1:68" ht="27" hidden="1" customHeight="1" x14ac:dyDescent="0.25">
      <c r="A68" s="54" t="s">
        <v>142</v>
      </c>
      <c r="B68" s="54" t="s">
        <v>143</v>
      </c>
      <c r="C68" s="31">
        <v>4301131021</v>
      </c>
      <c r="D68" s="320">
        <v>4607111034137</v>
      </c>
      <c r="E68" s="321"/>
      <c r="F68" s="313">
        <v>0.3</v>
      </c>
      <c r="G68" s="32">
        <v>12</v>
      </c>
      <c r="H68" s="313">
        <v>3.6</v>
      </c>
      <c r="I68" s="313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333"/>
      <c r="R68" s="333"/>
      <c r="S68" s="333"/>
      <c r="T68" s="334"/>
      <c r="U68" s="34"/>
      <c r="V68" s="34"/>
      <c r="W68" s="35" t="s">
        <v>69</v>
      </c>
      <c r="X68" s="314">
        <v>0</v>
      </c>
      <c r="Y68" s="315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144</v>
      </c>
      <c r="AG68" s="67"/>
      <c r="AJ68" s="71" t="s">
        <v>71</v>
      </c>
      <c r="AK68" s="71">
        <v>1</v>
      </c>
      <c r="BB68" s="115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28"/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29"/>
      <c r="O69" s="330"/>
      <c r="P69" s="322" t="s">
        <v>72</v>
      </c>
      <c r="Q69" s="323"/>
      <c r="R69" s="323"/>
      <c r="S69" s="323"/>
      <c r="T69" s="323"/>
      <c r="U69" s="323"/>
      <c r="V69" s="324"/>
      <c r="W69" s="37" t="s">
        <v>69</v>
      </c>
      <c r="X69" s="316">
        <f>IFERROR(SUM(X67:X68),"0")</f>
        <v>14</v>
      </c>
      <c r="Y69" s="316">
        <f>IFERROR(SUM(Y67:Y68),"0")</f>
        <v>14</v>
      </c>
      <c r="Z69" s="316">
        <f>IFERROR(IF(Z67="",0,Z67),"0")+IFERROR(IF(Z68="",0,Z68),"0")</f>
        <v>0.25031999999999999</v>
      </c>
      <c r="AA69" s="317"/>
      <c r="AB69" s="317"/>
      <c r="AC69" s="317"/>
    </row>
    <row r="70" spans="1:68" x14ac:dyDescent="0.2">
      <c r="A70" s="329"/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29"/>
      <c r="O70" s="330"/>
      <c r="P70" s="322" t="s">
        <v>72</v>
      </c>
      <c r="Q70" s="323"/>
      <c r="R70" s="323"/>
      <c r="S70" s="323"/>
      <c r="T70" s="323"/>
      <c r="U70" s="323"/>
      <c r="V70" s="324"/>
      <c r="W70" s="37" t="s">
        <v>73</v>
      </c>
      <c r="X70" s="316">
        <f>IFERROR(SUMPRODUCT(X67:X68*H67:H68),"0")</f>
        <v>50.4</v>
      </c>
      <c r="Y70" s="316">
        <f>IFERROR(SUMPRODUCT(Y67:Y68*H67:H68),"0")</f>
        <v>50.4</v>
      </c>
      <c r="Z70" s="37"/>
      <c r="AA70" s="317"/>
      <c r="AB70" s="317"/>
      <c r="AC70" s="317"/>
    </row>
    <row r="71" spans="1:68" ht="16.5" hidden="1" customHeight="1" x14ac:dyDescent="0.25">
      <c r="A71" s="331" t="s">
        <v>145</v>
      </c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29"/>
      <c r="O71" s="329"/>
      <c r="P71" s="329"/>
      <c r="Q71" s="329"/>
      <c r="R71" s="329"/>
      <c r="S71" s="329"/>
      <c r="T71" s="329"/>
      <c r="U71" s="329"/>
      <c r="V71" s="329"/>
      <c r="W71" s="329"/>
      <c r="X71" s="329"/>
      <c r="Y71" s="329"/>
      <c r="Z71" s="329"/>
      <c r="AA71" s="309"/>
      <c r="AB71" s="309"/>
      <c r="AC71" s="309"/>
    </row>
    <row r="72" spans="1:68" ht="14.25" hidden="1" customHeight="1" x14ac:dyDescent="0.25">
      <c r="A72" s="335" t="s">
        <v>132</v>
      </c>
      <c r="B72" s="329"/>
      <c r="C72" s="329"/>
      <c r="D72" s="329"/>
      <c r="E72" s="329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29"/>
      <c r="Z72" s="329"/>
      <c r="AA72" s="310"/>
      <c r="AB72" s="310"/>
      <c r="AC72" s="310"/>
    </row>
    <row r="73" spans="1:68" ht="27" hidden="1" customHeight="1" x14ac:dyDescent="0.25">
      <c r="A73" s="54" t="s">
        <v>146</v>
      </c>
      <c r="B73" s="54" t="s">
        <v>147</v>
      </c>
      <c r="C73" s="31">
        <v>4301135569</v>
      </c>
      <c r="D73" s="320">
        <v>4607111033628</v>
      </c>
      <c r="E73" s="321"/>
      <c r="F73" s="313">
        <v>0.3</v>
      </c>
      <c r="G73" s="32">
        <v>12</v>
      </c>
      <c r="H73" s="313">
        <v>3.6</v>
      </c>
      <c r="I73" s="313">
        <v>4.3036000000000003</v>
      </c>
      <c r="J73" s="32">
        <v>70</v>
      </c>
      <c r="K73" s="32" t="s">
        <v>79</v>
      </c>
      <c r="L73" s="32" t="s">
        <v>67</v>
      </c>
      <c r="M73" s="33" t="s">
        <v>68</v>
      </c>
      <c r="N73" s="33"/>
      <c r="O73" s="32">
        <v>180</v>
      </c>
      <c r="P73" s="361" t="s">
        <v>148</v>
      </c>
      <c r="Q73" s="333"/>
      <c r="R73" s="333"/>
      <c r="S73" s="333"/>
      <c r="T73" s="334"/>
      <c r="U73" s="34"/>
      <c r="V73" s="34"/>
      <c r="W73" s="35" t="s">
        <v>69</v>
      </c>
      <c r="X73" s="314">
        <v>0</v>
      </c>
      <c r="Y73" s="315">
        <f t="shared" ref="Y73:Y78" si="6">IFERROR(IF(X73="","",X73),"")</f>
        <v>0</v>
      </c>
      <c r="Z73" s="36">
        <f t="shared" ref="Z73:Z78" si="7">IFERROR(IF(X73="","",X73*0.01788),"")</f>
        <v>0</v>
      </c>
      <c r="AA73" s="56"/>
      <c r="AB73" s="57"/>
      <c r="AC73" s="116" t="s">
        <v>136</v>
      </c>
      <c r="AG73" s="67"/>
      <c r="AJ73" s="71" t="s">
        <v>71</v>
      </c>
      <c r="AK73" s="71">
        <v>1</v>
      </c>
      <c r="BB73" s="117" t="s">
        <v>82</v>
      </c>
      <c r="BM73" s="67">
        <f t="shared" ref="BM73:BM78" si="8">IFERROR(X73*I73,"0")</f>
        <v>0</v>
      </c>
      <c r="BN73" s="67">
        <f t="shared" ref="BN73:BN78" si="9">IFERROR(Y73*I73,"0")</f>
        <v>0</v>
      </c>
      <c r="BO73" s="67">
        <f t="shared" ref="BO73:BO78" si="10">IFERROR(X73/J73,"0")</f>
        <v>0</v>
      </c>
      <c r="BP73" s="67">
        <f t="shared" ref="BP73:BP78" si="11">IFERROR(Y73/J73,"0")</f>
        <v>0</v>
      </c>
    </row>
    <row r="74" spans="1:68" ht="27" hidden="1" customHeight="1" x14ac:dyDescent="0.25">
      <c r="A74" s="54" t="s">
        <v>149</v>
      </c>
      <c r="B74" s="54" t="s">
        <v>150</v>
      </c>
      <c r="C74" s="31">
        <v>4301135565</v>
      </c>
      <c r="D74" s="320">
        <v>4607111033451</v>
      </c>
      <c r="E74" s="321"/>
      <c r="F74" s="313">
        <v>0.3</v>
      </c>
      <c r="G74" s="32">
        <v>12</v>
      </c>
      <c r="H74" s="313">
        <v>3.6</v>
      </c>
      <c r="I74" s="313">
        <v>4.3036000000000003</v>
      </c>
      <c r="J74" s="32">
        <v>70</v>
      </c>
      <c r="K74" s="32" t="s">
        <v>79</v>
      </c>
      <c r="L74" s="32" t="s">
        <v>67</v>
      </c>
      <c r="M74" s="33" t="s">
        <v>68</v>
      </c>
      <c r="N74" s="33"/>
      <c r="O74" s="32">
        <v>180</v>
      </c>
      <c r="P74" s="42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333"/>
      <c r="R74" s="333"/>
      <c r="S74" s="333"/>
      <c r="T74" s="334"/>
      <c r="U74" s="34"/>
      <c r="V74" s="34"/>
      <c r="W74" s="35" t="s">
        <v>69</v>
      </c>
      <c r="X74" s="314">
        <v>0</v>
      </c>
      <c r="Y74" s="315">
        <f t="shared" si="6"/>
        <v>0</v>
      </c>
      <c r="Z74" s="36">
        <f t="shared" si="7"/>
        <v>0</v>
      </c>
      <c r="AA74" s="56"/>
      <c r="AB74" s="57"/>
      <c r="AC74" s="118" t="s">
        <v>136</v>
      </c>
      <c r="AG74" s="67"/>
      <c r="AJ74" s="71" t="s">
        <v>71</v>
      </c>
      <c r="AK74" s="71">
        <v>1</v>
      </c>
      <c r="BB74" s="119" t="s">
        <v>82</v>
      </c>
      <c r="BM74" s="67">
        <f t="shared" si="8"/>
        <v>0</v>
      </c>
      <c r="BN74" s="67">
        <f t="shared" si="9"/>
        <v>0</v>
      </c>
      <c r="BO74" s="67">
        <f t="shared" si="10"/>
        <v>0</v>
      </c>
      <c r="BP74" s="67">
        <f t="shared" si="11"/>
        <v>0</v>
      </c>
    </row>
    <row r="75" spans="1:68" ht="27" hidden="1" customHeight="1" x14ac:dyDescent="0.25">
      <c r="A75" s="54" t="s">
        <v>151</v>
      </c>
      <c r="B75" s="54" t="s">
        <v>152</v>
      </c>
      <c r="C75" s="31">
        <v>4301135575</v>
      </c>
      <c r="D75" s="320">
        <v>4607111035141</v>
      </c>
      <c r="E75" s="321"/>
      <c r="F75" s="313">
        <v>0.3</v>
      </c>
      <c r="G75" s="32">
        <v>12</v>
      </c>
      <c r="H75" s="313">
        <v>3.6</v>
      </c>
      <c r="I75" s="313">
        <v>4.3036000000000003</v>
      </c>
      <c r="J75" s="32">
        <v>70</v>
      </c>
      <c r="K75" s="32" t="s">
        <v>79</v>
      </c>
      <c r="L75" s="32" t="s">
        <v>67</v>
      </c>
      <c r="M75" s="33" t="s">
        <v>68</v>
      </c>
      <c r="N75" s="33"/>
      <c r="O75" s="32">
        <v>180</v>
      </c>
      <c r="P75" s="505" t="s">
        <v>153</v>
      </c>
      <c r="Q75" s="333"/>
      <c r="R75" s="333"/>
      <c r="S75" s="333"/>
      <c r="T75" s="334"/>
      <c r="U75" s="34"/>
      <c r="V75" s="34"/>
      <c r="W75" s="35" t="s">
        <v>69</v>
      </c>
      <c r="X75" s="314">
        <v>0</v>
      </c>
      <c r="Y75" s="315">
        <f t="shared" si="6"/>
        <v>0</v>
      </c>
      <c r="Z75" s="36">
        <f t="shared" si="7"/>
        <v>0</v>
      </c>
      <c r="AA75" s="56"/>
      <c r="AB75" s="57"/>
      <c r="AC75" s="120" t="s">
        <v>154</v>
      </c>
      <c r="AG75" s="67"/>
      <c r="AJ75" s="71" t="s">
        <v>71</v>
      </c>
      <c r="AK75" s="71">
        <v>1</v>
      </c>
      <c r="BB75" s="121" t="s">
        <v>82</v>
      </c>
      <c r="BM75" s="67">
        <f t="shared" si="8"/>
        <v>0</v>
      </c>
      <c r="BN75" s="67">
        <f t="shared" si="9"/>
        <v>0</v>
      </c>
      <c r="BO75" s="67">
        <f t="shared" si="10"/>
        <v>0</v>
      </c>
      <c r="BP75" s="67">
        <f t="shared" si="11"/>
        <v>0</v>
      </c>
    </row>
    <row r="76" spans="1:68" ht="27" hidden="1" customHeight="1" x14ac:dyDescent="0.25">
      <c r="A76" s="54" t="s">
        <v>155</v>
      </c>
      <c r="B76" s="54" t="s">
        <v>156</v>
      </c>
      <c r="C76" s="31">
        <v>4301135578</v>
      </c>
      <c r="D76" s="320">
        <v>4607111033444</v>
      </c>
      <c r="E76" s="321"/>
      <c r="F76" s="313">
        <v>0.3</v>
      </c>
      <c r="G76" s="32">
        <v>12</v>
      </c>
      <c r="H76" s="313">
        <v>3.6</v>
      </c>
      <c r="I76" s="313">
        <v>4.3036000000000003</v>
      </c>
      <c r="J76" s="32">
        <v>70</v>
      </c>
      <c r="K76" s="32" t="s">
        <v>79</v>
      </c>
      <c r="L76" s="32" t="s">
        <v>67</v>
      </c>
      <c r="M76" s="33" t="s">
        <v>68</v>
      </c>
      <c r="N76" s="33"/>
      <c r="O76" s="32">
        <v>180</v>
      </c>
      <c r="P76" s="42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333"/>
      <c r="R76" s="333"/>
      <c r="S76" s="333"/>
      <c r="T76" s="334"/>
      <c r="U76" s="34"/>
      <c r="V76" s="34"/>
      <c r="W76" s="35" t="s">
        <v>69</v>
      </c>
      <c r="X76" s="314">
        <v>0</v>
      </c>
      <c r="Y76" s="315">
        <f t="shared" si="6"/>
        <v>0</v>
      </c>
      <c r="Z76" s="36">
        <f t="shared" si="7"/>
        <v>0</v>
      </c>
      <c r="AA76" s="56"/>
      <c r="AB76" s="57"/>
      <c r="AC76" s="122" t="s">
        <v>136</v>
      </c>
      <c r="AG76" s="67"/>
      <c r="AJ76" s="71" t="s">
        <v>71</v>
      </c>
      <c r="AK76" s="71">
        <v>1</v>
      </c>
      <c r="BB76" s="123" t="s">
        <v>82</v>
      </c>
      <c r="BM76" s="67">
        <f t="shared" si="8"/>
        <v>0</v>
      </c>
      <c r="BN76" s="67">
        <f t="shared" si="9"/>
        <v>0</v>
      </c>
      <c r="BO76" s="67">
        <f t="shared" si="10"/>
        <v>0</v>
      </c>
      <c r="BP76" s="67">
        <f t="shared" si="11"/>
        <v>0</v>
      </c>
    </row>
    <row r="77" spans="1:68" ht="27" hidden="1" customHeight="1" x14ac:dyDescent="0.25">
      <c r="A77" s="54" t="s">
        <v>157</v>
      </c>
      <c r="B77" s="54" t="s">
        <v>158</v>
      </c>
      <c r="C77" s="31">
        <v>4301135290</v>
      </c>
      <c r="D77" s="320">
        <v>4607111035028</v>
      </c>
      <c r="E77" s="321"/>
      <c r="F77" s="313">
        <v>0.48</v>
      </c>
      <c r="G77" s="32">
        <v>8</v>
      </c>
      <c r="H77" s="313">
        <v>3.84</v>
      </c>
      <c r="I77" s="313">
        <v>4.4488000000000003</v>
      </c>
      <c r="J77" s="32">
        <v>70</v>
      </c>
      <c r="K77" s="32" t="s">
        <v>79</v>
      </c>
      <c r="L77" s="32" t="s">
        <v>67</v>
      </c>
      <c r="M77" s="33" t="s">
        <v>68</v>
      </c>
      <c r="N77" s="33"/>
      <c r="O77" s="32">
        <v>180</v>
      </c>
      <c r="P77" s="4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333"/>
      <c r="R77" s="333"/>
      <c r="S77" s="333"/>
      <c r="T77" s="334"/>
      <c r="U77" s="34"/>
      <c r="V77" s="34"/>
      <c r="W77" s="35" t="s">
        <v>69</v>
      </c>
      <c r="X77" s="314">
        <v>0</v>
      </c>
      <c r="Y77" s="315">
        <f t="shared" si="6"/>
        <v>0</v>
      </c>
      <c r="Z77" s="36">
        <f t="shared" si="7"/>
        <v>0</v>
      </c>
      <c r="AA77" s="56"/>
      <c r="AB77" s="57"/>
      <c r="AC77" s="124" t="s">
        <v>154</v>
      </c>
      <c r="AG77" s="67"/>
      <c r="AJ77" s="71" t="s">
        <v>71</v>
      </c>
      <c r="AK77" s="71">
        <v>1</v>
      </c>
      <c r="BB77" s="125" t="s">
        <v>82</v>
      </c>
      <c r="BM77" s="67">
        <f t="shared" si="8"/>
        <v>0</v>
      </c>
      <c r="BN77" s="67">
        <f t="shared" si="9"/>
        <v>0</v>
      </c>
      <c r="BO77" s="67">
        <f t="shared" si="10"/>
        <v>0</v>
      </c>
      <c r="BP77" s="67">
        <f t="shared" si="11"/>
        <v>0</v>
      </c>
    </row>
    <row r="78" spans="1:68" ht="27" hidden="1" customHeight="1" x14ac:dyDescent="0.25">
      <c r="A78" s="54" t="s">
        <v>159</v>
      </c>
      <c r="B78" s="54" t="s">
        <v>160</v>
      </c>
      <c r="C78" s="31">
        <v>4301135285</v>
      </c>
      <c r="D78" s="320">
        <v>4607111036407</v>
      </c>
      <c r="E78" s="321"/>
      <c r="F78" s="313">
        <v>0.3</v>
      </c>
      <c r="G78" s="32">
        <v>14</v>
      </c>
      <c r="H78" s="313">
        <v>4.2</v>
      </c>
      <c r="I78" s="313">
        <v>4.5292000000000003</v>
      </c>
      <c r="J78" s="32">
        <v>70</v>
      </c>
      <c r="K78" s="32" t="s">
        <v>79</v>
      </c>
      <c r="L78" s="32" t="s">
        <v>67</v>
      </c>
      <c r="M78" s="33" t="s">
        <v>68</v>
      </c>
      <c r="N78" s="33"/>
      <c r="O78" s="32">
        <v>180</v>
      </c>
      <c r="P78" s="39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333"/>
      <c r="R78" s="333"/>
      <c r="S78" s="333"/>
      <c r="T78" s="334"/>
      <c r="U78" s="34"/>
      <c r="V78" s="34"/>
      <c r="W78" s="35" t="s">
        <v>69</v>
      </c>
      <c r="X78" s="314">
        <v>0</v>
      </c>
      <c r="Y78" s="315">
        <f t="shared" si="6"/>
        <v>0</v>
      </c>
      <c r="Z78" s="36">
        <f t="shared" si="7"/>
        <v>0</v>
      </c>
      <c r="AA78" s="56"/>
      <c r="AB78" s="57"/>
      <c r="AC78" s="126" t="s">
        <v>161</v>
      </c>
      <c r="AG78" s="67"/>
      <c r="AJ78" s="71" t="s">
        <v>71</v>
      </c>
      <c r="AK78" s="71">
        <v>1</v>
      </c>
      <c r="BB78" s="127" t="s">
        <v>82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hidden="1" x14ac:dyDescent="0.2">
      <c r="A79" s="328"/>
      <c r="B79" s="329"/>
      <c r="C79" s="329"/>
      <c r="D79" s="329"/>
      <c r="E79" s="329"/>
      <c r="F79" s="329"/>
      <c r="G79" s="329"/>
      <c r="H79" s="329"/>
      <c r="I79" s="329"/>
      <c r="J79" s="329"/>
      <c r="K79" s="329"/>
      <c r="L79" s="329"/>
      <c r="M79" s="329"/>
      <c r="N79" s="329"/>
      <c r="O79" s="330"/>
      <c r="P79" s="322" t="s">
        <v>72</v>
      </c>
      <c r="Q79" s="323"/>
      <c r="R79" s="323"/>
      <c r="S79" s="323"/>
      <c r="T79" s="323"/>
      <c r="U79" s="323"/>
      <c r="V79" s="324"/>
      <c r="W79" s="37" t="s">
        <v>69</v>
      </c>
      <c r="X79" s="316">
        <f>IFERROR(SUM(X73:X78),"0")</f>
        <v>0</v>
      </c>
      <c r="Y79" s="316">
        <f>IFERROR(SUM(Y73:Y78),"0")</f>
        <v>0</v>
      </c>
      <c r="Z79" s="316">
        <f>IFERROR(IF(Z73="",0,Z73),"0")+IFERROR(IF(Z74="",0,Z74),"0")+IFERROR(IF(Z75="",0,Z75),"0")+IFERROR(IF(Z76="",0,Z76),"0")+IFERROR(IF(Z77="",0,Z77),"0")+IFERROR(IF(Z78="",0,Z78),"0")</f>
        <v>0</v>
      </c>
      <c r="AA79" s="317"/>
      <c r="AB79" s="317"/>
      <c r="AC79" s="317"/>
    </row>
    <row r="80" spans="1:68" hidden="1" x14ac:dyDescent="0.2">
      <c r="A80" s="329"/>
      <c r="B80" s="329"/>
      <c r="C80" s="329"/>
      <c r="D80" s="329"/>
      <c r="E80" s="329"/>
      <c r="F80" s="329"/>
      <c r="G80" s="329"/>
      <c r="H80" s="329"/>
      <c r="I80" s="329"/>
      <c r="J80" s="329"/>
      <c r="K80" s="329"/>
      <c r="L80" s="329"/>
      <c r="M80" s="329"/>
      <c r="N80" s="329"/>
      <c r="O80" s="330"/>
      <c r="P80" s="322" t="s">
        <v>72</v>
      </c>
      <c r="Q80" s="323"/>
      <c r="R80" s="323"/>
      <c r="S80" s="323"/>
      <c r="T80" s="323"/>
      <c r="U80" s="323"/>
      <c r="V80" s="324"/>
      <c r="W80" s="37" t="s">
        <v>73</v>
      </c>
      <c r="X80" s="316">
        <f>IFERROR(SUMPRODUCT(X73:X78*H73:H78),"0")</f>
        <v>0</v>
      </c>
      <c r="Y80" s="316">
        <f>IFERROR(SUMPRODUCT(Y73:Y78*H73:H78),"0")</f>
        <v>0</v>
      </c>
      <c r="Z80" s="37"/>
      <c r="AA80" s="317"/>
      <c r="AB80" s="317"/>
      <c r="AC80" s="317"/>
    </row>
    <row r="81" spans="1:68" ht="16.5" hidden="1" customHeight="1" x14ac:dyDescent="0.25">
      <c r="A81" s="331" t="s">
        <v>162</v>
      </c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29"/>
      <c r="N81" s="329"/>
      <c r="O81" s="329"/>
      <c r="P81" s="329"/>
      <c r="Q81" s="329"/>
      <c r="R81" s="329"/>
      <c r="S81" s="329"/>
      <c r="T81" s="329"/>
      <c r="U81" s="329"/>
      <c r="V81" s="329"/>
      <c r="W81" s="329"/>
      <c r="X81" s="329"/>
      <c r="Y81" s="329"/>
      <c r="Z81" s="329"/>
      <c r="AA81" s="309"/>
      <c r="AB81" s="309"/>
      <c r="AC81" s="309"/>
    </row>
    <row r="82" spans="1:68" ht="14.25" hidden="1" customHeight="1" x14ac:dyDescent="0.25">
      <c r="A82" s="335" t="s">
        <v>163</v>
      </c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29"/>
      <c r="W82" s="329"/>
      <c r="X82" s="329"/>
      <c r="Y82" s="329"/>
      <c r="Z82" s="329"/>
      <c r="AA82" s="310"/>
      <c r="AB82" s="310"/>
      <c r="AC82" s="310"/>
    </row>
    <row r="83" spans="1:68" ht="27" hidden="1" customHeight="1" x14ac:dyDescent="0.25">
      <c r="A83" s="54" t="s">
        <v>164</v>
      </c>
      <c r="B83" s="54" t="s">
        <v>165</v>
      </c>
      <c r="C83" s="31">
        <v>4301136040</v>
      </c>
      <c r="D83" s="320">
        <v>4607025784319</v>
      </c>
      <c r="E83" s="321"/>
      <c r="F83" s="313">
        <v>0.36</v>
      </c>
      <c r="G83" s="32">
        <v>10</v>
      </c>
      <c r="H83" s="313">
        <v>3.6</v>
      </c>
      <c r="I83" s="313">
        <v>4.2439999999999998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48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333"/>
      <c r="R83" s="333"/>
      <c r="S83" s="333"/>
      <c r="T83" s="334"/>
      <c r="U83" s="34"/>
      <c r="V83" s="34"/>
      <c r="W83" s="35" t="s">
        <v>69</v>
      </c>
      <c r="X83" s="314">
        <v>0</v>
      </c>
      <c r="Y83" s="315">
        <f>IFERROR(IF(X83="","",X83),"")</f>
        <v>0</v>
      </c>
      <c r="Z83" s="36">
        <f>IFERROR(IF(X83="","",X83*0.01788),"")</f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hidden="1" customHeight="1" x14ac:dyDescent="0.25">
      <c r="A84" s="54" t="s">
        <v>167</v>
      </c>
      <c r="B84" s="54" t="s">
        <v>168</v>
      </c>
      <c r="C84" s="31">
        <v>4301136042</v>
      </c>
      <c r="D84" s="320">
        <v>4607025784012</v>
      </c>
      <c r="E84" s="321"/>
      <c r="F84" s="313">
        <v>0.09</v>
      </c>
      <c r="G84" s="32">
        <v>24</v>
      </c>
      <c r="H84" s="313">
        <v>2.16</v>
      </c>
      <c r="I84" s="313">
        <v>2.4912000000000001</v>
      </c>
      <c r="J84" s="32">
        <v>126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333"/>
      <c r="R84" s="333"/>
      <c r="S84" s="333"/>
      <c r="T84" s="334"/>
      <c r="U84" s="34"/>
      <c r="V84" s="34"/>
      <c r="W84" s="35" t="s">
        <v>69</v>
      </c>
      <c r="X84" s="314">
        <v>0</v>
      </c>
      <c r="Y84" s="315">
        <f>IFERROR(IF(X84="","",X84),"")</f>
        <v>0</v>
      </c>
      <c r="Z84" s="36">
        <f>IFERROR(IF(X84="","",X84*0.00936),"")</f>
        <v>0</v>
      </c>
      <c r="AA84" s="56"/>
      <c r="AB84" s="57"/>
      <c r="AC84" s="130" t="s">
        <v>169</v>
      </c>
      <c r="AG84" s="67"/>
      <c r="AJ84" s="71" t="s">
        <v>71</v>
      </c>
      <c r="AK84" s="71">
        <v>1</v>
      </c>
      <c r="BB84" s="131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16.5" hidden="1" customHeight="1" x14ac:dyDescent="0.25">
      <c r="A85" s="54" t="s">
        <v>170</v>
      </c>
      <c r="B85" s="54" t="s">
        <v>171</v>
      </c>
      <c r="C85" s="31">
        <v>4301136039</v>
      </c>
      <c r="D85" s="320">
        <v>4607111035370</v>
      </c>
      <c r="E85" s="321"/>
      <c r="F85" s="313">
        <v>0.14000000000000001</v>
      </c>
      <c r="G85" s="32">
        <v>22</v>
      </c>
      <c r="H85" s="313">
        <v>3.08</v>
      </c>
      <c r="I85" s="313">
        <v>3.464</v>
      </c>
      <c r="J85" s="32">
        <v>84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1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333"/>
      <c r="R85" s="333"/>
      <c r="S85" s="333"/>
      <c r="T85" s="334"/>
      <c r="U85" s="34"/>
      <c r="V85" s="34"/>
      <c r="W85" s="35" t="s">
        <v>69</v>
      </c>
      <c r="X85" s="314">
        <v>0</v>
      </c>
      <c r="Y85" s="315">
        <f>IFERROR(IF(X85="","",X85),"")</f>
        <v>0</v>
      </c>
      <c r="Z85" s="36">
        <f>IFERROR(IF(X85="","",X85*0.0155),"")</f>
        <v>0</v>
      </c>
      <c r="AA85" s="56"/>
      <c r="AB85" s="57"/>
      <c r="AC85" s="132" t="s">
        <v>172</v>
      </c>
      <c r="AG85" s="67"/>
      <c r="AJ85" s="71" t="s">
        <v>71</v>
      </c>
      <c r="AK85" s="71">
        <v>1</v>
      </c>
      <c r="BB85" s="133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28"/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30"/>
      <c r="P86" s="322" t="s">
        <v>72</v>
      </c>
      <c r="Q86" s="323"/>
      <c r="R86" s="323"/>
      <c r="S86" s="323"/>
      <c r="T86" s="323"/>
      <c r="U86" s="323"/>
      <c r="V86" s="324"/>
      <c r="W86" s="37" t="s">
        <v>69</v>
      </c>
      <c r="X86" s="316">
        <f>IFERROR(SUM(X83:X85),"0")</f>
        <v>0</v>
      </c>
      <c r="Y86" s="316">
        <f>IFERROR(SUM(Y83:Y85),"0")</f>
        <v>0</v>
      </c>
      <c r="Z86" s="316">
        <f>IFERROR(IF(Z83="",0,Z83),"0")+IFERROR(IF(Z84="",0,Z84),"0")+IFERROR(IF(Z85="",0,Z85),"0")</f>
        <v>0</v>
      </c>
      <c r="AA86" s="317"/>
      <c r="AB86" s="317"/>
      <c r="AC86" s="317"/>
    </row>
    <row r="87" spans="1:68" hidden="1" x14ac:dyDescent="0.2">
      <c r="A87" s="329"/>
      <c r="B87" s="329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30"/>
      <c r="P87" s="322" t="s">
        <v>72</v>
      </c>
      <c r="Q87" s="323"/>
      <c r="R87" s="323"/>
      <c r="S87" s="323"/>
      <c r="T87" s="323"/>
      <c r="U87" s="323"/>
      <c r="V87" s="324"/>
      <c r="W87" s="37" t="s">
        <v>73</v>
      </c>
      <c r="X87" s="316">
        <f>IFERROR(SUMPRODUCT(X83:X85*H83:H85),"0")</f>
        <v>0</v>
      </c>
      <c r="Y87" s="316">
        <f>IFERROR(SUMPRODUCT(Y83:Y85*H83:H85),"0")</f>
        <v>0</v>
      </c>
      <c r="Z87" s="37"/>
      <c r="AA87" s="317"/>
      <c r="AB87" s="317"/>
      <c r="AC87" s="317"/>
    </row>
    <row r="88" spans="1:68" ht="16.5" hidden="1" customHeight="1" x14ac:dyDescent="0.25">
      <c r="A88" s="331" t="s">
        <v>173</v>
      </c>
      <c r="B88" s="329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  <c r="AA88" s="309"/>
      <c r="AB88" s="309"/>
      <c r="AC88" s="309"/>
    </row>
    <row r="89" spans="1:68" ht="14.25" hidden="1" customHeight="1" x14ac:dyDescent="0.25">
      <c r="A89" s="335" t="s">
        <v>63</v>
      </c>
      <c r="B89" s="329"/>
      <c r="C89" s="329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  <c r="AA89" s="310"/>
      <c r="AB89" s="310"/>
      <c r="AC89" s="310"/>
    </row>
    <row r="90" spans="1:68" ht="27" hidden="1" customHeight="1" x14ac:dyDescent="0.25">
      <c r="A90" s="54" t="s">
        <v>174</v>
      </c>
      <c r="B90" s="54" t="s">
        <v>175</v>
      </c>
      <c r="C90" s="31">
        <v>4301071051</v>
      </c>
      <c r="D90" s="320">
        <v>4607111039262</v>
      </c>
      <c r="E90" s="321"/>
      <c r="F90" s="313">
        <v>0.4</v>
      </c>
      <c r="G90" s="32">
        <v>16</v>
      </c>
      <c r="H90" s="313">
        <v>6.4</v>
      </c>
      <c r="I90" s="313">
        <v>6.7195999999999998</v>
      </c>
      <c r="J90" s="32">
        <v>84</v>
      </c>
      <c r="K90" s="32" t="s">
        <v>66</v>
      </c>
      <c r="L90" s="32" t="s">
        <v>67</v>
      </c>
      <c r="M90" s="33" t="s">
        <v>68</v>
      </c>
      <c r="N90" s="33"/>
      <c r="O90" s="32">
        <v>180</v>
      </c>
      <c r="P90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333"/>
      <c r="R90" s="333"/>
      <c r="S90" s="333"/>
      <c r="T90" s="334"/>
      <c r="U90" s="34"/>
      <c r="V90" s="34"/>
      <c r="W90" s="35" t="s">
        <v>69</v>
      </c>
      <c r="X90" s="314">
        <v>0</v>
      </c>
      <c r="Y90" s="315">
        <f>IFERROR(IF(X90="","",X90),"")</f>
        <v>0</v>
      </c>
      <c r="Z90" s="36">
        <f>IFERROR(IF(X90="","",X90*0.0155),"")</f>
        <v>0</v>
      </c>
      <c r="AA90" s="56"/>
      <c r="AB90" s="57"/>
      <c r="AC90" s="134" t="s">
        <v>128</v>
      </c>
      <c r="AG90" s="67"/>
      <c r="AJ90" s="71" t="s">
        <v>71</v>
      </c>
      <c r="AK90" s="71">
        <v>1</v>
      </c>
      <c r="BB90" s="135" t="s">
        <v>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176</v>
      </c>
      <c r="B91" s="54" t="s">
        <v>177</v>
      </c>
      <c r="C91" s="31">
        <v>4301071038</v>
      </c>
      <c r="D91" s="320">
        <v>4607111039248</v>
      </c>
      <c r="E91" s="321"/>
      <c r="F91" s="313">
        <v>0.7</v>
      </c>
      <c r="G91" s="32">
        <v>10</v>
      </c>
      <c r="H91" s="313">
        <v>7</v>
      </c>
      <c r="I91" s="313">
        <v>7.3</v>
      </c>
      <c r="J91" s="32">
        <v>84</v>
      </c>
      <c r="K91" s="32" t="s">
        <v>66</v>
      </c>
      <c r="L91" s="32" t="s">
        <v>67</v>
      </c>
      <c r="M91" s="33" t="s">
        <v>68</v>
      </c>
      <c r="N91" s="33"/>
      <c r="O91" s="32">
        <v>180</v>
      </c>
      <c r="P91" s="44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1" s="333"/>
      <c r="R91" s="333"/>
      <c r="S91" s="333"/>
      <c r="T91" s="334"/>
      <c r="U91" s="34"/>
      <c r="V91" s="34"/>
      <c r="W91" s="35" t="s">
        <v>69</v>
      </c>
      <c r="X91" s="314">
        <v>0</v>
      </c>
      <c r="Y91" s="315">
        <f>IFERROR(IF(X91="","",X91),"")</f>
        <v>0</v>
      </c>
      <c r="Z91" s="36">
        <f>IFERROR(IF(X91="","",X91*0.0155),"")</f>
        <v>0</v>
      </c>
      <c r="AA91" s="56"/>
      <c r="AB91" s="57"/>
      <c r="AC91" s="136" t="s">
        <v>128</v>
      </c>
      <c r="AG91" s="67"/>
      <c r="AJ91" s="71" t="s">
        <v>71</v>
      </c>
      <c r="AK91" s="71">
        <v>1</v>
      </c>
      <c r="BB91" s="137" t="s">
        <v>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178</v>
      </c>
      <c r="B92" s="54" t="s">
        <v>179</v>
      </c>
      <c r="C92" s="31">
        <v>4301070976</v>
      </c>
      <c r="D92" s="320">
        <v>4607111034144</v>
      </c>
      <c r="E92" s="321"/>
      <c r="F92" s="313">
        <v>0.9</v>
      </c>
      <c r="G92" s="32">
        <v>8</v>
      </c>
      <c r="H92" s="313">
        <v>7.2</v>
      </c>
      <c r="I92" s="313">
        <v>7.4859999999999998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2" s="333"/>
      <c r="R92" s="333"/>
      <c r="S92" s="333"/>
      <c r="T92" s="334"/>
      <c r="U92" s="34"/>
      <c r="V92" s="34"/>
      <c r="W92" s="35" t="s">
        <v>69</v>
      </c>
      <c r="X92" s="314">
        <v>0</v>
      </c>
      <c r="Y92" s="315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128</v>
      </c>
      <c r="AG92" s="67"/>
      <c r="AJ92" s="71" t="s">
        <v>71</v>
      </c>
      <c r="AK92" s="71">
        <v>1</v>
      </c>
      <c r="BB92" s="139" t="s">
        <v>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27" hidden="1" customHeight="1" x14ac:dyDescent="0.25">
      <c r="A93" s="54" t="s">
        <v>180</v>
      </c>
      <c r="B93" s="54" t="s">
        <v>181</v>
      </c>
      <c r="C93" s="31">
        <v>4301071049</v>
      </c>
      <c r="D93" s="320">
        <v>4607111039293</v>
      </c>
      <c r="E93" s="321"/>
      <c r="F93" s="313">
        <v>0.4</v>
      </c>
      <c r="G93" s="32">
        <v>16</v>
      </c>
      <c r="H93" s="313">
        <v>6.4</v>
      </c>
      <c r="I93" s="313">
        <v>6.7195999999999998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47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333"/>
      <c r="R93" s="333"/>
      <c r="S93" s="333"/>
      <c r="T93" s="334"/>
      <c r="U93" s="34"/>
      <c r="V93" s="34"/>
      <c r="W93" s="35" t="s">
        <v>69</v>
      </c>
      <c r="X93" s="314">
        <v>0</v>
      </c>
      <c r="Y93" s="315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128</v>
      </c>
      <c r="AG93" s="67"/>
      <c r="AJ93" s="71" t="s">
        <v>71</v>
      </c>
      <c r="AK93" s="71">
        <v>1</v>
      </c>
      <c r="BB93" s="141" t="s">
        <v>1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4301071039</v>
      </c>
      <c r="D94" s="320">
        <v>4607111039279</v>
      </c>
      <c r="E94" s="321"/>
      <c r="F94" s="313">
        <v>0.7</v>
      </c>
      <c r="G94" s="32">
        <v>10</v>
      </c>
      <c r="H94" s="313">
        <v>7</v>
      </c>
      <c r="I94" s="313">
        <v>7.3</v>
      </c>
      <c r="J94" s="32">
        <v>84</v>
      </c>
      <c r="K94" s="32" t="s">
        <v>66</v>
      </c>
      <c r="L94" s="32" t="s">
        <v>67</v>
      </c>
      <c r="M94" s="33" t="s">
        <v>68</v>
      </c>
      <c r="N94" s="33"/>
      <c r="O94" s="32">
        <v>180</v>
      </c>
      <c r="P94" s="3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333"/>
      <c r="R94" s="333"/>
      <c r="S94" s="333"/>
      <c r="T94" s="334"/>
      <c r="U94" s="34"/>
      <c r="V94" s="34"/>
      <c r="W94" s="35" t="s">
        <v>69</v>
      </c>
      <c r="X94" s="314">
        <v>72</v>
      </c>
      <c r="Y94" s="315">
        <f>IFERROR(IF(X94="","",X94),"")</f>
        <v>72</v>
      </c>
      <c r="Z94" s="36">
        <f>IFERROR(IF(X94="","",X94*0.0155),"")</f>
        <v>1.1160000000000001</v>
      </c>
      <c r="AA94" s="56"/>
      <c r="AB94" s="57"/>
      <c r="AC94" s="142" t="s">
        <v>128</v>
      </c>
      <c r="AG94" s="67"/>
      <c r="AJ94" s="71" t="s">
        <v>71</v>
      </c>
      <c r="AK94" s="71">
        <v>1</v>
      </c>
      <c r="BB94" s="143" t="s">
        <v>1</v>
      </c>
      <c r="BM94" s="67">
        <f>IFERROR(X94*I94,"0")</f>
        <v>525.6</v>
      </c>
      <c r="BN94" s="67">
        <f>IFERROR(Y94*I94,"0")</f>
        <v>525.6</v>
      </c>
      <c r="BO94" s="67">
        <f>IFERROR(X94/J94,"0")</f>
        <v>0.8571428571428571</v>
      </c>
      <c r="BP94" s="67">
        <f>IFERROR(Y94/J94,"0")</f>
        <v>0.8571428571428571</v>
      </c>
    </row>
    <row r="95" spans="1:68" x14ac:dyDescent="0.2">
      <c r="A95" s="328"/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29"/>
      <c r="M95" s="329"/>
      <c r="N95" s="329"/>
      <c r="O95" s="330"/>
      <c r="P95" s="322" t="s">
        <v>72</v>
      </c>
      <c r="Q95" s="323"/>
      <c r="R95" s="323"/>
      <c r="S95" s="323"/>
      <c r="T95" s="323"/>
      <c r="U95" s="323"/>
      <c r="V95" s="324"/>
      <c r="W95" s="37" t="s">
        <v>69</v>
      </c>
      <c r="X95" s="316">
        <f>IFERROR(SUM(X90:X94),"0")</f>
        <v>72</v>
      </c>
      <c r="Y95" s="316">
        <f>IFERROR(SUM(Y90:Y94),"0")</f>
        <v>72</v>
      </c>
      <c r="Z95" s="316">
        <f>IFERROR(IF(Z90="",0,Z90),"0")+IFERROR(IF(Z91="",0,Z91),"0")+IFERROR(IF(Z92="",0,Z92),"0")+IFERROR(IF(Z93="",0,Z93),"0")+IFERROR(IF(Z94="",0,Z94),"0")</f>
        <v>1.1160000000000001</v>
      </c>
      <c r="AA95" s="317"/>
      <c r="AB95" s="317"/>
      <c r="AC95" s="317"/>
    </row>
    <row r="96" spans="1:68" x14ac:dyDescent="0.2">
      <c r="A96" s="329"/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30"/>
      <c r="P96" s="322" t="s">
        <v>72</v>
      </c>
      <c r="Q96" s="323"/>
      <c r="R96" s="323"/>
      <c r="S96" s="323"/>
      <c r="T96" s="323"/>
      <c r="U96" s="323"/>
      <c r="V96" s="324"/>
      <c r="W96" s="37" t="s">
        <v>73</v>
      </c>
      <c r="X96" s="316">
        <f>IFERROR(SUMPRODUCT(X90:X94*H90:H94),"0")</f>
        <v>504</v>
      </c>
      <c r="Y96" s="316">
        <f>IFERROR(SUMPRODUCT(Y90:Y94*H90:H94),"0")</f>
        <v>504</v>
      </c>
      <c r="Z96" s="37"/>
      <c r="AA96" s="317"/>
      <c r="AB96" s="317"/>
      <c r="AC96" s="317"/>
    </row>
    <row r="97" spans="1:68" ht="16.5" hidden="1" customHeight="1" x14ac:dyDescent="0.25">
      <c r="A97" s="331" t="s">
        <v>184</v>
      </c>
      <c r="B97" s="329"/>
      <c r="C97" s="329"/>
      <c r="D97" s="329"/>
      <c r="E97" s="329"/>
      <c r="F97" s="329"/>
      <c r="G97" s="329"/>
      <c r="H97" s="329"/>
      <c r="I97" s="329"/>
      <c r="J97" s="329"/>
      <c r="K97" s="329"/>
      <c r="L97" s="329"/>
      <c r="M97" s="329"/>
      <c r="N97" s="329"/>
      <c r="O97" s="329"/>
      <c r="P97" s="329"/>
      <c r="Q97" s="329"/>
      <c r="R97" s="329"/>
      <c r="S97" s="329"/>
      <c r="T97" s="329"/>
      <c r="U97" s="329"/>
      <c r="V97" s="329"/>
      <c r="W97" s="329"/>
      <c r="X97" s="329"/>
      <c r="Y97" s="329"/>
      <c r="Z97" s="329"/>
      <c r="AA97" s="309"/>
      <c r="AB97" s="309"/>
      <c r="AC97" s="309"/>
    </row>
    <row r="98" spans="1:68" ht="14.25" hidden="1" customHeight="1" x14ac:dyDescent="0.25">
      <c r="A98" s="335" t="s">
        <v>132</v>
      </c>
      <c r="B98" s="329"/>
      <c r="C98" s="329"/>
      <c r="D98" s="329"/>
      <c r="E98" s="329"/>
      <c r="F98" s="329"/>
      <c r="G98" s="329"/>
      <c r="H98" s="329"/>
      <c r="I98" s="329"/>
      <c r="J98" s="329"/>
      <c r="K98" s="329"/>
      <c r="L98" s="329"/>
      <c r="M98" s="329"/>
      <c r="N98" s="329"/>
      <c r="O98" s="329"/>
      <c r="P98" s="329"/>
      <c r="Q98" s="329"/>
      <c r="R98" s="329"/>
      <c r="S98" s="329"/>
      <c r="T98" s="329"/>
      <c r="U98" s="329"/>
      <c r="V98" s="329"/>
      <c r="W98" s="329"/>
      <c r="X98" s="329"/>
      <c r="Y98" s="329"/>
      <c r="Z98" s="329"/>
      <c r="AA98" s="310"/>
      <c r="AB98" s="310"/>
      <c r="AC98" s="310"/>
    </row>
    <row r="99" spans="1:68" ht="27" hidden="1" customHeight="1" x14ac:dyDescent="0.25">
      <c r="A99" s="54" t="s">
        <v>185</v>
      </c>
      <c r="B99" s="54" t="s">
        <v>186</v>
      </c>
      <c r="C99" s="31">
        <v>4301135533</v>
      </c>
      <c r="D99" s="320">
        <v>4607111034014</v>
      </c>
      <c r="E99" s="321"/>
      <c r="F99" s="313">
        <v>0.25</v>
      </c>
      <c r="G99" s="32">
        <v>12</v>
      </c>
      <c r="H99" s="313">
        <v>3</v>
      </c>
      <c r="I99" s="313">
        <v>3.7035999999999998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5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99" s="333"/>
      <c r="R99" s="333"/>
      <c r="S99" s="333"/>
      <c r="T99" s="334"/>
      <c r="U99" s="34"/>
      <c r="V99" s="34"/>
      <c r="W99" s="35" t="s">
        <v>69</v>
      </c>
      <c r="X99" s="314">
        <v>0</v>
      </c>
      <c r="Y99" s="315">
        <f>IFERROR(IF(X99="","",X99),"")</f>
        <v>0</v>
      </c>
      <c r="Z99" s="36">
        <f>IFERROR(IF(X99="","",X99*0.01788),"")</f>
        <v>0</v>
      </c>
      <c r="AA99" s="56"/>
      <c r="AB99" s="57"/>
      <c r="AC99" s="144" t="s">
        <v>187</v>
      </c>
      <c r="AG99" s="67"/>
      <c r="AJ99" s="71" t="s">
        <v>71</v>
      </c>
      <c r="AK99" s="71">
        <v>1</v>
      </c>
      <c r="BB99" s="145" t="s">
        <v>82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hidden="1" customHeight="1" x14ac:dyDescent="0.25">
      <c r="A100" s="54" t="s">
        <v>188</v>
      </c>
      <c r="B100" s="54" t="s">
        <v>189</v>
      </c>
      <c r="C100" s="31">
        <v>4301135532</v>
      </c>
      <c r="D100" s="320">
        <v>4607111033994</v>
      </c>
      <c r="E100" s="321"/>
      <c r="F100" s="313">
        <v>0.25</v>
      </c>
      <c r="G100" s="32">
        <v>12</v>
      </c>
      <c r="H100" s="313">
        <v>3</v>
      </c>
      <c r="I100" s="313">
        <v>3.7035999999999998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0" s="333"/>
      <c r="R100" s="333"/>
      <c r="S100" s="333"/>
      <c r="T100" s="334"/>
      <c r="U100" s="34"/>
      <c r="V100" s="34"/>
      <c r="W100" s="35" t="s">
        <v>69</v>
      </c>
      <c r="X100" s="314">
        <v>0</v>
      </c>
      <c r="Y100" s="315">
        <f>IFERROR(IF(X100="","",X100),"")</f>
        <v>0</v>
      </c>
      <c r="Z100" s="36">
        <f>IFERROR(IF(X100="","",X100*0.01788),"")</f>
        <v>0</v>
      </c>
      <c r="AA100" s="56"/>
      <c r="AB100" s="57"/>
      <c r="AC100" s="146" t="s">
        <v>136</v>
      </c>
      <c r="AG100" s="67"/>
      <c r="AJ100" s="71" t="s">
        <v>71</v>
      </c>
      <c r="AK100" s="71">
        <v>1</v>
      </c>
      <c r="BB100" s="147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idden="1" x14ac:dyDescent="0.2">
      <c r="A101" s="328"/>
      <c r="B101" s="329"/>
      <c r="C101" s="329"/>
      <c r="D101" s="329"/>
      <c r="E101" s="329"/>
      <c r="F101" s="329"/>
      <c r="G101" s="329"/>
      <c r="H101" s="329"/>
      <c r="I101" s="329"/>
      <c r="J101" s="329"/>
      <c r="K101" s="329"/>
      <c r="L101" s="329"/>
      <c r="M101" s="329"/>
      <c r="N101" s="329"/>
      <c r="O101" s="330"/>
      <c r="P101" s="322" t="s">
        <v>72</v>
      </c>
      <c r="Q101" s="323"/>
      <c r="R101" s="323"/>
      <c r="S101" s="323"/>
      <c r="T101" s="323"/>
      <c r="U101" s="323"/>
      <c r="V101" s="324"/>
      <c r="W101" s="37" t="s">
        <v>69</v>
      </c>
      <c r="X101" s="316">
        <f>IFERROR(SUM(X99:X100),"0")</f>
        <v>0</v>
      </c>
      <c r="Y101" s="316">
        <f>IFERROR(SUM(Y99:Y100),"0")</f>
        <v>0</v>
      </c>
      <c r="Z101" s="316">
        <f>IFERROR(IF(Z99="",0,Z99),"0")+IFERROR(IF(Z100="",0,Z100),"0")</f>
        <v>0</v>
      </c>
      <c r="AA101" s="317"/>
      <c r="AB101" s="317"/>
      <c r="AC101" s="317"/>
    </row>
    <row r="102" spans="1:68" hidden="1" x14ac:dyDescent="0.2">
      <c r="A102" s="329"/>
      <c r="B102" s="329"/>
      <c r="C102" s="329"/>
      <c r="D102" s="329"/>
      <c r="E102" s="329"/>
      <c r="F102" s="329"/>
      <c r="G102" s="329"/>
      <c r="H102" s="329"/>
      <c r="I102" s="329"/>
      <c r="J102" s="329"/>
      <c r="K102" s="329"/>
      <c r="L102" s="329"/>
      <c r="M102" s="329"/>
      <c r="N102" s="329"/>
      <c r="O102" s="330"/>
      <c r="P102" s="322" t="s">
        <v>72</v>
      </c>
      <c r="Q102" s="323"/>
      <c r="R102" s="323"/>
      <c r="S102" s="323"/>
      <c r="T102" s="323"/>
      <c r="U102" s="323"/>
      <c r="V102" s="324"/>
      <c r="W102" s="37" t="s">
        <v>73</v>
      </c>
      <c r="X102" s="316">
        <f>IFERROR(SUMPRODUCT(X99:X100*H99:H100),"0")</f>
        <v>0</v>
      </c>
      <c r="Y102" s="316">
        <f>IFERROR(SUMPRODUCT(Y99:Y100*H99:H100),"0")</f>
        <v>0</v>
      </c>
      <c r="Z102" s="37"/>
      <c r="AA102" s="317"/>
      <c r="AB102" s="317"/>
      <c r="AC102" s="317"/>
    </row>
    <row r="103" spans="1:68" ht="16.5" hidden="1" customHeight="1" x14ac:dyDescent="0.25">
      <c r="A103" s="331" t="s">
        <v>190</v>
      </c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29"/>
      <c r="N103" s="329"/>
      <c r="O103" s="329"/>
      <c r="P103" s="329"/>
      <c r="Q103" s="329"/>
      <c r="R103" s="329"/>
      <c r="S103" s="329"/>
      <c r="T103" s="329"/>
      <c r="U103" s="329"/>
      <c r="V103" s="329"/>
      <c r="W103" s="329"/>
      <c r="X103" s="329"/>
      <c r="Y103" s="329"/>
      <c r="Z103" s="329"/>
      <c r="AA103" s="309"/>
      <c r="AB103" s="309"/>
      <c r="AC103" s="309"/>
    </row>
    <row r="104" spans="1:68" ht="14.25" hidden="1" customHeight="1" x14ac:dyDescent="0.25">
      <c r="A104" s="335" t="s">
        <v>132</v>
      </c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  <c r="Y104" s="329"/>
      <c r="Z104" s="329"/>
      <c r="AA104" s="310"/>
      <c r="AB104" s="310"/>
      <c r="AC104" s="310"/>
    </row>
    <row r="105" spans="1:68" ht="27" hidden="1" customHeight="1" x14ac:dyDescent="0.25">
      <c r="A105" s="54" t="s">
        <v>191</v>
      </c>
      <c r="B105" s="54" t="s">
        <v>192</v>
      </c>
      <c r="C105" s="31">
        <v>4301135311</v>
      </c>
      <c r="D105" s="320">
        <v>4607111039095</v>
      </c>
      <c r="E105" s="321"/>
      <c r="F105" s="313">
        <v>0.25</v>
      </c>
      <c r="G105" s="32">
        <v>12</v>
      </c>
      <c r="H105" s="313">
        <v>3</v>
      </c>
      <c r="I105" s="313">
        <v>3.7480000000000002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4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5" s="333"/>
      <c r="R105" s="333"/>
      <c r="S105" s="333"/>
      <c r="T105" s="334"/>
      <c r="U105" s="34"/>
      <c r="V105" s="34"/>
      <c r="W105" s="35" t="s">
        <v>69</v>
      </c>
      <c r="X105" s="314">
        <v>0</v>
      </c>
      <c r="Y105" s="315">
        <f>IFERROR(IF(X105="","",X105),"")</f>
        <v>0</v>
      </c>
      <c r="Z105" s="36">
        <f>IFERROR(IF(X105="","",X105*0.01788),"")</f>
        <v>0</v>
      </c>
      <c r="AA105" s="56"/>
      <c r="AB105" s="57"/>
      <c r="AC105" s="148" t="s">
        <v>193</v>
      </c>
      <c r="AG105" s="67"/>
      <c r="AJ105" s="71" t="s">
        <v>71</v>
      </c>
      <c r="AK105" s="71">
        <v>1</v>
      </c>
      <c r="BB105" s="149" t="s">
        <v>82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16.5" hidden="1" customHeight="1" x14ac:dyDescent="0.25">
      <c r="A106" s="54" t="s">
        <v>194</v>
      </c>
      <c r="B106" s="54" t="s">
        <v>195</v>
      </c>
      <c r="C106" s="31">
        <v>4301135534</v>
      </c>
      <c r="D106" s="320">
        <v>4607111034199</v>
      </c>
      <c r="E106" s="321"/>
      <c r="F106" s="313">
        <v>0.25</v>
      </c>
      <c r="G106" s="32">
        <v>12</v>
      </c>
      <c r="H106" s="313">
        <v>3</v>
      </c>
      <c r="I106" s="313">
        <v>3.7035999999999998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6" s="333"/>
      <c r="R106" s="333"/>
      <c r="S106" s="333"/>
      <c r="T106" s="334"/>
      <c r="U106" s="34"/>
      <c r="V106" s="34"/>
      <c r="W106" s="35" t="s">
        <v>69</v>
      </c>
      <c r="X106" s="314">
        <v>0</v>
      </c>
      <c r="Y106" s="315">
        <f>IFERROR(IF(X106="","",X106),"")</f>
        <v>0</v>
      </c>
      <c r="Z106" s="36">
        <f>IFERROR(IF(X106="","",X106*0.01788),"")</f>
        <v>0</v>
      </c>
      <c r="AA106" s="56"/>
      <c r="AB106" s="57"/>
      <c r="AC106" s="150" t="s">
        <v>196</v>
      </c>
      <c r="AG106" s="67"/>
      <c r="AJ106" s="71" t="s">
        <v>71</v>
      </c>
      <c r="AK106" s="71">
        <v>1</v>
      </c>
      <c r="BB106" s="151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idden="1" x14ac:dyDescent="0.2">
      <c r="A107" s="328"/>
      <c r="B107" s="329"/>
      <c r="C107" s="329"/>
      <c r="D107" s="329"/>
      <c r="E107" s="329"/>
      <c r="F107" s="329"/>
      <c r="G107" s="329"/>
      <c r="H107" s="329"/>
      <c r="I107" s="329"/>
      <c r="J107" s="329"/>
      <c r="K107" s="329"/>
      <c r="L107" s="329"/>
      <c r="M107" s="329"/>
      <c r="N107" s="329"/>
      <c r="O107" s="330"/>
      <c r="P107" s="322" t="s">
        <v>72</v>
      </c>
      <c r="Q107" s="323"/>
      <c r="R107" s="323"/>
      <c r="S107" s="323"/>
      <c r="T107" s="323"/>
      <c r="U107" s="323"/>
      <c r="V107" s="324"/>
      <c r="W107" s="37" t="s">
        <v>69</v>
      </c>
      <c r="X107" s="316">
        <f>IFERROR(SUM(X105:X106),"0")</f>
        <v>0</v>
      </c>
      <c r="Y107" s="316">
        <f>IFERROR(SUM(Y105:Y106),"0")</f>
        <v>0</v>
      </c>
      <c r="Z107" s="316">
        <f>IFERROR(IF(Z105="",0,Z105),"0")+IFERROR(IF(Z106="",0,Z106),"0")</f>
        <v>0</v>
      </c>
      <c r="AA107" s="317"/>
      <c r="AB107" s="317"/>
      <c r="AC107" s="317"/>
    </row>
    <row r="108" spans="1:68" hidden="1" x14ac:dyDescent="0.2">
      <c r="A108" s="329"/>
      <c r="B108" s="329"/>
      <c r="C108" s="329"/>
      <c r="D108" s="329"/>
      <c r="E108" s="329"/>
      <c r="F108" s="329"/>
      <c r="G108" s="329"/>
      <c r="H108" s="329"/>
      <c r="I108" s="329"/>
      <c r="J108" s="329"/>
      <c r="K108" s="329"/>
      <c r="L108" s="329"/>
      <c r="M108" s="329"/>
      <c r="N108" s="329"/>
      <c r="O108" s="330"/>
      <c r="P108" s="322" t="s">
        <v>72</v>
      </c>
      <c r="Q108" s="323"/>
      <c r="R108" s="323"/>
      <c r="S108" s="323"/>
      <c r="T108" s="323"/>
      <c r="U108" s="323"/>
      <c r="V108" s="324"/>
      <c r="W108" s="37" t="s">
        <v>73</v>
      </c>
      <c r="X108" s="316">
        <f>IFERROR(SUMPRODUCT(X105:X106*H105:H106),"0")</f>
        <v>0</v>
      </c>
      <c r="Y108" s="316">
        <f>IFERROR(SUMPRODUCT(Y105:Y106*H105:H106),"0")</f>
        <v>0</v>
      </c>
      <c r="Z108" s="37"/>
      <c r="AA108" s="317"/>
      <c r="AB108" s="317"/>
      <c r="AC108" s="317"/>
    </row>
    <row r="109" spans="1:68" ht="16.5" hidden="1" customHeight="1" x14ac:dyDescent="0.25">
      <c r="A109" s="331" t="s">
        <v>197</v>
      </c>
      <c r="B109" s="329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  <c r="Y109" s="329"/>
      <c r="Z109" s="329"/>
      <c r="AA109" s="309"/>
      <c r="AB109" s="309"/>
      <c r="AC109" s="309"/>
    </row>
    <row r="110" spans="1:68" ht="14.25" hidden="1" customHeight="1" x14ac:dyDescent="0.25">
      <c r="A110" s="335" t="s">
        <v>132</v>
      </c>
      <c r="B110" s="329"/>
      <c r="C110" s="329"/>
      <c r="D110" s="329"/>
      <c r="E110" s="329"/>
      <c r="F110" s="329"/>
      <c r="G110" s="329"/>
      <c r="H110" s="329"/>
      <c r="I110" s="329"/>
      <c r="J110" s="329"/>
      <c r="K110" s="329"/>
      <c r="L110" s="329"/>
      <c r="M110" s="329"/>
      <c r="N110" s="329"/>
      <c r="O110" s="329"/>
      <c r="P110" s="329"/>
      <c r="Q110" s="329"/>
      <c r="R110" s="329"/>
      <c r="S110" s="329"/>
      <c r="T110" s="329"/>
      <c r="U110" s="329"/>
      <c r="V110" s="329"/>
      <c r="W110" s="329"/>
      <c r="X110" s="329"/>
      <c r="Y110" s="329"/>
      <c r="Z110" s="329"/>
      <c r="AA110" s="310"/>
      <c r="AB110" s="310"/>
      <c r="AC110" s="310"/>
    </row>
    <row r="111" spans="1:68" ht="27" hidden="1" customHeight="1" x14ac:dyDescent="0.25">
      <c r="A111" s="54" t="s">
        <v>198</v>
      </c>
      <c r="B111" s="54" t="s">
        <v>199</v>
      </c>
      <c r="C111" s="31">
        <v>4301135275</v>
      </c>
      <c r="D111" s="320">
        <v>4607111034380</v>
      </c>
      <c r="E111" s="321"/>
      <c r="F111" s="313">
        <v>0.25</v>
      </c>
      <c r="G111" s="32">
        <v>12</v>
      </c>
      <c r="H111" s="313">
        <v>3</v>
      </c>
      <c r="I111" s="313">
        <v>3.28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4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1" s="333"/>
      <c r="R111" s="333"/>
      <c r="S111" s="333"/>
      <c r="T111" s="334"/>
      <c r="U111" s="34"/>
      <c r="V111" s="34"/>
      <c r="W111" s="35" t="s">
        <v>69</v>
      </c>
      <c r="X111" s="314">
        <v>0</v>
      </c>
      <c r="Y111" s="315">
        <f>IFERROR(IF(X111="","",X111),"")</f>
        <v>0</v>
      </c>
      <c r="Z111" s="36">
        <f>IFERROR(IF(X111="","",X111*0.01788),"")</f>
        <v>0</v>
      </c>
      <c r="AA111" s="56"/>
      <c r="AB111" s="57"/>
      <c r="AC111" s="152" t="s">
        <v>200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hidden="1" customHeight="1" x14ac:dyDescent="0.25">
      <c r="A112" s="54" t="s">
        <v>201</v>
      </c>
      <c r="B112" s="54" t="s">
        <v>202</v>
      </c>
      <c r="C112" s="31">
        <v>4301135277</v>
      </c>
      <c r="D112" s="320">
        <v>4607111034397</v>
      </c>
      <c r="E112" s="321"/>
      <c r="F112" s="313">
        <v>0.25</v>
      </c>
      <c r="G112" s="32">
        <v>12</v>
      </c>
      <c r="H112" s="313">
        <v>3</v>
      </c>
      <c r="I112" s="313">
        <v>3.28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48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2" s="333"/>
      <c r="R112" s="333"/>
      <c r="S112" s="333"/>
      <c r="T112" s="334"/>
      <c r="U112" s="34"/>
      <c r="V112" s="34"/>
      <c r="W112" s="35" t="s">
        <v>69</v>
      </c>
      <c r="X112" s="314">
        <v>0</v>
      </c>
      <c r="Y112" s="315">
        <f>IFERROR(IF(X112="","",X112),"")</f>
        <v>0</v>
      </c>
      <c r="Z112" s="36">
        <f>IFERROR(IF(X112="","",X112*0.01788),"")</f>
        <v>0</v>
      </c>
      <c r="AA112" s="56"/>
      <c r="AB112" s="57"/>
      <c r="AC112" s="154" t="s">
        <v>187</v>
      </c>
      <c r="AG112" s="67"/>
      <c r="AJ112" s="71" t="s">
        <v>71</v>
      </c>
      <c r="AK112" s="71">
        <v>1</v>
      </c>
      <c r="BB112" s="155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idden="1" x14ac:dyDescent="0.2">
      <c r="A113" s="328"/>
      <c r="B113" s="329"/>
      <c r="C113" s="329"/>
      <c r="D113" s="329"/>
      <c r="E113" s="329"/>
      <c r="F113" s="329"/>
      <c r="G113" s="329"/>
      <c r="H113" s="329"/>
      <c r="I113" s="329"/>
      <c r="J113" s="329"/>
      <c r="K113" s="329"/>
      <c r="L113" s="329"/>
      <c r="M113" s="329"/>
      <c r="N113" s="329"/>
      <c r="O113" s="330"/>
      <c r="P113" s="322" t="s">
        <v>72</v>
      </c>
      <c r="Q113" s="323"/>
      <c r="R113" s="323"/>
      <c r="S113" s="323"/>
      <c r="T113" s="323"/>
      <c r="U113" s="323"/>
      <c r="V113" s="324"/>
      <c r="W113" s="37" t="s">
        <v>69</v>
      </c>
      <c r="X113" s="316">
        <f>IFERROR(SUM(X111:X112),"0")</f>
        <v>0</v>
      </c>
      <c r="Y113" s="316">
        <f>IFERROR(SUM(Y111:Y112),"0")</f>
        <v>0</v>
      </c>
      <c r="Z113" s="316">
        <f>IFERROR(IF(Z111="",0,Z111),"0")+IFERROR(IF(Z112="",0,Z112),"0")</f>
        <v>0</v>
      </c>
      <c r="AA113" s="317"/>
      <c r="AB113" s="317"/>
      <c r="AC113" s="317"/>
    </row>
    <row r="114" spans="1:68" hidden="1" x14ac:dyDescent="0.2">
      <c r="A114" s="329"/>
      <c r="B114" s="329"/>
      <c r="C114" s="329"/>
      <c r="D114" s="329"/>
      <c r="E114" s="329"/>
      <c r="F114" s="329"/>
      <c r="G114" s="329"/>
      <c r="H114" s="329"/>
      <c r="I114" s="329"/>
      <c r="J114" s="329"/>
      <c r="K114" s="329"/>
      <c r="L114" s="329"/>
      <c r="M114" s="329"/>
      <c r="N114" s="329"/>
      <c r="O114" s="330"/>
      <c r="P114" s="322" t="s">
        <v>72</v>
      </c>
      <c r="Q114" s="323"/>
      <c r="R114" s="323"/>
      <c r="S114" s="323"/>
      <c r="T114" s="323"/>
      <c r="U114" s="323"/>
      <c r="V114" s="324"/>
      <c r="W114" s="37" t="s">
        <v>73</v>
      </c>
      <c r="X114" s="316">
        <f>IFERROR(SUMPRODUCT(X111:X112*H111:H112),"0")</f>
        <v>0</v>
      </c>
      <c r="Y114" s="316">
        <f>IFERROR(SUMPRODUCT(Y111:Y112*H111:H112),"0")</f>
        <v>0</v>
      </c>
      <c r="Z114" s="37"/>
      <c r="AA114" s="317"/>
      <c r="AB114" s="317"/>
      <c r="AC114" s="317"/>
    </row>
    <row r="115" spans="1:68" ht="16.5" hidden="1" customHeight="1" x14ac:dyDescent="0.25">
      <c r="A115" s="331" t="s">
        <v>203</v>
      </c>
      <c r="B115" s="329"/>
      <c r="C115" s="329"/>
      <c r="D115" s="329"/>
      <c r="E115" s="329"/>
      <c r="F115" s="329"/>
      <c r="G115" s="329"/>
      <c r="H115" s="329"/>
      <c r="I115" s="329"/>
      <c r="J115" s="329"/>
      <c r="K115" s="329"/>
      <c r="L115" s="329"/>
      <c r="M115" s="329"/>
      <c r="N115" s="329"/>
      <c r="O115" s="329"/>
      <c r="P115" s="329"/>
      <c r="Q115" s="329"/>
      <c r="R115" s="329"/>
      <c r="S115" s="329"/>
      <c r="T115" s="329"/>
      <c r="U115" s="329"/>
      <c r="V115" s="329"/>
      <c r="W115" s="329"/>
      <c r="X115" s="329"/>
      <c r="Y115" s="329"/>
      <c r="Z115" s="329"/>
      <c r="AA115" s="309"/>
      <c r="AB115" s="309"/>
      <c r="AC115" s="309"/>
    </row>
    <row r="116" spans="1:68" ht="14.25" hidden="1" customHeight="1" x14ac:dyDescent="0.25">
      <c r="A116" s="335" t="s">
        <v>132</v>
      </c>
      <c r="B116" s="329"/>
      <c r="C116" s="329"/>
      <c r="D116" s="329"/>
      <c r="E116" s="329"/>
      <c r="F116" s="329"/>
      <c r="G116" s="329"/>
      <c r="H116" s="329"/>
      <c r="I116" s="329"/>
      <c r="J116" s="329"/>
      <c r="K116" s="329"/>
      <c r="L116" s="329"/>
      <c r="M116" s="329"/>
      <c r="N116" s="329"/>
      <c r="O116" s="329"/>
      <c r="P116" s="329"/>
      <c r="Q116" s="329"/>
      <c r="R116" s="329"/>
      <c r="S116" s="329"/>
      <c r="T116" s="329"/>
      <c r="U116" s="329"/>
      <c r="V116" s="329"/>
      <c r="W116" s="329"/>
      <c r="X116" s="329"/>
      <c r="Y116" s="329"/>
      <c r="Z116" s="329"/>
      <c r="AA116" s="310"/>
      <c r="AB116" s="310"/>
      <c r="AC116" s="310"/>
    </row>
    <row r="117" spans="1:68" ht="27" hidden="1" customHeight="1" x14ac:dyDescent="0.25">
      <c r="A117" s="54" t="s">
        <v>204</v>
      </c>
      <c r="B117" s="54" t="s">
        <v>205</v>
      </c>
      <c r="C117" s="31">
        <v>4301135570</v>
      </c>
      <c r="D117" s="320">
        <v>4607111035806</v>
      </c>
      <c r="E117" s="321"/>
      <c r="F117" s="313">
        <v>0.25</v>
      </c>
      <c r="G117" s="32">
        <v>12</v>
      </c>
      <c r="H117" s="313">
        <v>3</v>
      </c>
      <c r="I117" s="313">
        <v>3.7035999999999998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09" t="s">
        <v>206</v>
      </c>
      <c r="Q117" s="333"/>
      <c r="R117" s="333"/>
      <c r="S117" s="333"/>
      <c r="T117" s="334"/>
      <c r="U117" s="34"/>
      <c r="V117" s="34"/>
      <c r="W117" s="35" t="s">
        <v>69</v>
      </c>
      <c r="X117" s="314">
        <v>0</v>
      </c>
      <c r="Y117" s="315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207</v>
      </c>
      <c r="AG117" s="67"/>
      <c r="AJ117" s="71" t="s">
        <v>71</v>
      </c>
      <c r="AK117" s="71">
        <v>1</v>
      </c>
      <c r="BB117" s="157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328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30"/>
      <c r="P118" s="322" t="s">
        <v>72</v>
      </c>
      <c r="Q118" s="323"/>
      <c r="R118" s="323"/>
      <c r="S118" s="323"/>
      <c r="T118" s="323"/>
      <c r="U118" s="323"/>
      <c r="V118" s="324"/>
      <c r="W118" s="37" t="s">
        <v>69</v>
      </c>
      <c r="X118" s="316">
        <f>IFERROR(SUM(X117:X117),"0")</f>
        <v>0</v>
      </c>
      <c r="Y118" s="316">
        <f>IFERROR(SUM(Y117:Y117),"0")</f>
        <v>0</v>
      </c>
      <c r="Z118" s="316">
        <f>IFERROR(IF(Z117="",0,Z117),"0")</f>
        <v>0</v>
      </c>
      <c r="AA118" s="317"/>
      <c r="AB118" s="317"/>
      <c r="AC118" s="317"/>
    </row>
    <row r="119" spans="1:68" hidden="1" x14ac:dyDescent="0.2">
      <c r="A119" s="329"/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30"/>
      <c r="P119" s="322" t="s">
        <v>72</v>
      </c>
      <c r="Q119" s="323"/>
      <c r="R119" s="323"/>
      <c r="S119" s="323"/>
      <c r="T119" s="323"/>
      <c r="U119" s="323"/>
      <c r="V119" s="324"/>
      <c r="W119" s="37" t="s">
        <v>73</v>
      </c>
      <c r="X119" s="316">
        <f>IFERROR(SUMPRODUCT(X117:X117*H117:H117),"0")</f>
        <v>0</v>
      </c>
      <c r="Y119" s="316">
        <f>IFERROR(SUMPRODUCT(Y117:Y117*H117:H117),"0")</f>
        <v>0</v>
      </c>
      <c r="Z119" s="37"/>
      <c r="AA119" s="317"/>
      <c r="AB119" s="317"/>
      <c r="AC119" s="317"/>
    </row>
    <row r="120" spans="1:68" ht="16.5" hidden="1" customHeight="1" x14ac:dyDescent="0.25">
      <c r="A120" s="331" t="s">
        <v>208</v>
      </c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29"/>
      <c r="Z120" s="329"/>
      <c r="AA120" s="309"/>
      <c r="AB120" s="309"/>
      <c r="AC120" s="309"/>
    </row>
    <row r="121" spans="1:68" ht="14.25" hidden="1" customHeight="1" x14ac:dyDescent="0.25">
      <c r="A121" s="335" t="s">
        <v>132</v>
      </c>
      <c r="B121" s="329"/>
      <c r="C121" s="329"/>
      <c r="D121" s="329"/>
      <c r="E121" s="329"/>
      <c r="F121" s="329"/>
      <c r="G121" s="329"/>
      <c r="H121" s="329"/>
      <c r="I121" s="329"/>
      <c r="J121" s="329"/>
      <c r="K121" s="329"/>
      <c r="L121" s="329"/>
      <c r="M121" s="329"/>
      <c r="N121" s="329"/>
      <c r="O121" s="329"/>
      <c r="P121" s="329"/>
      <c r="Q121" s="329"/>
      <c r="R121" s="329"/>
      <c r="S121" s="329"/>
      <c r="T121" s="329"/>
      <c r="U121" s="329"/>
      <c r="V121" s="329"/>
      <c r="W121" s="329"/>
      <c r="X121" s="329"/>
      <c r="Y121" s="329"/>
      <c r="Z121" s="329"/>
      <c r="AA121" s="310"/>
      <c r="AB121" s="310"/>
      <c r="AC121" s="310"/>
    </row>
    <row r="122" spans="1:68" ht="16.5" hidden="1" customHeight="1" x14ac:dyDescent="0.25">
      <c r="A122" s="54" t="s">
        <v>209</v>
      </c>
      <c r="B122" s="54" t="s">
        <v>210</v>
      </c>
      <c r="C122" s="31">
        <v>4301135596</v>
      </c>
      <c r="D122" s="320">
        <v>4607111039613</v>
      </c>
      <c r="E122" s="321"/>
      <c r="F122" s="313">
        <v>0.09</v>
      </c>
      <c r="G122" s="32">
        <v>30</v>
      </c>
      <c r="H122" s="313">
        <v>2.7</v>
      </c>
      <c r="I122" s="313">
        <v>3.09</v>
      </c>
      <c r="J122" s="32">
        <v>126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2" s="333"/>
      <c r="R122" s="333"/>
      <c r="S122" s="333"/>
      <c r="T122" s="334"/>
      <c r="U122" s="34"/>
      <c r="V122" s="34"/>
      <c r="W122" s="35" t="s">
        <v>69</v>
      </c>
      <c r="X122" s="314">
        <v>0</v>
      </c>
      <c r="Y122" s="315">
        <f>IFERROR(IF(X122="","",X122),"")</f>
        <v>0</v>
      </c>
      <c r="Z122" s="36">
        <f>IFERROR(IF(X122="","",X122*0.00936),"")</f>
        <v>0</v>
      </c>
      <c r="AA122" s="56"/>
      <c r="AB122" s="57"/>
      <c r="AC122" s="158" t="s">
        <v>193</v>
      </c>
      <c r="AG122" s="67"/>
      <c r="AJ122" s="71" t="s">
        <v>71</v>
      </c>
      <c r="AK122" s="71">
        <v>1</v>
      </c>
      <c r="BB122" s="159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idden="1" x14ac:dyDescent="0.2">
      <c r="A123" s="328"/>
      <c r="B123" s="329"/>
      <c r="C123" s="329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30"/>
      <c r="P123" s="322" t="s">
        <v>72</v>
      </c>
      <c r="Q123" s="323"/>
      <c r="R123" s="323"/>
      <c r="S123" s="323"/>
      <c r="T123" s="323"/>
      <c r="U123" s="323"/>
      <c r="V123" s="324"/>
      <c r="W123" s="37" t="s">
        <v>69</v>
      </c>
      <c r="X123" s="316">
        <f>IFERROR(SUM(X122:X122),"0")</f>
        <v>0</v>
      </c>
      <c r="Y123" s="316">
        <f>IFERROR(SUM(Y122:Y122),"0")</f>
        <v>0</v>
      </c>
      <c r="Z123" s="316">
        <f>IFERROR(IF(Z122="",0,Z122),"0")</f>
        <v>0</v>
      </c>
      <c r="AA123" s="317"/>
      <c r="AB123" s="317"/>
      <c r="AC123" s="317"/>
    </row>
    <row r="124" spans="1:68" hidden="1" x14ac:dyDescent="0.2">
      <c r="A124" s="329"/>
      <c r="B124" s="329"/>
      <c r="C124" s="329"/>
      <c r="D124" s="329"/>
      <c r="E124" s="329"/>
      <c r="F124" s="329"/>
      <c r="G124" s="329"/>
      <c r="H124" s="329"/>
      <c r="I124" s="329"/>
      <c r="J124" s="329"/>
      <c r="K124" s="329"/>
      <c r="L124" s="329"/>
      <c r="M124" s="329"/>
      <c r="N124" s="329"/>
      <c r="O124" s="330"/>
      <c r="P124" s="322" t="s">
        <v>72</v>
      </c>
      <c r="Q124" s="323"/>
      <c r="R124" s="323"/>
      <c r="S124" s="323"/>
      <c r="T124" s="323"/>
      <c r="U124" s="323"/>
      <c r="V124" s="324"/>
      <c r="W124" s="37" t="s">
        <v>73</v>
      </c>
      <c r="X124" s="316">
        <f>IFERROR(SUMPRODUCT(X122:X122*H122:H122),"0")</f>
        <v>0</v>
      </c>
      <c r="Y124" s="316">
        <f>IFERROR(SUMPRODUCT(Y122:Y122*H122:H122),"0")</f>
        <v>0</v>
      </c>
      <c r="Z124" s="37"/>
      <c r="AA124" s="317"/>
      <c r="AB124" s="317"/>
      <c r="AC124" s="317"/>
    </row>
    <row r="125" spans="1:68" ht="16.5" hidden="1" customHeight="1" x14ac:dyDescent="0.25">
      <c r="A125" s="331" t="s">
        <v>211</v>
      </c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29"/>
      <c r="P125" s="329"/>
      <c r="Q125" s="329"/>
      <c r="R125" s="329"/>
      <c r="S125" s="329"/>
      <c r="T125" s="329"/>
      <c r="U125" s="329"/>
      <c r="V125" s="329"/>
      <c r="W125" s="329"/>
      <c r="X125" s="329"/>
      <c r="Y125" s="329"/>
      <c r="Z125" s="329"/>
      <c r="AA125" s="309"/>
      <c r="AB125" s="309"/>
      <c r="AC125" s="309"/>
    </row>
    <row r="126" spans="1:68" ht="14.25" hidden="1" customHeight="1" x14ac:dyDescent="0.25">
      <c r="A126" s="335" t="s">
        <v>212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329"/>
      <c r="Y126" s="329"/>
      <c r="Z126" s="329"/>
      <c r="AA126" s="310"/>
      <c r="AB126" s="310"/>
      <c r="AC126" s="310"/>
    </row>
    <row r="127" spans="1:68" ht="27" hidden="1" customHeight="1" x14ac:dyDescent="0.25">
      <c r="A127" s="54" t="s">
        <v>213</v>
      </c>
      <c r="B127" s="54" t="s">
        <v>214</v>
      </c>
      <c r="C127" s="31">
        <v>4301071054</v>
      </c>
      <c r="D127" s="320">
        <v>4607111035639</v>
      </c>
      <c r="E127" s="321"/>
      <c r="F127" s="313">
        <v>0.2</v>
      </c>
      <c r="G127" s="32">
        <v>8</v>
      </c>
      <c r="H127" s="313">
        <v>1.6</v>
      </c>
      <c r="I127" s="313">
        <v>2.12</v>
      </c>
      <c r="J127" s="32">
        <v>72</v>
      </c>
      <c r="K127" s="32" t="s">
        <v>215</v>
      </c>
      <c r="L127" s="32" t="s">
        <v>67</v>
      </c>
      <c r="M127" s="33" t="s">
        <v>68</v>
      </c>
      <c r="N127" s="33"/>
      <c r="O127" s="32">
        <v>180</v>
      </c>
      <c r="P127" s="49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7" s="333"/>
      <c r="R127" s="333"/>
      <c r="S127" s="333"/>
      <c r="T127" s="334"/>
      <c r="U127" s="34"/>
      <c r="V127" s="34"/>
      <c r="W127" s="35" t="s">
        <v>69</v>
      </c>
      <c r="X127" s="314">
        <v>0</v>
      </c>
      <c r="Y127" s="315">
        <f>IFERROR(IF(X127="","",X127),"")</f>
        <v>0</v>
      </c>
      <c r="Z127" s="36">
        <f>IFERROR(IF(X127="","",X127*0.01157),"")</f>
        <v>0</v>
      </c>
      <c r="AA127" s="56"/>
      <c r="AB127" s="57"/>
      <c r="AC127" s="160" t="s">
        <v>216</v>
      </c>
      <c r="AG127" s="67"/>
      <c r="AJ127" s="71" t="s">
        <v>71</v>
      </c>
      <c r="AK127" s="71">
        <v>1</v>
      </c>
      <c r="BB127" s="161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hidden="1" customHeight="1" x14ac:dyDescent="0.25">
      <c r="A128" s="54" t="s">
        <v>217</v>
      </c>
      <c r="B128" s="54" t="s">
        <v>218</v>
      </c>
      <c r="C128" s="31">
        <v>4301135540</v>
      </c>
      <c r="D128" s="320">
        <v>4607111035646</v>
      </c>
      <c r="E128" s="321"/>
      <c r="F128" s="313">
        <v>0.2</v>
      </c>
      <c r="G128" s="32">
        <v>8</v>
      </c>
      <c r="H128" s="313">
        <v>1.6</v>
      </c>
      <c r="I128" s="313">
        <v>2.12</v>
      </c>
      <c r="J128" s="32">
        <v>72</v>
      </c>
      <c r="K128" s="32" t="s">
        <v>215</v>
      </c>
      <c r="L128" s="32" t="s">
        <v>67</v>
      </c>
      <c r="M128" s="33" t="s">
        <v>68</v>
      </c>
      <c r="N128" s="33"/>
      <c r="O128" s="32">
        <v>180</v>
      </c>
      <c r="P128" s="49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8" s="333"/>
      <c r="R128" s="333"/>
      <c r="S128" s="333"/>
      <c r="T128" s="334"/>
      <c r="U128" s="34"/>
      <c r="V128" s="34"/>
      <c r="W128" s="35" t="s">
        <v>69</v>
      </c>
      <c r="X128" s="314">
        <v>0</v>
      </c>
      <c r="Y128" s="315">
        <f>IFERROR(IF(X128="","",X128),"")</f>
        <v>0</v>
      </c>
      <c r="Z128" s="36">
        <f>IFERROR(IF(X128="","",X128*0.01157),"")</f>
        <v>0</v>
      </c>
      <c r="AA128" s="56"/>
      <c r="AB128" s="57"/>
      <c r="AC128" s="162" t="s">
        <v>216</v>
      </c>
      <c r="AG128" s="67"/>
      <c r="AJ128" s="71" t="s">
        <v>71</v>
      </c>
      <c r="AK128" s="71">
        <v>1</v>
      </c>
      <c r="BB128" s="163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idden="1" x14ac:dyDescent="0.2">
      <c r="A129" s="328"/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30"/>
      <c r="P129" s="322" t="s">
        <v>72</v>
      </c>
      <c r="Q129" s="323"/>
      <c r="R129" s="323"/>
      <c r="S129" s="323"/>
      <c r="T129" s="323"/>
      <c r="U129" s="323"/>
      <c r="V129" s="324"/>
      <c r="W129" s="37" t="s">
        <v>69</v>
      </c>
      <c r="X129" s="316">
        <f>IFERROR(SUM(X127:X128),"0")</f>
        <v>0</v>
      </c>
      <c r="Y129" s="316">
        <f>IFERROR(SUM(Y127:Y128),"0")</f>
        <v>0</v>
      </c>
      <c r="Z129" s="316">
        <f>IFERROR(IF(Z127="",0,Z127),"0")+IFERROR(IF(Z128="",0,Z128),"0")</f>
        <v>0</v>
      </c>
      <c r="AA129" s="317"/>
      <c r="AB129" s="317"/>
      <c r="AC129" s="317"/>
    </row>
    <row r="130" spans="1:68" hidden="1" x14ac:dyDescent="0.2">
      <c r="A130" s="329"/>
      <c r="B130" s="329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30"/>
      <c r="P130" s="322" t="s">
        <v>72</v>
      </c>
      <c r="Q130" s="323"/>
      <c r="R130" s="323"/>
      <c r="S130" s="323"/>
      <c r="T130" s="323"/>
      <c r="U130" s="323"/>
      <c r="V130" s="324"/>
      <c r="W130" s="37" t="s">
        <v>73</v>
      </c>
      <c r="X130" s="316">
        <f>IFERROR(SUMPRODUCT(X127:X128*H127:H128),"0")</f>
        <v>0</v>
      </c>
      <c r="Y130" s="316">
        <f>IFERROR(SUMPRODUCT(Y127:Y128*H127:H128),"0")</f>
        <v>0</v>
      </c>
      <c r="Z130" s="37"/>
      <c r="AA130" s="317"/>
      <c r="AB130" s="317"/>
      <c r="AC130" s="317"/>
    </row>
    <row r="131" spans="1:68" ht="16.5" hidden="1" customHeight="1" x14ac:dyDescent="0.25">
      <c r="A131" s="331" t="s">
        <v>219</v>
      </c>
      <c r="B131" s="329"/>
      <c r="C131" s="329"/>
      <c r="D131" s="329"/>
      <c r="E131" s="329"/>
      <c r="F131" s="329"/>
      <c r="G131" s="329"/>
      <c r="H131" s="329"/>
      <c r="I131" s="329"/>
      <c r="J131" s="329"/>
      <c r="K131" s="329"/>
      <c r="L131" s="329"/>
      <c r="M131" s="329"/>
      <c r="N131" s="329"/>
      <c r="O131" s="329"/>
      <c r="P131" s="329"/>
      <c r="Q131" s="329"/>
      <c r="R131" s="329"/>
      <c r="S131" s="329"/>
      <c r="T131" s="329"/>
      <c r="U131" s="329"/>
      <c r="V131" s="329"/>
      <c r="W131" s="329"/>
      <c r="X131" s="329"/>
      <c r="Y131" s="329"/>
      <c r="Z131" s="329"/>
      <c r="AA131" s="309"/>
      <c r="AB131" s="309"/>
      <c r="AC131" s="309"/>
    </row>
    <row r="132" spans="1:68" ht="14.25" hidden="1" customHeight="1" x14ac:dyDescent="0.25">
      <c r="A132" s="335" t="s">
        <v>132</v>
      </c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29"/>
      <c r="N132" s="329"/>
      <c r="O132" s="329"/>
      <c r="P132" s="329"/>
      <c r="Q132" s="329"/>
      <c r="R132" s="329"/>
      <c r="S132" s="329"/>
      <c r="T132" s="329"/>
      <c r="U132" s="329"/>
      <c r="V132" s="329"/>
      <c r="W132" s="329"/>
      <c r="X132" s="329"/>
      <c r="Y132" s="329"/>
      <c r="Z132" s="329"/>
      <c r="AA132" s="310"/>
      <c r="AB132" s="310"/>
      <c r="AC132" s="310"/>
    </row>
    <row r="133" spans="1:68" ht="27" hidden="1" customHeight="1" x14ac:dyDescent="0.25">
      <c r="A133" s="54" t="s">
        <v>220</v>
      </c>
      <c r="B133" s="54" t="s">
        <v>221</v>
      </c>
      <c r="C133" s="31">
        <v>4301135281</v>
      </c>
      <c r="D133" s="320">
        <v>4607111036568</v>
      </c>
      <c r="E133" s="321"/>
      <c r="F133" s="313">
        <v>0.28000000000000003</v>
      </c>
      <c r="G133" s="32">
        <v>6</v>
      </c>
      <c r="H133" s="313">
        <v>1.68</v>
      </c>
      <c r="I133" s="313">
        <v>2.1017999999999999</v>
      </c>
      <c r="J133" s="32">
        <v>140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9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3" s="333"/>
      <c r="R133" s="333"/>
      <c r="S133" s="333"/>
      <c r="T133" s="334"/>
      <c r="U133" s="34"/>
      <c r="V133" s="34"/>
      <c r="W133" s="35" t="s">
        <v>69</v>
      </c>
      <c r="X133" s="314">
        <v>0</v>
      </c>
      <c r="Y133" s="315">
        <f>IFERROR(IF(X133="","",X133),"")</f>
        <v>0</v>
      </c>
      <c r="Z133" s="36">
        <f>IFERROR(IF(X133="","",X133*0.00941),"")</f>
        <v>0</v>
      </c>
      <c r="AA133" s="56"/>
      <c r="AB133" s="57"/>
      <c r="AC133" s="164" t="s">
        <v>222</v>
      </c>
      <c r="AG133" s="67"/>
      <c r="AJ133" s="71" t="s">
        <v>71</v>
      </c>
      <c r="AK133" s="71">
        <v>1</v>
      </c>
      <c r="BB133" s="165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328"/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30"/>
      <c r="P134" s="322" t="s">
        <v>72</v>
      </c>
      <c r="Q134" s="323"/>
      <c r="R134" s="323"/>
      <c r="S134" s="323"/>
      <c r="T134" s="323"/>
      <c r="U134" s="323"/>
      <c r="V134" s="324"/>
      <c r="W134" s="37" t="s">
        <v>69</v>
      </c>
      <c r="X134" s="316">
        <f>IFERROR(SUM(X133:X133),"0")</f>
        <v>0</v>
      </c>
      <c r="Y134" s="316">
        <f>IFERROR(SUM(Y133:Y133),"0")</f>
        <v>0</v>
      </c>
      <c r="Z134" s="316">
        <f>IFERROR(IF(Z133="",0,Z133),"0")</f>
        <v>0</v>
      </c>
      <c r="AA134" s="317"/>
      <c r="AB134" s="317"/>
      <c r="AC134" s="317"/>
    </row>
    <row r="135" spans="1:68" hidden="1" x14ac:dyDescent="0.2">
      <c r="A135" s="329"/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30"/>
      <c r="P135" s="322" t="s">
        <v>72</v>
      </c>
      <c r="Q135" s="323"/>
      <c r="R135" s="323"/>
      <c r="S135" s="323"/>
      <c r="T135" s="323"/>
      <c r="U135" s="323"/>
      <c r="V135" s="324"/>
      <c r="W135" s="37" t="s">
        <v>73</v>
      </c>
      <c r="X135" s="316">
        <f>IFERROR(SUMPRODUCT(X133:X133*H133:H133),"0")</f>
        <v>0</v>
      </c>
      <c r="Y135" s="316">
        <f>IFERROR(SUMPRODUCT(Y133:Y133*H133:H133),"0")</f>
        <v>0</v>
      </c>
      <c r="Z135" s="37"/>
      <c r="AA135" s="317"/>
      <c r="AB135" s="317"/>
      <c r="AC135" s="317"/>
    </row>
    <row r="136" spans="1:68" ht="27.75" hidden="1" customHeight="1" x14ac:dyDescent="0.2">
      <c r="A136" s="371" t="s">
        <v>223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372"/>
      <c r="Y136" s="372"/>
      <c r="Z136" s="372"/>
      <c r="AA136" s="48"/>
      <c r="AB136" s="48"/>
      <c r="AC136" s="48"/>
    </row>
    <row r="137" spans="1:68" ht="16.5" hidden="1" customHeight="1" x14ac:dyDescent="0.25">
      <c r="A137" s="331" t="s">
        <v>224</v>
      </c>
      <c r="B137" s="329"/>
      <c r="C137" s="329"/>
      <c r="D137" s="329"/>
      <c r="E137" s="329"/>
      <c r="F137" s="329"/>
      <c r="G137" s="329"/>
      <c r="H137" s="329"/>
      <c r="I137" s="329"/>
      <c r="J137" s="329"/>
      <c r="K137" s="329"/>
      <c r="L137" s="329"/>
      <c r="M137" s="329"/>
      <c r="N137" s="329"/>
      <c r="O137" s="329"/>
      <c r="P137" s="329"/>
      <c r="Q137" s="329"/>
      <c r="R137" s="329"/>
      <c r="S137" s="329"/>
      <c r="T137" s="329"/>
      <c r="U137" s="329"/>
      <c r="V137" s="329"/>
      <c r="W137" s="329"/>
      <c r="X137" s="329"/>
      <c r="Y137" s="329"/>
      <c r="Z137" s="329"/>
      <c r="AA137" s="309"/>
      <c r="AB137" s="309"/>
      <c r="AC137" s="309"/>
    </row>
    <row r="138" spans="1:68" ht="14.25" hidden="1" customHeight="1" x14ac:dyDescent="0.25">
      <c r="A138" s="335" t="s">
        <v>132</v>
      </c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29"/>
      <c r="P138" s="329"/>
      <c r="Q138" s="329"/>
      <c r="R138" s="329"/>
      <c r="S138" s="329"/>
      <c r="T138" s="329"/>
      <c r="U138" s="329"/>
      <c r="V138" s="329"/>
      <c r="W138" s="329"/>
      <c r="X138" s="329"/>
      <c r="Y138" s="329"/>
      <c r="Z138" s="329"/>
      <c r="AA138" s="310"/>
      <c r="AB138" s="310"/>
      <c r="AC138" s="310"/>
    </row>
    <row r="139" spans="1:68" ht="27" hidden="1" customHeight="1" x14ac:dyDescent="0.25">
      <c r="A139" s="54" t="s">
        <v>225</v>
      </c>
      <c r="B139" s="54" t="s">
        <v>226</v>
      </c>
      <c r="C139" s="31">
        <v>4301135317</v>
      </c>
      <c r="D139" s="320">
        <v>4607111039057</v>
      </c>
      <c r="E139" s="321"/>
      <c r="F139" s="313">
        <v>1.8</v>
      </c>
      <c r="G139" s="32">
        <v>1</v>
      </c>
      <c r="H139" s="313">
        <v>1.8</v>
      </c>
      <c r="I139" s="313">
        <v>1.9</v>
      </c>
      <c r="J139" s="32">
        <v>234</v>
      </c>
      <c r="K139" s="32" t="s">
        <v>127</v>
      </c>
      <c r="L139" s="32" t="s">
        <v>67</v>
      </c>
      <c r="M139" s="33" t="s">
        <v>68</v>
      </c>
      <c r="N139" s="33"/>
      <c r="O139" s="32">
        <v>180</v>
      </c>
      <c r="P139" s="483" t="s">
        <v>227</v>
      </c>
      <c r="Q139" s="333"/>
      <c r="R139" s="333"/>
      <c r="S139" s="333"/>
      <c r="T139" s="334"/>
      <c r="U139" s="34"/>
      <c r="V139" s="34"/>
      <c r="W139" s="35" t="s">
        <v>69</v>
      </c>
      <c r="X139" s="314">
        <v>0</v>
      </c>
      <c r="Y139" s="315">
        <f>IFERROR(IF(X139="","",X139),"")</f>
        <v>0</v>
      </c>
      <c r="Z139" s="36">
        <f>IFERROR(IF(X139="","",X139*0.00502),"")</f>
        <v>0</v>
      </c>
      <c r="AA139" s="56"/>
      <c r="AB139" s="57"/>
      <c r="AC139" s="166" t="s">
        <v>193</v>
      </c>
      <c r="AG139" s="67"/>
      <c r="AJ139" s="71" t="s">
        <v>71</v>
      </c>
      <c r="AK139" s="71">
        <v>1</v>
      </c>
      <c r="BB139" s="167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30"/>
      <c r="P140" s="322" t="s">
        <v>72</v>
      </c>
      <c r="Q140" s="323"/>
      <c r="R140" s="323"/>
      <c r="S140" s="323"/>
      <c r="T140" s="323"/>
      <c r="U140" s="323"/>
      <c r="V140" s="324"/>
      <c r="W140" s="37" t="s">
        <v>69</v>
      </c>
      <c r="X140" s="316">
        <f>IFERROR(SUM(X139:X139),"0")</f>
        <v>0</v>
      </c>
      <c r="Y140" s="316">
        <f>IFERROR(SUM(Y139:Y139),"0")</f>
        <v>0</v>
      </c>
      <c r="Z140" s="316">
        <f>IFERROR(IF(Z139="",0,Z139),"0")</f>
        <v>0</v>
      </c>
      <c r="AA140" s="317"/>
      <c r="AB140" s="317"/>
      <c r="AC140" s="317"/>
    </row>
    <row r="141" spans="1:68" hidden="1" x14ac:dyDescent="0.2">
      <c r="A141" s="329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30"/>
      <c r="P141" s="322" t="s">
        <v>72</v>
      </c>
      <c r="Q141" s="323"/>
      <c r="R141" s="323"/>
      <c r="S141" s="323"/>
      <c r="T141" s="323"/>
      <c r="U141" s="323"/>
      <c r="V141" s="324"/>
      <c r="W141" s="37" t="s">
        <v>73</v>
      </c>
      <c r="X141" s="316">
        <f>IFERROR(SUMPRODUCT(X139:X139*H139:H139),"0")</f>
        <v>0</v>
      </c>
      <c r="Y141" s="316">
        <f>IFERROR(SUMPRODUCT(Y139:Y139*H139:H139),"0")</f>
        <v>0</v>
      </c>
      <c r="Z141" s="37"/>
      <c r="AA141" s="317"/>
      <c r="AB141" s="317"/>
      <c r="AC141" s="317"/>
    </row>
    <row r="142" spans="1:68" ht="16.5" hidden="1" customHeight="1" x14ac:dyDescent="0.25">
      <c r="A142" s="331" t="s">
        <v>228</v>
      </c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  <c r="Y142" s="329"/>
      <c r="Z142" s="329"/>
      <c r="AA142" s="309"/>
      <c r="AB142" s="309"/>
      <c r="AC142" s="309"/>
    </row>
    <row r="143" spans="1:68" ht="14.25" hidden="1" customHeight="1" x14ac:dyDescent="0.25">
      <c r="A143" s="335" t="s">
        <v>63</v>
      </c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  <c r="Y143" s="329"/>
      <c r="Z143" s="329"/>
      <c r="AA143" s="310"/>
      <c r="AB143" s="310"/>
      <c r="AC143" s="310"/>
    </row>
    <row r="144" spans="1:68" ht="16.5" hidden="1" customHeight="1" x14ac:dyDescent="0.25">
      <c r="A144" s="54" t="s">
        <v>229</v>
      </c>
      <c r="B144" s="54" t="s">
        <v>230</v>
      </c>
      <c r="C144" s="31">
        <v>4301071062</v>
      </c>
      <c r="D144" s="320">
        <v>4607111036384</v>
      </c>
      <c r="E144" s="321"/>
      <c r="F144" s="313">
        <v>5</v>
      </c>
      <c r="G144" s="32">
        <v>1</v>
      </c>
      <c r="H144" s="313">
        <v>5</v>
      </c>
      <c r="I144" s="313">
        <v>5.2106000000000003</v>
      </c>
      <c r="J144" s="32">
        <v>144</v>
      </c>
      <c r="K144" s="32" t="s">
        <v>66</v>
      </c>
      <c r="L144" s="32" t="s">
        <v>67</v>
      </c>
      <c r="M144" s="33" t="s">
        <v>68</v>
      </c>
      <c r="N144" s="33"/>
      <c r="O144" s="32">
        <v>180</v>
      </c>
      <c r="P144" s="362" t="s">
        <v>231</v>
      </c>
      <c r="Q144" s="333"/>
      <c r="R144" s="333"/>
      <c r="S144" s="333"/>
      <c r="T144" s="334"/>
      <c r="U144" s="34"/>
      <c r="V144" s="34"/>
      <c r="W144" s="35" t="s">
        <v>69</v>
      </c>
      <c r="X144" s="314">
        <v>0</v>
      </c>
      <c r="Y144" s="315">
        <f>IFERROR(IF(X144="","",X144),"")</f>
        <v>0</v>
      </c>
      <c r="Z144" s="36">
        <f>IFERROR(IF(X144="","",X144*0.00866),"")</f>
        <v>0</v>
      </c>
      <c r="AA144" s="56"/>
      <c r="AB144" s="57"/>
      <c r="AC144" s="168" t="s">
        <v>232</v>
      </c>
      <c r="AG144" s="67"/>
      <c r="AJ144" s="71" t="s">
        <v>71</v>
      </c>
      <c r="AK144" s="71">
        <v>1</v>
      </c>
      <c r="BB144" s="169" t="s">
        <v>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16.5" hidden="1" customHeight="1" x14ac:dyDescent="0.25">
      <c r="A145" s="54" t="s">
        <v>233</v>
      </c>
      <c r="B145" s="54" t="s">
        <v>234</v>
      </c>
      <c r="C145" s="31">
        <v>4301071056</v>
      </c>
      <c r="D145" s="320">
        <v>4640242180250</v>
      </c>
      <c r="E145" s="321"/>
      <c r="F145" s="313">
        <v>5</v>
      </c>
      <c r="G145" s="32">
        <v>1</v>
      </c>
      <c r="H145" s="313">
        <v>5</v>
      </c>
      <c r="I145" s="313">
        <v>5.2131999999999996</v>
      </c>
      <c r="J145" s="32">
        <v>144</v>
      </c>
      <c r="K145" s="32" t="s">
        <v>66</v>
      </c>
      <c r="L145" s="32" t="s">
        <v>67</v>
      </c>
      <c r="M145" s="33" t="s">
        <v>68</v>
      </c>
      <c r="N145" s="33"/>
      <c r="O145" s="32">
        <v>180</v>
      </c>
      <c r="P145" s="358" t="s">
        <v>235</v>
      </c>
      <c r="Q145" s="333"/>
      <c r="R145" s="333"/>
      <c r="S145" s="333"/>
      <c r="T145" s="334"/>
      <c r="U145" s="34"/>
      <c r="V145" s="34"/>
      <c r="W145" s="35" t="s">
        <v>69</v>
      </c>
      <c r="X145" s="314">
        <v>0</v>
      </c>
      <c r="Y145" s="315">
        <f>IFERROR(IF(X145="","",X145),"")</f>
        <v>0</v>
      </c>
      <c r="Z145" s="36">
        <f>IFERROR(IF(X145="","",X145*0.00866),"")</f>
        <v>0</v>
      </c>
      <c r="AA145" s="56"/>
      <c r="AB145" s="57"/>
      <c r="AC145" s="170" t="s">
        <v>236</v>
      </c>
      <c r="AG145" s="67"/>
      <c r="AJ145" s="71" t="s">
        <v>71</v>
      </c>
      <c r="AK145" s="71">
        <v>1</v>
      </c>
      <c r="BB145" s="171" t="s">
        <v>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27" hidden="1" customHeight="1" x14ac:dyDescent="0.25">
      <c r="A146" s="54" t="s">
        <v>237</v>
      </c>
      <c r="B146" s="54" t="s">
        <v>238</v>
      </c>
      <c r="C146" s="31">
        <v>4301071050</v>
      </c>
      <c r="D146" s="320">
        <v>4607111036216</v>
      </c>
      <c r="E146" s="321"/>
      <c r="F146" s="313">
        <v>5</v>
      </c>
      <c r="G146" s="32">
        <v>1</v>
      </c>
      <c r="H146" s="313">
        <v>5</v>
      </c>
      <c r="I146" s="313">
        <v>5.2131999999999996</v>
      </c>
      <c r="J146" s="32">
        <v>144</v>
      </c>
      <c r="K146" s="32" t="s">
        <v>66</v>
      </c>
      <c r="L146" s="32" t="s">
        <v>67</v>
      </c>
      <c r="M146" s="33" t="s">
        <v>68</v>
      </c>
      <c r="N146" s="33"/>
      <c r="O146" s="32">
        <v>180</v>
      </c>
      <c r="P146" s="50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6" s="333"/>
      <c r="R146" s="333"/>
      <c r="S146" s="333"/>
      <c r="T146" s="334"/>
      <c r="U146" s="34"/>
      <c r="V146" s="34"/>
      <c r="W146" s="35" t="s">
        <v>69</v>
      </c>
      <c r="X146" s="314">
        <v>0</v>
      </c>
      <c r="Y146" s="315">
        <f>IFERROR(IF(X146="","",X146),"")</f>
        <v>0</v>
      </c>
      <c r="Z146" s="36">
        <f>IFERROR(IF(X146="","",X146*0.00866),"")</f>
        <v>0</v>
      </c>
      <c r="AA146" s="56"/>
      <c r="AB146" s="57"/>
      <c r="AC146" s="172" t="s">
        <v>239</v>
      </c>
      <c r="AG146" s="67"/>
      <c r="AJ146" s="71" t="s">
        <v>71</v>
      </c>
      <c r="AK146" s="71">
        <v>1</v>
      </c>
      <c r="BB146" s="173" t="s">
        <v>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hidden="1" customHeight="1" x14ac:dyDescent="0.25">
      <c r="A147" s="54" t="s">
        <v>240</v>
      </c>
      <c r="B147" s="54" t="s">
        <v>241</v>
      </c>
      <c r="C147" s="31">
        <v>4301071061</v>
      </c>
      <c r="D147" s="320">
        <v>4607111036278</v>
      </c>
      <c r="E147" s="321"/>
      <c r="F147" s="313">
        <v>5</v>
      </c>
      <c r="G147" s="32">
        <v>1</v>
      </c>
      <c r="H147" s="313">
        <v>5</v>
      </c>
      <c r="I147" s="313">
        <v>5.2405999999999997</v>
      </c>
      <c r="J147" s="32">
        <v>84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36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7" s="333"/>
      <c r="R147" s="333"/>
      <c r="S147" s="333"/>
      <c r="T147" s="334"/>
      <c r="U147" s="34"/>
      <c r="V147" s="34"/>
      <c r="W147" s="35" t="s">
        <v>69</v>
      </c>
      <c r="X147" s="314">
        <v>0</v>
      </c>
      <c r="Y147" s="315">
        <f>IFERROR(IF(X147="","",X147),"")</f>
        <v>0</v>
      </c>
      <c r="Z147" s="36">
        <f>IFERROR(IF(X147="","",X147*0.0155),"")</f>
        <v>0</v>
      </c>
      <c r="AA147" s="56"/>
      <c r="AB147" s="57"/>
      <c r="AC147" s="174" t="s">
        <v>242</v>
      </c>
      <c r="AG147" s="67"/>
      <c r="AJ147" s="71" t="s">
        <v>71</v>
      </c>
      <c r="AK147" s="71">
        <v>1</v>
      </c>
      <c r="BB147" s="175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28"/>
      <c r="B148" s="329"/>
      <c r="C148" s="329"/>
      <c r="D148" s="329"/>
      <c r="E148" s="329"/>
      <c r="F148" s="329"/>
      <c r="G148" s="329"/>
      <c r="H148" s="329"/>
      <c r="I148" s="329"/>
      <c r="J148" s="329"/>
      <c r="K148" s="329"/>
      <c r="L148" s="329"/>
      <c r="M148" s="329"/>
      <c r="N148" s="329"/>
      <c r="O148" s="330"/>
      <c r="P148" s="322" t="s">
        <v>72</v>
      </c>
      <c r="Q148" s="323"/>
      <c r="R148" s="323"/>
      <c r="S148" s="323"/>
      <c r="T148" s="323"/>
      <c r="U148" s="323"/>
      <c r="V148" s="324"/>
      <c r="W148" s="37" t="s">
        <v>69</v>
      </c>
      <c r="X148" s="316">
        <f>IFERROR(SUM(X144:X147),"0")</f>
        <v>0</v>
      </c>
      <c r="Y148" s="316">
        <f>IFERROR(SUM(Y144:Y147),"0")</f>
        <v>0</v>
      </c>
      <c r="Z148" s="316">
        <f>IFERROR(IF(Z144="",0,Z144),"0")+IFERROR(IF(Z145="",0,Z145),"0")+IFERROR(IF(Z146="",0,Z146),"0")+IFERROR(IF(Z147="",0,Z147),"0")</f>
        <v>0</v>
      </c>
      <c r="AA148" s="317"/>
      <c r="AB148" s="317"/>
      <c r="AC148" s="317"/>
    </row>
    <row r="149" spans="1:68" hidden="1" x14ac:dyDescent="0.2">
      <c r="A149" s="329"/>
      <c r="B149" s="329"/>
      <c r="C149" s="329"/>
      <c r="D149" s="329"/>
      <c r="E149" s="329"/>
      <c r="F149" s="329"/>
      <c r="G149" s="329"/>
      <c r="H149" s="329"/>
      <c r="I149" s="329"/>
      <c r="J149" s="329"/>
      <c r="K149" s="329"/>
      <c r="L149" s="329"/>
      <c r="M149" s="329"/>
      <c r="N149" s="329"/>
      <c r="O149" s="330"/>
      <c r="P149" s="322" t="s">
        <v>72</v>
      </c>
      <c r="Q149" s="323"/>
      <c r="R149" s="323"/>
      <c r="S149" s="323"/>
      <c r="T149" s="323"/>
      <c r="U149" s="323"/>
      <c r="V149" s="324"/>
      <c r="W149" s="37" t="s">
        <v>73</v>
      </c>
      <c r="X149" s="316">
        <f>IFERROR(SUMPRODUCT(X144:X147*H144:H147),"0")</f>
        <v>0</v>
      </c>
      <c r="Y149" s="316">
        <f>IFERROR(SUMPRODUCT(Y144:Y147*H144:H147),"0")</f>
        <v>0</v>
      </c>
      <c r="Z149" s="37"/>
      <c r="AA149" s="317"/>
      <c r="AB149" s="317"/>
      <c r="AC149" s="317"/>
    </row>
    <row r="150" spans="1:68" ht="14.25" hidden="1" customHeight="1" x14ac:dyDescent="0.25">
      <c r="A150" s="335" t="s">
        <v>243</v>
      </c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29"/>
      <c r="P150" s="329"/>
      <c r="Q150" s="329"/>
      <c r="R150" s="329"/>
      <c r="S150" s="329"/>
      <c r="T150" s="329"/>
      <c r="U150" s="329"/>
      <c r="V150" s="329"/>
      <c r="W150" s="329"/>
      <c r="X150" s="329"/>
      <c r="Y150" s="329"/>
      <c r="Z150" s="329"/>
      <c r="AA150" s="310"/>
      <c r="AB150" s="310"/>
      <c r="AC150" s="310"/>
    </row>
    <row r="151" spans="1:68" ht="27" hidden="1" customHeight="1" x14ac:dyDescent="0.25">
      <c r="A151" s="54" t="s">
        <v>244</v>
      </c>
      <c r="B151" s="54" t="s">
        <v>245</v>
      </c>
      <c r="C151" s="31">
        <v>4301080153</v>
      </c>
      <c r="D151" s="320">
        <v>4607111036827</v>
      </c>
      <c r="E151" s="321"/>
      <c r="F151" s="313">
        <v>1</v>
      </c>
      <c r="G151" s="32">
        <v>5</v>
      </c>
      <c r="H151" s="313">
        <v>5</v>
      </c>
      <c r="I151" s="313">
        <v>5.2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90</v>
      </c>
      <c r="P151" s="5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1" s="333"/>
      <c r="R151" s="333"/>
      <c r="S151" s="333"/>
      <c r="T151" s="334"/>
      <c r="U151" s="34"/>
      <c r="V151" s="34"/>
      <c r="W151" s="35" t="s">
        <v>69</v>
      </c>
      <c r="X151" s="314">
        <v>0</v>
      </c>
      <c r="Y151" s="315">
        <f>IFERROR(IF(X151="","",X151),"")</f>
        <v>0</v>
      </c>
      <c r="Z151" s="36">
        <f>IFERROR(IF(X151="","",X151*0.00866),"")</f>
        <v>0</v>
      </c>
      <c r="AA151" s="56"/>
      <c r="AB151" s="57"/>
      <c r="AC151" s="176" t="s">
        <v>246</v>
      </c>
      <c r="AG151" s="67"/>
      <c r="AJ151" s="71" t="s">
        <v>71</v>
      </c>
      <c r="AK151" s="71">
        <v>1</v>
      </c>
      <c r="BB151" s="177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247</v>
      </c>
      <c r="B152" s="54" t="s">
        <v>248</v>
      </c>
      <c r="C152" s="31">
        <v>4301080154</v>
      </c>
      <c r="D152" s="320">
        <v>4607111036834</v>
      </c>
      <c r="E152" s="321"/>
      <c r="F152" s="313">
        <v>1</v>
      </c>
      <c r="G152" s="32">
        <v>5</v>
      </c>
      <c r="H152" s="313">
        <v>5</v>
      </c>
      <c r="I152" s="313">
        <v>5.2530000000000001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90</v>
      </c>
      <c r="P152" s="34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2" s="333"/>
      <c r="R152" s="333"/>
      <c r="S152" s="333"/>
      <c r="T152" s="334"/>
      <c r="U152" s="34"/>
      <c r="V152" s="34"/>
      <c r="W152" s="35" t="s">
        <v>69</v>
      </c>
      <c r="X152" s="314">
        <v>24</v>
      </c>
      <c r="Y152" s="315">
        <f>IFERROR(IF(X152="","",X152),"")</f>
        <v>24</v>
      </c>
      <c r="Z152" s="36">
        <f>IFERROR(IF(X152="","",X152*0.00866),"")</f>
        <v>0.20783999999999997</v>
      </c>
      <c r="AA152" s="56"/>
      <c r="AB152" s="57"/>
      <c r="AC152" s="178" t="s">
        <v>246</v>
      </c>
      <c r="AG152" s="67"/>
      <c r="AJ152" s="71" t="s">
        <v>71</v>
      </c>
      <c r="AK152" s="71">
        <v>1</v>
      </c>
      <c r="BB152" s="179" t="s">
        <v>1</v>
      </c>
      <c r="BM152" s="67">
        <f>IFERROR(X152*I152,"0")</f>
        <v>126.072</v>
      </c>
      <c r="BN152" s="67">
        <f>IFERROR(Y152*I152,"0")</f>
        <v>126.072</v>
      </c>
      <c r="BO152" s="67">
        <f>IFERROR(X152/J152,"0")</f>
        <v>0.16666666666666666</v>
      </c>
      <c r="BP152" s="67">
        <f>IFERROR(Y152/J152,"0")</f>
        <v>0.16666666666666666</v>
      </c>
    </row>
    <row r="153" spans="1:68" x14ac:dyDescent="0.2">
      <c r="A153" s="328"/>
      <c r="B153" s="329"/>
      <c r="C153" s="329"/>
      <c r="D153" s="329"/>
      <c r="E153" s="329"/>
      <c r="F153" s="329"/>
      <c r="G153" s="329"/>
      <c r="H153" s="329"/>
      <c r="I153" s="329"/>
      <c r="J153" s="329"/>
      <c r="K153" s="329"/>
      <c r="L153" s="329"/>
      <c r="M153" s="329"/>
      <c r="N153" s="329"/>
      <c r="O153" s="330"/>
      <c r="P153" s="322" t="s">
        <v>72</v>
      </c>
      <c r="Q153" s="323"/>
      <c r="R153" s="323"/>
      <c r="S153" s="323"/>
      <c r="T153" s="323"/>
      <c r="U153" s="323"/>
      <c r="V153" s="324"/>
      <c r="W153" s="37" t="s">
        <v>69</v>
      </c>
      <c r="X153" s="316">
        <f>IFERROR(SUM(X151:X152),"0")</f>
        <v>24</v>
      </c>
      <c r="Y153" s="316">
        <f>IFERROR(SUM(Y151:Y152),"0")</f>
        <v>24</v>
      </c>
      <c r="Z153" s="316">
        <f>IFERROR(IF(Z151="",0,Z151),"0")+IFERROR(IF(Z152="",0,Z152),"0")</f>
        <v>0.20783999999999997</v>
      </c>
      <c r="AA153" s="317"/>
      <c r="AB153" s="317"/>
      <c r="AC153" s="317"/>
    </row>
    <row r="154" spans="1:68" x14ac:dyDescent="0.2">
      <c r="A154" s="329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29"/>
      <c r="N154" s="329"/>
      <c r="O154" s="330"/>
      <c r="P154" s="322" t="s">
        <v>72</v>
      </c>
      <c r="Q154" s="323"/>
      <c r="R154" s="323"/>
      <c r="S154" s="323"/>
      <c r="T154" s="323"/>
      <c r="U154" s="323"/>
      <c r="V154" s="324"/>
      <c r="W154" s="37" t="s">
        <v>73</v>
      </c>
      <c r="X154" s="316">
        <f>IFERROR(SUMPRODUCT(X151:X152*H151:H152),"0")</f>
        <v>120</v>
      </c>
      <c r="Y154" s="316">
        <f>IFERROR(SUMPRODUCT(Y151:Y152*H151:H152),"0")</f>
        <v>120</v>
      </c>
      <c r="Z154" s="37"/>
      <c r="AA154" s="317"/>
      <c r="AB154" s="317"/>
      <c r="AC154" s="317"/>
    </row>
    <row r="155" spans="1:68" ht="27.75" hidden="1" customHeight="1" x14ac:dyDescent="0.2">
      <c r="A155" s="371" t="s">
        <v>249</v>
      </c>
      <c r="B155" s="372"/>
      <c r="C155" s="372"/>
      <c r="D155" s="372"/>
      <c r="E155" s="372"/>
      <c r="F155" s="372"/>
      <c r="G155" s="372"/>
      <c r="H155" s="372"/>
      <c r="I155" s="372"/>
      <c r="J155" s="372"/>
      <c r="K155" s="372"/>
      <c r="L155" s="372"/>
      <c r="M155" s="372"/>
      <c r="N155" s="372"/>
      <c r="O155" s="372"/>
      <c r="P155" s="372"/>
      <c r="Q155" s="372"/>
      <c r="R155" s="372"/>
      <c r="S155" s="372"/>
      <c r="T155" s="372"/>
      <c r="U155" s="372"/>
      <c r="V155" s="372"/>
      <c r="W155" s="372"/>
      <c r="X155" s="372"/>
      <c r="Y155" s="372"/>
      <c r="Z155" s="372"/>
      <c r="AA155" s="48"/>
      <c r="AB155" s="48"/>
      <c r="AC155" s="48"/>
    </row>
    <row r="156" spans="1:68" ht="16.5" hidden="1" customHeight="1" x14ac:dyDescent="0.25">
      <c r="A156" s="331" t="s">
        <v>250</v>
      </c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329"/>
      <c r="U156" s="329"/>
      <c r="V156" s="329"/>
      <c r="W156" s="329"/>
      <c r="X156" s="329"/>
      <c r="Y156" s="329"/>
      <c r="Z156" s="329"/>
      <c r="AA156" s="309"/>
      <c r="AB156" s="309"/>
      <c r="AC156" s="309"/>
    </row>
    <row r="157" spans="1:68" ht="14.25" hidden="1" customHeight="1" x14ac:dyDescent="0.25">
      <c r="A157" s="335" t="s">
        <v>76</v>
      </c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29"/>
      <c r="P157" s="329"/>
      <c r="Q157" s="329"/>
      <c r="R157" s="329"/>
      <c r="S157" s="329"/>
      <c r="T157" s="329"/>
      <c r="U157" s="329"/>
      <c r="V157" s="329"/>
      <c r="W157" s="329"/>
      <c r="X157" s="329"/>
      <c r="Y157" s="329"/>
      <c r="Z157" s="329"/>
      <c r="AA157" s="310"/>
      <c r="AB157" s="310"/>
      <c r="AC157" s="310"/>
    </row>
    <row r="158" spans="1:68" ht="27" hidden="1" customHeight="1" x14ac:dyDescent="0.25">
      <c r="A158" s="54" t="s">
        <v>251</v>
      </c>
      <c r="B158" s="54" t="s">
        <v>252</v>
      </c>
      <c r="C158" s="31">
        <v>4301132097</v>
      </c>
      <c r="D158" s="320">
        <v>4607111035721</v>
      </c>
      <c r="E158" s="321"/>
      <c r="F158" s="313">
        <v>0.25</v>
      </c>
      <c r="G158" s="32">
        <v>12</v>
      </c>
      <c r="H158" s="313">
        <v>3</v>
      </c>
      <c r="I158" s="313">
        <v>3.3879999999999999</v>
      </c>
      <c r="J158" s="32">
        <v>70</v>
      </c>
      <c r="K158" s="32" t="s">
        <v>79</v>
      </c>
      <c r="L158" s="32" t="s">
        <v>67</v>
      </c>
      <c r="M158" s="33" t="s">
        <v>68</v>
      </c>
      <c r="N158" s="33"/>
      <c r="O158" s="32">
        <v>365</v>
      </c>
      <c r="P158" s="37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8" s="333"/>
      <c r="R158" s="333"/>
      <c r="S158" s="333"/>
      <c r="T158" s="334"/>
      <c r="U158" s="34"/>
      <c r="V158" s="34"/>
      <c r="W158" s="35" t="s">
        <v>69</v>
      </c>
      <c r="X158" s="314">
        <v>0</v>
      </c>
      <c r="Y158" s="315">
        <f>IFERROR(IF(X158="","",X158),"")</f>
        <v>0</v>
      </c>
      <c r="Z158" s="36">
        <f>IFERROR(IF(X158="","",X158*0.01788),"")</f>
        <v>0</v>
      </c>
      <c r="AA158" s="56"/>
      <c r="AB158" s="57"/>
      <c r="AC158" s="180" t="s">
        <v>253</v>
      </c>
      <c r="AG158" s="67"/>
      <c r="AJ158" s="71" t="s">
        <v>71</v>
      </c>
      <c r="AK158" s="71">
        <v>1</v>
      </c>
      <c r="BB158" s="181" t="s">
        <v>82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254</v>
      </c>
      <c r="B159" s="54" t="s">
        <v>255</v>
      </c>
      <c r="C159" s="31">
        <v>4301132100</v>
      </c>
      <c r="D159" s="320">
        <v>4607111035691</v>
      </c>
      <c r="E159" s="321"/>
      <c r="F159" s="313">
        <v>0.25</v>
      </c>
      <c r="G159" s="32">
        <v>12</v>
      </c>
      <c r="H159" s="313">
        <v>3</v>
      </c>
      <c r="I159" s="313">
        <v>3.3879999999999999</v>
      </c>
      <c r="J159" s="32">
        <v>70</v>
      </c>
      <c r="K159" s="32" t="s">
        <v>79</v>
      </c>
      <c r="L159" s="32" t="s">
        <v>67</v>
      </c>
      <c r="M159" s="33" t="s">
        <v>68</v>
      </c>
      <c r="N159" s="33"/>
      <c r="O159" s="32">
        <v>365</v>
      </c>
      <c r="P159" s="44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59" s="333"/>
      <c r="R159" s="333"/>
      <c r="S159" s="333"/>
      <c r="T159" s="334"/>
      <c r="U159" s="34"/>
      <c r="V159" s="34"/>
      <c r="W159" s="35" t="s">
        <v>69</v>
      </c>
      <c r="X159" s="314">
        <v>14</v>
      </c>
      <c r="Y159" s="315">
        <f>IFERROR(IF(X159="","",X159),"")</f>
        <v>14</v>
      </c>
      <c r="Z159" s="36">
        <f>IFERROR(IF(X159="","",X159*0.01788),"")</f>
        <v>0.25031999999999999</v>
      </c>
      <c r="AA159" s="56"/>
      <c r="AB159" s="57"/>
      <c r="AC159" s="182" t="s">
        <v>256</v>
      </c>
      <c r="AG159" s="67"/>
      <c r="AJ159" s="71" t="s">
        <v>71</v>
      </c>
      <c r="AK159" s="71">
        <v>1</v>
      </c>
      <c r="BB159" s="183" t="s">
        <v>82</v>
      </c>
      <c r="BM159" s="67">
        <f>IFERROR(X159*I159,"0")</f>
        <v>47.432000000000002</v>
      </c>
      <c r="BN159" s="67">
        <f>IFERROR(Y159*I159,"0")</f>
        <v>47.432000000000002</v>
      </c>
      <c r="BO159" s="67">
        <f>IFERROR(X159/J159,"0")</f>
        <v>0.2</v>
      </c>
      <c r="BP159" s="67">
        <f>IFERROR(Y159/J159,"0")</f>
        <v>0.2</v>
      </c>
    </row>
    <row r="160" spans="1:68" ht="27" customHeight="1" x14ac:dyDescent="0.25">
      <c r="A160" s="54" t="s">
        <v>257</v>
      </c>
      <c r="B160" s="54" t="s">
        <v>258</v>
      </c>
      <c r="C160" s="31">
        <v>4301132079</v>
      </c>
      <c r="D160" s="320">
        <v>4607111038487</v>
      </c>
      <c r="E160" s="321"/>
      <c r="F160" s="313">
        <v>0.25</v>
      </c>
      <c r="G160" s="32">
        <v>12</v>
      </c>
      <c r="H160" s="313">
        <v>3</v>
      </c>
      <c r="I160" s="313">
        <v>3.7360000000000002</v>
      </c>
      <c r="J160" s="32">
        <v>70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35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0" s="333"/>
      <c r="R160" s="333"/>
      <c r="S160" s="333"/>
      <c r="T160" s="334"/>
      <c r="U160" s="34"/>
      <c r="V160" s="34"/>
      <c r="W160" s="35" t="s">
        <v>69</v>
      </c>
      <c r="X160" s="314">
        <v>14</v>
      </c>
      <c r="Y160" s="315">
        <f>IFERROR(IF(X160="","",X160),"")</f>
        <v>14</v>
      </c>
      <c r="Z160" s="36">
        <f>IFERROR(IF(X160="","",X160*0.01788),"")</f>
        <v>0.25031999999999999</v>
      </c>
      <c r="AA160" s="56"/>
      <c r="AB160" s="57"/>
      <c r="AC160" s="184" t="s">
        <v>259</v>
      </c>
      <c r="AG160" s="67"/>
      <c r="AJ160" s="71" t="s">
        <v>71</v>
      </c>
      <c r="AK160" s="71">
        <v>1</v>
      </c>
      <c r="BB160" s="185" t="s">
        <v>82</v>
      </c>
      <c r="BM160" s="67">
        <f>IFERROR(X160*I160,"0")</f>
        <v>52.304000000000002</v>
      </c>
      <c r="BN160" s="67">
        <f>IFERROR(Y160*I160,"0")</f>
        <v>52.304000000000002</v>
      </c>
      <c r="BO160" s="67">
        <f>IFERROR(X160/J160,"0")</f>
        <v>0.2</v>
      </c>
      <c r="BP160" s="67">
        <f>IFERROR(Y160/J160,"0")</f>
        <v>0.2</v>
      </c>
    </row>
    <row r="161" spans="1:68" x14ac:dyDescent="0.2">
      <c r="A161" s="328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29"/>
      <c r="N161" s="329"/>
      <c r="O161" s="330"/>
      <c r="P161" s="322" t="s">
        <v>72</v>
      </c>
      <c r="Q161" s="323"/>
      <c r="R161" s="323"/>
      <c r="S161" s="323"/>
      <c r="T161" s="323"/>
      <c r="U161" s="323"/>
      <c r="V161" s="324"/>
      <c r="W161" s="37" t="s">
        <v>69</v>
      </c>
      <c r="X161" s="316">
        <f>IFERROR(SUM(X158:X160),"0")</f>
        <v>28</v>
      </c>
      <c r="Y161" s="316">
        <f>IFERROR(SUM(Y158:Y160),"0")</f>
        <v>28</v>
      </c>
      <c r="Z161" s="316">
        <f>IFERROR(IF(Z158="",0,Z158),"0")+IFERROR(IF(Z159="",0,Z159),"0")+IFERROR(IF(Z160="",0,Z160),"0")</f>
        <v>0.50063999999999997</v>
      </c>
      <c r="AA161" s="317"/>
      <c r="AB161" s="317"/>
      <c r="AC161" s="317"/>
    </row>
    <row r="162" spans="1:68" x14ac:dyDescent="0.2">
      <c r="A162" s="329"/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30"/>
      <c r="P162" s="322" t="s">
        <v>72</v>
      </c>
      <c r="Q162" s="323"/>
      <c r="R162" s="323"/>
      <c r="S162" s="323"/>
      <c r="T162" s="323"/>
      <c r="U162" s="323"/>
      <c r="V162" s="324"/>
      <c r="W162" s="37" t="s">
        <v>73</v>
      </c>
      <c r="X162" s="316">
        <f>IFERROR(SUMPRODUCT(X158:X160*H158:H160),"0")</f>
        <v>84</v>
      </c>
      <c r="Y162" s="316">
        <f>IFERROR(SUMPRODUCT(Y158:Y160*H158:H160),"0")</f>
        <v>84</v>
      </c>
      <c r="Z162" s="37"/>
      <c r="AA162" s="317"/>
      <c r="AB162" s="317"/>
      <c r="AC162" s="317"/>
    </row>
    <row r="163" spans="1:68" ht="14.25" hidden="1" customHeight="1" x14ac:dyDescent="0.25">
      <c r="A163" s="335" t="s">
        <v>260</v>
      </c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29"/>
      <c r="P163" s="329"/>
      <c r="Q163" s="329"/>
      <c r="R163" s="329"/>
      <c r="S163" s="329"/>
      <c r="T163" s="329"/>
      <c r="U163" s="329"/>
      <c r="V163" s="329"/>
      <c r="W163" s="329"/>
      <c r="X163" s="329"/>
      <c r="Y163" s="329"/>
      <c r="Z163" s="329"/>
      <c r="AA163" s="310"/>
      <c r="AB163" s="310"/>
      <c r="AC163" s="310"/>
    </row>
    <row r="164" spans="1:68" ht="27" hidden="1" customHeight="1" x14ac:dyDescent="0.25">
      <c r="A164" s="54" t="s">
        <v>261</v>
      </c>
      <c r="B164" s="54" t="s">
        <v>262</v>
      </c>
      <c r="C164" s="31">
        <v>4301051855</v>
      </c>
      <c r="D164" s="320">
        <v>4680115885875</v>
      </c>
      <c r="E164" s="321"/>
      <c r="F164" s="313">
        <v>1</v>
      </c>
      <c r="G164" s="32">
        <v>9</v>
      </c>
      <c r="H164" s="313">
        <v>9</v>
      </c>
      <c r="I164" s="313">
        <v>9.4350000000000005</v>
      </c>
      <c r="J164" s="32">
        <v>64</v>
      </c>
      <c r="K164" s="32" t="s">
        <v>263</v>
      </c>
      <c r="L164" s="32" t="s">
        <v>67</v>
      </c>
      <c r="M164" s="33" t="s">
        <v>264</v>
      </c>
      <c r="N164" s="33"/>
      <c r="O164" s="32">
        <v>365</v>
      </c>
      <c r="P164" s="478" t="s">
        <v>265</v>
      </c>
      <c r="Q164" s="333"/>
      <c r="R164" s="333"/>
      <c r="S164" s="333"/>
      <c r="T164" s="334"/>
      <c r="U164" s="34"/>
      <c r="V164" s="34"/>
      <c r="W164" s="35" t="s">
        <v>69</v>
      </c>
      <c r="X164" s="314">
        <v>0</v>
      </c>
      <c r="Y164" s="315">
        <f>IFERROR(IF(X164="","",X164),"")</f>
        <v>0</v>
      </c>
      <c r="Z164" s="36">
        <f>IFERROR(IF(X164="","",X164*0.01898),"")</f>
        <v>0</v>
      </c>
      <c r="AA164" s="56"/>
      <c r="AB164" s="57"/>
      <c r="AC164" s="186" t="s">
        <v>266</v>
      </c>
      <c r="AG164" s="67"/>
      <c r="AJ164" s="71" t="s">
        <v>71</v>
      </c>
      <c r="AK164" s="71">
        <v>1</v>
      </c>
      <c r="BB164" s="187" t="s">
        <v>267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28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29"/>
      <c r="N165" s="329"/>
      <c r="O165" s="330"/>
      <c r="P165" s="322" t="s">
        <v>72</v>
      </c>
      <c r="Q165" s="323"/>
      <c r="R165" s="323"/>
      <c r="S165" s="323"/>
      <c r="T165" s="323"/>
      <c r="U165" s="323"/>
      <c r="V165" s="324"/>
      <c r="W165" s="37" t="s">
        <v>69</v>
      </c>
      <c r="X165" s="316">
        <f>IFERROR(SUM(X164:X164),"0")</f>
        <v>0</v>
      </c>
      <c r="Y165" s="316">
        <f>IFERROR(SUM(Y164:Y164),"0")</f>
        <v>0</v>
      </c>
      <c r="Z165" s="316">
        <f>IFERROR(IF(Z164="",0,Z164),"0")</f>
        <v>0</v>
      </c>
      <c r="AA165" s="317"/>
      <c r="AB165" s="317"/>
      <c r="AC165" s="317"/>
    </row>
    <row r="166" spans="1:68" hidden="1" x14ac:dyDescent="0.2">
      <c r="A166" s="329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30"/>
      <c r="P166" s="322" t="s">
        <v>72</v>
      </c>
      <c r="Q166" s="323"/>
      <c r="R166" s="323"/>
      <c r="S166" s="323"/>
      <c r="T166" s="323"/>
      <c r="U166" s="323"/>
      <c r="V166" s="324"/>
      <c r="W166" s="37" t="s">
        <v>73</v>
      </c>
      <c r="X166" s="316">
        <f>IFERROR(SUMPRODUCT(X164:X164*H164:H164),"0")</f>
        <v>0</v>
      </c>
      <c r="Y166" s="316">
        <f>IFERROR(SUMPRODUCT(Y164:Y164*H164:H164),"0")</f>
        <v>0</v>
      </c>
      <c r="Z166" s="37"/>
      <c r="AA166" s="317"/>
      <c r="AB166" s="317"/>
      <c r="AC166" s="317"/>
    </row>
    <row r="167" spans="1:68" ht="16.5" hidden="1" customHeight="1" x14ac:dyDescent="0.25">
      <c r="A167" s="331" t="s">
        <v>268</v>
      </c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29"/>
      <c r="P167" s="329"/>
      <c r="Q167" s="329"/>
      <c r="R167" s="329"/>
      <c r="S167" s="329"/>
      <c r="T167" s="329"/>
      <c r="U167" s="329"/>
      <c r="V167" s="329"/>
      <c r="W167" s="329"/>
      <c r="X167" s="329"/>
      <c r="Y167" s="329"/>
      <c r="Z167" s="329"/>
      <c r="AA167" s="309"/>
      <c r="AB167" s="309"/>
      <c r="AC167" s="309"/>
    </row>
    <row r="168" spans="1:68" ht="14.25" hidden="1" customHeight="1" x14ac:dyDescent="0.25">
      <c r="A168" s="335" t="s">
        <v>268</v>
      </c>
      <c r="B168" s="329"/>
      <c r="C168" s="329"/>
      <c r="D168" s="329"/>
      <c r="E168" s="329"/>
      <c r="F168" s="329"/>
      <c r="G168" s="329"/>
      <c r="H168" s="329"/>
      <c r="I168" s="329"/>
      <c r="J168" s="329"/>
      <c r="K168" s="329"/>
      <c r="L168" s="329"/>
      <c r="M168" s="329"/>
      <c r="N168" s="329"/>
      <c r="O168" s="329"/>
      <c r="P168" s="329"/>
      <c r="Q168" s="329"/>
      <c r="R168" s="329"/>
      <c r="S168" s="329"/>
      <c r="T168" s="329"/>
      <c r="U168" s="329"/>
      <c r="V168" s="329"/>
      <c r="W168" s="329"/>
      <c r="X168" s="329"/>
      <c r="Y168" s="329"/>
      <c r="Z168" s="329"/>
      <c r="AA168" s="310"/>
      <c r="AB168" s="310"/>
      <c r="AC168" s="310"/>
    </row>
    <row r="169" spans="1:68" ht="27" hidden="1" customHeight="1" x14ac:dyDescent="0.25">
      <c r="A169" s="54" t="s">
        <v>269</v>
      </c>
      <c r="B169" s="54" t="s">
        <v>270</v>
      </c>
      <c r="C169" s="31">
        <v>4301133002</v>
      </c>
      <c r="D169" s="320">
        <v>4607111035783</v>
      </c>
      <c r="E169" s="321"/>
      <c r="F169" s="313">
        <v>0.2</v>
      </c>
      <c r="G169" s="32">
        <v>8</v>
      </c>
      <c r="H169" s="313">
        <v>1.6</v>
      </c>
      <c r="I169" s="313">
        <v>2.12</v>
      </c>
      <c r="J169" s="32">
        <v>72</v>
      </c>
      <c r="K169" s="32" t="s">
        <v>215</v>
      </c>
      <c r="L169" s="32" t="s">
        <v>67</v>
      </c>
      <c r="M169" s="33" t="s">
        <v>68</v>
      </c>
      <c r="N169" s="33"/>
      <c r="O169" s="32">
        <v>180</v>
      </c>
      <c r="P169" s="4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69" s="333"/>
      <c r="R169" s="333"/>
      <c r="S169" s="333"/>
      <c r="T169" s="334"/>
      <c r="U169" s="34"/>
      <c r="V169" s="34"/>
      <c r="W169" s="35" t="s">
        <v>69</v>
      </c>
      <c r="X169" s="314">
        <v>0</v>
      </c>
      <c r="Y169" s="315">
        <f>IFERROR(IF(X169="","",X169),"")</f>
        <v>0</v>
      </c>
      <c r="Z169" s="36">
        <f>IFERROR(IF(X169="","",X169*0.01157),"")</f>
        <v>0</v>
      </c>
      <c r="AA169" s="56"/>
      <c r="AB169" s="57"/>
      <c r="AC169" s="188" t="s">
        <v>271</v>
      </c>
      <c r="AG169" s="67"/>
      <c r="AJ169" s="71" t="s">
        <v>71</v>
      </c>
      <c r="AK169" s="71">
        <v>1</v>
      </c>
      <c r="BB169" s="189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idden="1" x14ac:dyDescent="0.2">
      <c r="A170" s="328"/>
      <c r="B170" s="329"/>
      <c r="C170" s="329"/>
      <c r="D170" s="329"/>
      <c r="E170" s="329"/>
      <c r="F170" s="329"/>
      <c r="G170" s="329"/>
      <c r="H170" s="329"/>
      <c r="I170" s="329"/>
      <c r="J170" s="329"/>
      <c r="K170" s="329"/>
      <c r="L170" s="329"/>
      <c r="M170" s="329"/>
      <c r="N170" s="329"/>
      <c r="O170" s="330"/>
      <c r="P170" s="322" t="s">
        <v>72</v>
      </c>
      <c r="Q170" s="323"/>
      <c r="R170" s="323"/>
      <c r="S170" s="323"/>
      <c r="T170" s="323"/>
      <c r="U170" s="323"/>
      <c r="V170" s="324"/>
      <c r="W170" s="37" t="s">
        <v>69</v>
      </c>
      <c r="X170" s="316">
        <f>IFERROR(SUM(X169:X169),"0")</f>
        <v>0</v>
      </c>
      <c r="Y170" s="316">
        <f>IFERROR(SUM(Y169:Y169),"0")</f>
        <v>0</v>
      </c>
      <c r="Z170" s="316">
        <f>IFERROR(IF(Z169="",0,Z169),"0")</f>
        <v>0</v>
      </c>
      <c r="AA170" s="317"/>
      <c r="AB170" s="317"/>
      <c r="AC170" s="317"/>
    </row>
    <row r="171" spans="1:68" hidden="1" x14ac:dyDescent="0.2">
      <c r="A171" s="329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30"/>
      <c r="P171" s="322" t="s">
        <v>72</v>
      </c>
      <c r="Q171" s="323"/>
      <c r="R171" s="323"/>
      <c r="S171" s="323"/>
      <c r="T171" s="323"/>
      <c r="U171" s="323"/>
      <c r="V171" s="324"/>
      <c r="W171" s="37" t="s">
        <v>73</v>
      </c>
      <c r="X171" s="316">
        <f>IFERROR(SUMPRODUCT(X169:X169*H169:H169),"0")</f>
        <v>0</v>
      </c>
      <c r="Y171" s="316">
        <f>IFERROR(SUMPRODUCT(Y169:Y169*H169:H169),"0")</f>
        <v>0</v>
      </c>
      <c r="Z171" s="37"/>
      <c r="AA171" s="317"/>
      <c r="AB171" s="317"/>
      <c r="AC171" s="317"/>
    </row>
    <row r="172" spans="1:68" ht="27.75" hidden="1" customHeight="1" x14ac:dyDescent="0.2">
      <c r="A172" s="371" t="s">
        <v>272</v>
      </c>
      <c r="B172" s="372"/>
      <c r="C172" s="372"/>
      <c r="D172" s="372"/>
      <c r="E172" s="372"/>
      <c r="F172" s="372"/>
      <c r="G172" s="372"/>
      <c r="H172" s="372"/>
      <c r="I172" s="372"/>
      <c r="J172" s="372"/>
      <c r="K172" s="372"/>
      <c r="L172" s="372"/>
      <c r="M172" s="372"/>
      <c r="N172" s="372"/>
      <c r="O172" s="372"/>
      <c r="P172" s="372"/>
      <c r="Q172" s="372"/>
      <c r="R172" s="372"/>
      <c r="S172" s="372"/>
      <c r="T172" s="372"/>
      <c r="U172" s="372"/>
      <c r="V172" s="372"/>
      <c r="W172" s="372"/>
      <c r="X172" s="372"/>
      <c r="Y172" s="372"/>
      <c r="Z172" s="372"/>
      <c r="AA172" s="48"/>
      <c r="AB172" s="48"/>
      <c r="AC172" s="48"/>
    </row>
    <row r="173" spans="1:68" ht="16.5" hidden="1" customHeight="1" x14ac:dyDescent="0.25">
      <c r="A173" s="331" t="s">
        <v>273</v>
      </c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29"/>
      <c r="N173" s="329"/>
      <c r="O173" s="329"/>
      <c r="P173" s="329"/>
      <c r="Q173" s="329"/>
      <c r="R173" s="329"/>
      <c r="S173" s="329"/>
      <c r="T173" s="329"/>
      <c r="U173" s="329"/>
      <c r="V173" s="329"/>
      <c r="W173" s="329"/>
      <c r="X173" s="329"/>
      <c r="Y173" s="329"/>
      <c r="Z173" s="329"/>
      <c r="AA173" s="309"/>
      <c r="AB173" s="309"/>
      <c r="AC173" s="309"/>
    </row>
    <row r="174" spans="1:68" ht="14.25" hidden="1" customHeight="1" x14ac:dyDescent="0.25">
      <c r="A174" s="335" t="s">
        <v>132</v>
      </c>
      <c r="B174" s="329"/>
      <c r="C174" s="329"/>
      <c r="D174" s="329"/>
      <c r="E174" s="329"/>
      <c r="F174" s="329"/>
      <c r="G174" s="329"/>
      <c r="H174" s="329"/>
      <c r="I174" s="329"/>
      <c r="J174" s="329"/>
      <c r="K174" s="329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29"/>
      <c r="Z174" s="329"/>
      <c r="AA174" s="310"/>
      <c r="AB174" s="310"/>
      <c r="AC174" s="310"/>
    </row>
    <row r="175" spans="1:68" ht="27" customHeight="1" x14ac:dyDescent="0.25">
      <c r="A175" s="54" t="s">
        <v>274</v>
      </c>
      <c r="B175" s="54" t="s">
        <v>275</v>
      </c>
      <c r="C175" s="31">
        <v>4301135707</v>
      </c>
      <c r="D175" s="320">
        <v>4620207490198</v>
      </c>
      <c r="E175" s="321"/>
      <c r="F175" s="313">
        <v>0.2</v>
      </c>
      <c r="G175" s="32">
        <v>12</v>
      </c>
      <c r="H175" s="313">
        <v>2.4</v>
      </c>
      <c r="I175" s="313">
        <v>3.1036000000000001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180</v>
      </c>
      <c r="P175" s="47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5" s="333"/>
      <c r="R175" s="333"/>
      <c r="S175" s="333"/>
      <c r="T175" s="334"/>
      <c r="U175" s="34"/>
      <c r="V175" s="34"/>
      <c r="W175" s="35" t="s">
        <v>69</v>
      </c>
      <c r="X175" s="314">
        <v>14</v>
      </c>
      <c r="Y175" s="315">
        <f>IFERROR(IF(X175="","",X175),"")</f>
        <v>14</v>
      </c>
      <c r="Z175" s="36">
        <f>IFERROR(IF(X175="","",X175*0.01788),"")</f>
        <v>0.25031999999999999</v>
      </c>
      <c r="AA175" s="56"/>
      <c r="AB175" s="57"/>
      <c r="AC175" s="190" t="s">
        <v>276</v>
      </c>
      <c r="AG175" s="67"/>
      <c r="AJ175" s="71" t="s">
        <v>71</v>
      </c>
      <c r="AK175" s="71">
        <v>1</v>
      </c>
      <c r="BB175" s="191" t="s">
        <v>82</v>
      </c>
      <c r="BM175" s="67">
        <f>IFERROR(X175*I175,"0")</f>
        <v>43.450400000000002</v>
      </c>
      <c r="BN175" s="67">
        <f>IFERROR(Y175*I175,"0")</f>
        <v>43.450400000000002</v>
      </c>
      <c r="BO175" s="67">
        <f>IFERROR(X175/J175,"0")</f>
        <v>0.2</v>
      </c>
      <c r="BP175" s="67">
        <f>IFERROR(Y175/J175,"0")</f>
        <v>0.2</v>
      </c>
    </row>
    <row r="176" spans="1:68" ht="27" hidden="1" customHeight="1" x14ac:dyDescent="0.25">
      <c r="A176" s="54" t="s">
        <v>277</v>
      </c>
      <c r="B176" s="54" t="s">
        <v>278</v>
      </c>
      <c r="C176" s="31">
        <v>4301135719</v>
      </c>
      <c r="D176" s="320">
        <v>4620207490235</v>
      </c>
      <c r="E176" s="321"/>
      <c r="F176" s="313">
        <v>0.2</v>
      </c>
      <c r="G176" s="32">
        <v>12</v>
      </c>
      <c r="H176" s="313">
        <v>2.4</v>
      </c>
      <c r="I176" s="313">
        <v>3.1036000000000001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8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6" s="333"/>
      <c r="R176" s="333"/>
      <c r="S176" s="333"/>
      <c r="T176" s="334"/>
      <c r="U176" s="34"/>
      <c r="V176" s="34"/>
      <c r="W176" s="35" t="s">
        <v>69</v>
      </c>
      <c r="X176" s="314">
        <v>0</v>
      </c>
      <c r="Y176" s="315">
        <f>IFERROR(IF(X176="","",X176),"")</f>
        <v>0</v>
      </c>
      <c r="Z176" s="36">
        <f>IFERROR(IF(X176="","",X176*0.01788),"")</f>
        <v>0</v>
      </c>
      <c r="AA176" s="56"/>
      <c r="AB176" s="57"/>
      <c r="AC176" s="192" t="s">
        <v>279</v>
      </c>
      <c r="AG176" s="67"/>
      <c r="AJ176" s="71" t="s">
        <v>71</v>
      </c>
      <c r="AK176" s="71">
        <v>1</v>
      </c>
      <c r="BB176" s="193" t="s">
        <v>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280</v>
      </c>
      <c r="B177" s="54" t="s">
        <v>281</v>
      </c>
      <c r="C177" s="31">
        <v>4301135697</v>
      </c>
      <c r="D177" s="320">
        <v>4620207490259</v>
      </c>
      <c r="E177" s="321"/>
      <c r="F177" s="313">
        <v>0.2</v>
      </c>
      <c r="G177" s="32">
        <v>12</v>
      </c>
      <c r="H177" s="313">
        <v>2.4</v>
      </c>
      <c r="I177" s="313">
        <v>3.1036000000000001</v>
      </c>
      <c r="J177" s="32">
        <v>70</v>
      </c>
      <c r="K177" s="32" t="s">
        <v>79</v>
      </c>
      <c r="L177" s="32" t="s">
        <v>67</v>
      </c>
      <c r="M177" s="33" t="s">
        <v>68</v>
      </c>
      <c r="N177" s="33"/>
      <c r="O177" s="32">
        <v>180</v>
      </c>
      <c r="P177" s="47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7" s="333"/>
      <c r="R177" s="333"/>
      <c r="S177" s="333"/>
      <c r="T177" s="334"/>
      <c r="U177" s="34"/>
      <c r="V177" s="34"/>
      <c r="W177" s="35" t="s">
        <v>69</v>
      </c>
      <c r="X177" s="314">
        <v>0</v>
      </c>
      <c r="Y177" s="315">
        <f>IFERROR(IF(X177="","",X177),"")</f>
        <v>0</v>
      </c>
      <c r="Z177" s="36">
        <f>IFERROR(IF(X177="","",X177*0.01788),"")</f>
        <v>0</v>
      </c>
      <c r="AA177" s="56"/>
      <c r="AB177" s="57"/>
      <c r="AC177" s="194" t="s">
        <v>276</v>
      </c>
      <c r="AG177" s="67"/>
      <c r="AJ177" s="71" t="s">
        <v>71</v>
      </c>
      <c r="AK177" s="71">
        <v>1</v>
      </c>
      <c r="BB177" s="195" t="s">
        <v>82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282</v>
      </c>
      <c r="B178" s="54" t="s">
        <v>283</v>
      </c>
      <c r="C178" s="31">
        <v>4301135681</v>
      </c>
      <c r="D178" s="320">
        <v>4620207490143</v>
      </c>
      <c r="E178" s="321"/>
      <c r="F178" s="313">
        <v>0.22</v>
      </c>
      <c r="G178" s="32">
        <v>12</v>
      </c>
      <c r="H178" s="313">
        <v>2.64</v>
      </c>
      <c r="I178" s="313">
        <v>3.3435999999999999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43" t="s">
        <v>284</v>
      </c>
      <c r="Q178" s="333"/>
      <c r="R178" s="333"/>
      <c r="S178" s="333"/>
      <c r="T178" s="334"/>
      <c r="U178" s="34"/>
      <c r="V178" s="34"/>
      <c r="W178" s="35" t="s">
        <v>69</v>
      </c>
      <c r="X178" s="314">
        <v>0</v>
      </c>
      <c r="Y178" s="315">
        <f>IFERROR(IF(X178="","",X178),"")</f>
        <v>0</v>
      </c>
      <c r="Z178" s="36">
        <f>IFERROR(IF(X178="","",X178*0.01788),"")</f>
        <v>0</v>
      </c>
      <c r="AA178" s="56"/>
      <c r="AB178" s="57"/>
      <c r="AC178" s="196" t="s">
        <v>285</v>
      </c>
      <c r="AG178" s="67"/>
      <c r="AJ178" s="71" t="s">
        <v>71</v>
      </c>
      <c r="AK178" s="71">
        <v>1</v>
      </c>
      <c r="BB178" s="197" t="s">
        <v>82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28"/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30"/>
      <c r="P179" s="322" t="s">
        <v>72</v>
      </c>
      <c r="Q179" s="323"/>
      <c r="R179" s="323"/>
      <c r="S179" s="323"/>
      <c r="T179" s="323"/>
      <c r="U179" s="323"/>
      <c r="V179" s="324"/>
      <c r="W179" s="37" t="s">
        <v>69</v>
      </c>
      <c r="X179" s="316">
        <f>IFERROR(SUM(X175:X178),"0")</f>
        <v>14</v>
      </c>
      <c r="Y179" s="316">
        <f>IFERROR(SUM(Y175:Y178),"0")</f>
        <v>14</v>
      </c>
      <c r="Z179" s="316">
        <f>IFERROR(IF(Z175="",0,Z175),"0")+IFERROR(IF(Z176="",0,Z176),"0")+IFERROR(IF(Z177="",0,Z177),"0")+IFERROR(IF(Z178="",0,Z178),"0")</f>
        <v>0.25031999999999999</v>
      </c>
      <c r="AA179" s="317"/>
      <c r="AB179" s="317"/>
      <c r="AC179" s="317"/>
    </row>
    <row r="180" spans="1:68" x14ac:dyDescent="0.2">
      <c r="A180" s="329"/>
      <c r="B180" s="329"/>
      <c r="C180" s="329"/>
      <c r="D180" s="329"/>
      <c r="E180" s="329"/>
      <c r="F180" s="329"/>
      <c r="G180" s="329"/>
      <c r="H180" s="329"/>
      <c r="I180" s="329"/>
      <c r="J180" s="329"/>
      <c r="K180" s="329"/>
      <c r="L180" s="329"/>
      <c r="M180" s="329"/>
      <c r="N180" s="329"/>
      <c r="O180" s="330"/>
      <c r="P180" s="322" t="s">
        <v>72</v>
      </c>
      <c r="Q180" s="323"/>
      <c r="R180" s="323"/>
      <c r="S180" s="323"/>
      <c r="T180" s="323"/>
      <c r="U180" s="323"/>
      <c r="V180" s="324"/>
      <c r="W180" s="37" t="s">
        <v>73</v>
      </c>
      <c r="X180" s="316">
        <f>IFERROR(SUMPRODUCT(X175:X178*H175:H178),"0")</f>
        <v>33.6</v>
      </c>
      <c r="Y180" s="316">
        <f>IFERROR(SUMPRODUCT(Y175:Y178*H175:H178),"0")</f>
        <v>33.6</v>
      </c>
      <c r="Z180" s="37"/>
      <c r="AA180" s="317"/>
      <c r="AB180" s="317"/>
      <c r="AC180" s="317"/>
    </row>
    <row r="181" spans="1:68" ht="16.5" hidden="1" customHeight="1" x14ac:dyDescent="0.25">
      <c r="A181" s="331" t="s">
        <v>286</v>
      </c>
      <c r="B181" s="329"/>
      <c r="C181" s="329"/>
      <c r="D181" s="329"/>
      <c r="E181" s="329"/>
      <c r="F181" s="329"/>
      <c r="G181" s="329"/>
      <c r="H181" s="329"/>
      <c r="I181" s="329"/>
      <c r="J181" s="329"/>
      <c r="K181" s="329"/>
      <c r="L181" s="329"/>
      <c r="M181" s="329"/>
      <c r="N181" s="329"/>
      <c r="O181" s="329"/>
      <c r="P181" s="329"/>
      <c r="Q181" s="329"/>
      <c r="R181" s="329"/>
      <c r="S181" s="329"/>
      <c r="T181" s="329"/>
      <c r="U181" s="329"/>
      <c r="V181" s="329"/>
      <c r="W181" s="329"/>
      <c r="X181" s="329"/>
      <c r="Y181" s="329"/>
      <c r="Z181" s="329"/>
      <c r="AA181" s="309"/>
      <c r="AB181" s="309"/>
      <c r="AC181" s="309"/>
    </row>
    <row r="182" spans="1:68" ht="14.25" hidden="1" customHeight="1" x14ac:dyDescent="0.25">
      <c r="A182" s="335" t="s">
        <v>63</v>
      </c>
      <c r="B182" s="329"/>
      <c r="C182" s="329"/>
      <c r="D182" s="329"/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29"/>
      <c r="P182" s="329"/>
      <c r="Q182" s="329"/>
      <c r="R182" s="329"/>
      <c r="S182" s="329"/>
      <c r="T182" s="329"/>
      <c r="U182" s="329"/>
      <c r="V182" s="329"/>
      <c r="W182" s="329"/>
      <c r="X182" s="329"/>
      <c r="Y182" s="329"/>
      <c r="Z182" s="329"/>
      <c r="AA182" s="310"/>
      <c r="AB182" s="310"/>
      <c r="AC182" s="310"/>
    </row>
    <row r="183" spans="1:68" ht="16.5" hidden="1" customHeight="1" x14ac:dyDescent="0.25">
      <c r="A183" s="54" t="s">
        <v>287</v>
      </c>
      <c r="B183" s="54" t="s">
        <v>288</v>
      </c>
      <c r="C183" s="31">
        <v>4301070948</v>
      </c>
      <c r="D183" s="320">
        <v>4607111037022</v>
      </c>
      <c r="E183" s="321"/>
      <c r="F183" s="313">
        <v>0.7</v>
      </c>
      <c r="G183" s="32">
        <v>8</v>
      </c>
      <c r="H183" s="313">
        <v>5.6</v>
      </c>
      <c r="I183" s="313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48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33"/>
      <c r="R183" s="333"/>
      <c r="S183" s="333"/>
      <c r="T183" s="334"/>
      <c r="U183" s="34"/>
      <c r="V183" s="34"/>
      <c r="W183" s="35" t="s">
        <v>69</v>
      </c>
      <c r="X183" s="314">
        <v>0</v>
      </c>
      <c r="Y183" s="315">
        <f>IFERROR(IF(X183="","",X183),"")</f>
        <v>0</v>
      </c>
      <c r="Z183" s="36">
        <f>IFERROR(IF(X183="","",X183*0.0155),"")</f>
        <v>0</v>
      </c>
      <c r="AA183" s="56"/>
      <c r="AB183" s="57"/>
      <c r="AC183" s="198" t="s">
        <v>289</v>
      </c>
      <c r="AG183" s="67"/>
      <c r="AJ183" s="71" t="s">
        <v>71</v>
      </c>
      <c r="AK183" s="71">
        <v>1</v>
      </c>
      <c r="BB183" s="199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290</v>
      </c>
      <c r="B184" s="54" t="s">
        <v>291</v>
      </c>
      <c r="C184" s="31">
        <v>4301070990</v>
      </c>
      <c r="D184" s="320">
        <v>4607111038494</v>
      </c>
      <c r="E184" s="321"/>
      <c r="F184" s="313">
        <v>0.7</v>
      </c>
      <c r="G184" s="32">
        <v>8</v>
      </c>
      <c r="H184" s="313">
        <v>5.6</v>
      </c>
      <c r="I184" s="313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40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33"/>
      <c r="R184" s="333"/>
      <c r="S184" s="333"/>
      <c r="T184" s="334"/>
      <c r="U184" s="34"/>
      <c r="V184" s="34"/>
      <c r="W184" s="35" t="s">
        <v>69</v>
      </c>
      <c r="X184" s="314">
        <v>0</v>
      </c>
      <c r="Y184" s="315">
        <f>IFERROR(IF(X184="","",X184),"")</f>
        <v>0</v>
      </c>
      <c r="Z184" s="36">
        <f>IFERROR(IF(X184="","",X184*0.0155),"")</f>
        <v>0</v>
      </c>
      <c r="AA184" s="56"/>
      <c r="AB184" s="57"/>
      <c r="AC184" s="200" t="s">
        <v>292</v>
      </c>
      <c r="AG184" s="67"/>
      <c r="AJ184" s="71" t="s">
        <v>71</v>
      </c>
      <c r="AK184" s="71">
        <v>1</v>
      </c>
      <c r="BB184" s="201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293</v>
      </c>
      <c r="B185" s="54" t="s">
        <v>294</v>
      </c>
      <c r="C185" s="31">
        <v>4301070966</v>
      </c>
      <c r="D185" s="320">
        <v>4607111038135</v>
      </c>
      <c r="E185" s="321"/>
      <c r="F185" s="313">
        <v>0.7</v>
      </c>
      <c r="G185" s="32">
        <v>8</v>
      </c>
      <c r="H185" s="313">
        <v>5.6</v>
      </c>
      <c r="I185" s="313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4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33"/>
      <c r="R185" s="333"/>
      <c r="S185" s="333"/>
      <c r="T185" s="334"/>
      <c r="U185" s="34"/>
      <c r="V185" s="34"/>
      <c r="W185" s="35" t="s">
        <v>69</v>
      </c>
      <c r="X185" s="314">
        <v>0</v>
      </c>
      <c r="Y185" s="315">
        <f>IFERROR(IF(X185="","",X185),"")</f>
        <v>0</v>
      </c>
      <c r="Z185" s="36">
        <f>IFERROR(IF(X185="","",X185*0.0155),"")</f>
        <v>0</v>
      </c>
      <c r="AA185" s="56"/>
      <c r="AB185" s="57"/>
      <c r="AC185" s="202" t="s">
        <v>295</v>
      </c>
      <c r="AG185" s="67"/>
      <c r="AJ185" s="71" t="s">
        <v>71</v>
      </c>
      <c r="AK185" s="71">
        <v>1</v>
      </c>
      <c r="BB185" s="20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28"/>
      <c r="B186" s="329"/>
      <c r="C186" s="329"/>
      <c r="D186" s="329"/>
      <c r="E186" s="329"/>
      <c r="F186" s="329"/>
      <c r="G186" s="329"/>
      <c r="H186" s="329"/>
      <c r="I186" s="329"/>
      <c r="J186" s="329"/>
      <c r="K186" s="329"/>
      <c r="L186" s="329"/>
      <c r="M186" s="329"/>
      <c r="N186" s="329"/>
      <c r="O186" s="330"/>
      <c r="P186" s="322" t="s">
        <v>72</v>
      </c>
      <c r="Q186" s="323"/>
      <c r="R186" s="323"/>
      <c r="S186" s="323"/>
      <c r="T186" s="323"/>
      <c r="U186" s="323"/>
      <c r="V186" s="324"/>
      <c r="W186" s="37" t="s">
        <v>69</v>
      </c>
      <c r="X186" s="316">
        <f>IFERROR(SUM(X183:X185),"0")</f>
        <v>0</v>
      </c>
      <c r="Y186" s="316">
        <f>IFERROR(SUM(Y183:Y185),"0")</f>
        <v>0</v>
      </c>
      <c r="Z186" s="316">
        <f>IFERROR(IF(Z183="",0,Z183),"0")+IFERROR(IF(Z184="",0,Z184),"0")+IFERROR(IF(Z185="",0,Z185),"0")</f>
        <v>0</v>
      </c>
      <c r="AA186" s="317"/>
      <c r="AB186" s="317"/>
      <c r="AC186" s="317"/>
    </row>
    <row r="187" spans="1:68" hidden="1" x14ac:dyDescent="0.2">
      <c r="A187" s="329"/>
      <c r="B187" s="329"/>
      <c r="C187" s="329"/>
      <c r="D187" s="329"/>
      <c r="E187" s="329"/>
      <c r="F187" s="329"/>
      <c r="G187" s="329"/>
      <c r="H187" s="329"/>
      <c r="I187" s="329"/>
      <c r="J187" s="329"/>
      <c r="K187" s="329"/>
      <c r="L187" s="329"/>
      <c r="M187" s="329"/>
      <c r="N187" s="329"/>
      <c r="O187" s="330"/>
      <c r="P187" s="322" t="s">
        <v>72</v>
      </c>
      <c r="Q187" s="323"/>
      <c r="R187" s="323"/>
      <c r="S187" s="323"/>
      <c r="T187" s="323"/>
      <c r="U187" s="323"/>
      <c r="V187" s="324"/>
      <c r="W187" s="37" t="s">
        <v>73</v>
      </c>
      <c r="X187" s="316">
        <f>IFERROR(SUMPRODUCT(X183:X185*H183:H185),"0")</f>
        <v>0</v>
      </c>
      <c r="Y187" s="316">
        <f>IFERROR(SUMPRODUCT(Y183:Y185*H183:H185),"0")</f>
        <v>0</v>
      </c>
      <c r="Z187" s="37"/>
      <c r="AA187" s="317"/>
      <c r="AB187" s="317"/>
      <c r="AC187" s="317"/>
    </row>
    <row r="188" spans="1:68" ht="16.5" hidden="1" customHeight="1" x14ac:dyDescent="0.25">
      <c r="A188" s="331" t="s">
        <v>296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329"/>
      <c r="Y188" s="329"/>
      <c r="Z188" s="329"/>
      <c r="AA188" s="309"/>
      <c r="AB188" s="309"/>
      <c r="AC188" s="309"/>
    </row>
    <row r="189" spans="1:68" ht="14.25" hidden="1" customHeight="1" x14ac:dyDescent="0.25">
      <c r="A189" s="335" t="s">
        <v>63</v>
      </c>
      <c r="B189" s="329"/>
      <c r="C189" s="329"/>
      <c r="D189" s="329"/>
      <c r="E189" s="329"/>
      <c r="F189" s="329"/>
      <c r="G189" s="329"/>
      <c r="H189" s="329"/>
      <c r="I189" s="329"/>
      <c r="J189" s="329"/>
      <c r="K189" s="329"/>
      <c r="L189" s="329"/>
      <c r="M189" s="329"/>
      <c r="N189" s="329"/>
      <c r="O189" s="329"/>
      <c r="P189" s="329"/>
      <c r="Q189" s="329"/>
      <c r="R189" s="329"/>
      <c r="S189" s="329"/>
      <c r="T189" s="329"/>
      <c r="U189" s="329"/>
      <c r="V189" s="329"/>
      <c r="W189" s="329"/>
      <c r="X189" s="329"/>
      <c r="Y189" s="329"/>
      <c r="Z189" s="329"/>
      <c r="AA189" s="310"/>
      <c r="AB189" s="310"/>
      <c r="AC189" s="310"/>
    </row>
    <row r="190" spans="1:68" ht="27" hidden="1" customHeight="1" x14ac:dyDescent="0.25">
      <c r="A190" s="54" t="s">
        <v>297</v>
      </c>
      <c r="B190" s="54" t="s">
        <v>298</v>
      </c>
      <c r="C190" s="31">
        <v>4301070996</v>
      </c>
      <c r="D190" s="320">
        <v>4607111038654</v>
      </c>
      <c r="E190" s="321"/>
      <c r="F190" s="313">
        <v>0.4</v>
      </c>
      <c r="G190" s="32">
        <v>16</v>
      </c>
      <c r="H190" s="313">
        <v>6.4</v>
      </c>
      <c r="I190" s="313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4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33"/>
      <c r="R190" s="333"/>
      <c r="S190" s="333"/>
      <c r="T190" s="334"/>
      <c r="U190" s="34"/>
      <c r="V190" s="34"/>
      <c r="W190" s="35" t="s">
        <v>69</v>
      </c>
      <c r="X190" s="314">
        <v>0</v>
      </c>
      <c r="Y190" s="315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204" t="s">
        <v>299</v>
      </c>
      <c r="AG190" s="67"/>
      <c r="AJ190" s="71" t="s">
        <v>71</v>
      </c>
      <c r="AK190" s="71">
        <v>1</v>
      </c>
      <c r="BB190" s="205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300</v>
      </c>
      <c r="B191" s="54" t="s">
        <v>301</v>
      </c>
      <c r="C191" s="31">
        <v>4301070997</v>
      </c>
      <c r="D191" s="320">
        <v>4607111038586</v>
      </c>
      <c r="E191" s="321"/>
      <c r="F191" s="313">
        <v>0.7</v>
      </c>
      <c r="G191" s="32">
        <v>8</v>
      </c>
      <c r="H191" s="313">
        <v>5.6</v>
      </c>
      <c r="I191" s="313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4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33"/>
      <c r="R191" s="333"/>
      <c r="S191" s="333"/>
      <c r="T191" s="334"/>
      <c r="U191" s="34"/>
      <c r="V191" s="34"/>
      <c r="W191" s="35" t="s">
        <v>69</v>
      </c>
      <c r="X191" s="314">
        <v>12</v>
      </c>
      <c r="Y191" s="315">
        <f t="shared" si="12"/>
        <v>12</v>
      </c>
      <c r="Z191" s="36">
        <f t="shared" si="13"/>
        <v>0.186</v>
      </c>
      <c r="AA191" s="56"/>
      <c r="AB191" s="57"/>
      <c r="AC191" s="206" t="s">
        <v>299</v>
      </c>
      <c r="AG191" s="67"/>
      <c r="AJ191" s="71" t="s">
        <v>71</v>
      </c>
      <c r="AK191" s="71">
        <v>1</v>
      </c>
      <c r="BB191" s="207" t="s">
        <v>1</v>
      </c>
      <c r="BM191" s="67">
        <f t="shared" si="14"/>
        <v>69.960000000000008</v>
      </c>
      <c r="BN191" s="67">
        <f t="shared" si="15"/>
        <v>69.960000000000008</v>
      </c>
      <c r="BO191" s="67">
        <f t="shared" si="16"/>
        <v>0.14285714285714285</v>
      </c>
      <c r="BP191" s="67">
        <f t="shared" si="17"/>
        <v>0.14285714285714285</v>
      </c>
    </row>
    <row r="192" spans="1:68" ht="27" hidden="1" customHeight="1" x14ac:dyDescent="0.25">
      <c r="A192" s="54" t="s">
        <v>302</v>
      </c>
      <c r="B192" s="54" t="s">
        <v>303</v>
      </c>
      <c r="C192" s="31">
        <v>4301070962</v>
      </c>
      <c r="D192" s="320">
        <v>4607111038609</v>
      </c>
      <c r="E192" s="321"/>
      <c r="F192" s="313">
        <v>0.4</v>
      </c>
      <c r="G192" s="32">
        <v>16</v>
      </c>
      <c r="H192" s="313">
        <v>6.4</v>
      </c>
      <c r="I192" s="313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8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33"/>
      <c r="R192" s="333"/>
      <c r="S192" s="333"/>
      <c r="T192" s="334"/>
      <c r="U192" s="34"/>
      <c r="V192" s="34"/>
      <c r="W192" s="35" t="s">
        <v>69</v>
      </c>
      <c r="X192" s="314">
        <v>0</v>
      </c>
      <c r="Y192" s="315">
        <f t="shared" si="12"/>
        <v>0</v>
      </c>
      <c r="Z192" s="36">
        <f t="shared" si="13"/>
        <v>0</v>
      </c>
      <c r="AA192" s="56"/>
      <c r="AB192" s="57"/>
      <c r="AC192" s="208" t="s">
        <v>304</v>
      </c>
      <c r="AG192" s="67"/>
      <c r="AJ192" s="71" t="s">
        <v>71</v>
      </c>
      <c r="AK192" s="71">
        <v>1</v>
      </c>
      <c r="BB192" s="20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hidden="1" customHeight="1" x14ac:dyDescent="0.25">
      <c r="A193" s="54" t="s">
        <v>305</v>
      </c>
      <c r="B193" s="54" t="s">
        <v>306</v>
      </c>
      <c r="C193" s="31">
        <v>4301070963</v>
      </c>
      <c r="D193" s="320">
        <v>4607111038630</v>
      </c>
      <c r="E193" s="321"/>
      <c r="F193" s="313">
        <v>0.7</v>
      </c>
      <c r="G193" s="32">
        <v>8</v>
      </c>
      <c r="H193" s="313">
        <v>5.6</v>
      </c>
      <c r="I193" s="313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6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33"/>
      <c r="R193" s="333"/>
      <c r="S193" s="333"/>
      <c r="T193" s="334"/>
      <c r="U193" s="34"/>
      <c r="V193" s="34"/>
      <c r="W193" s="35" t="s">
        <v>69</v>
      </c>
      <c r="X193" s="314">
        <v>0</v>
      </c>
      <c r="Y193" s="315">
        <f t="shared" si="12"/>
        <v>0</v>
      </c>
      <c r="Z193" s="36">
        <f t="shared" si="13"/>
        <v>0</v>
      </c>
      <c r="AA193" s="56"/>
      <c r="AB193" s="57"/>
      <c r="AC193" s="210" t="s">
        <v>304</v>
      </c>
      <c r="AG193" s="67"/>
      <c r="AJ193" s="71" t="s">
        <v>71</v>
      </c>
      <c r="AK193" s="71">
        <v>1</v>
      </c>
      <c r="BB193" s="211" t="s">
        <v>1</v>
      </c>
      <c r="BM193" s="67">
        <f t="shared" si="14"/>
        <v>0</v>
      </c>
      <c r="BN193" s="67">
        <f t="shared" si="15"/>
        <v>0</v>
      </c>
      <c r="BO193" s="67">
        <f t="shared" si="16"/>
        <v>0</v>
      </c>
      <c r="BP193" s="67">
        <f t="shared" si="17"/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4301070959</v>
      </c>
      <c r="D194" s="320">
        <v>4607111038616</v>
      </c>
      <c r="E194" s="321"/>
      <c r="F194" s="313">
        <v>0.4</v>
      </c>
      <c r="G194" s="32">
        <v>16</v>
      </c>
      <c r="H194" s="313">
        <v>6.4</v>
      </c>
      <c r="I194" s="313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9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33"/>
      <c r="R194" s="333"/>
      <c r="S194" s="333"/>
      <c r="T194" s="334"/>
      <c r="U194" s="34"/>
      <c r="V194" s="34"/>
      <c r="W194" s="35" t="s">
        <v>69</v>
      </c>
      <c r="X194" s="314">
        <v>0</v>
      </c>
      <c r="Y194" s="315">
        <f t="shared" si="12"/>
        <v>0</v>
      </c>
      <c r="Z194" s="36">
        <f t="shared" si="13"/>
        <v>0</v>
      </c>
      <c r="AA194" s="56"/>
      <c r="AB194" s="57"/>
      <c r="AC194" s="212" t="s">
        <v>299</v>
      </c>
      <c r="AG194" s="67"/>
      <c r="AJ194" s="71" t="s">
        <v>71</v>
      </c>
      <c r="AK194" s="71">
        <v>1</v>
      </c>
      <c r="BB194" s="213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4301070960</v>
      </c>
      <c r="D195" s="320">
        <v>4607111038623</v>
      </c>
      <c r="E195" s="321"/>
      <c r="F195" s="313">
        <v>0.7</v>
      </c>
      <c r="G195" s="32">
        <v>8</v>
      </c>
      <c r="H195" s="313">
        <v>5.6</v>
      </c>
      <c r="I195" s="313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1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33"/>
      <c r="R195" s="333"/>
      <c r="S195" s="333"/>
      <c r="T195" s="334"/>
      <c r="U195" s="34"/>
      <c r="V195" s="34"/>
      <c r="W195" s="35" t="s">
        <v>69</v>
      </c>
      <c r="X195" s="314">
        <v>0</v>
      </c>
      <c r="Y195" s="315">
        <f t="shared" si="12"/>
        <v>0</v>
      </c>
      <c r="Z195" s="36">
        <f t="shared" si="13"/>
        <v>0</v>
      </c>
      <c r="AA195" s="56"/>
      <c r="AB195" s="57"/>
      <c r="AC195" s="214" t="s">
        <v>299</v>
      </c>
      <c r="AG195" s="67"/>
      <c r="AJ195" s="71" t="s">
        <v>71</v>
      </c>
      <c r="AK195" s="71">
        <v>1</v>
      </c>
      <c r="BB195" s="215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x14ac:dyDescent="0.2">
      <c r="A196" s="328"/>
      <c r="B196" s="329"/>
      <c r="C196" s="329"/>
      <c r="D196" s="329"/>
      <c r="E196" s="329"/>
      <c r="F196" s="329"/>
      <c r="G196" s="329"/>
      <c r="H196" s="329"/>
      <c r="I196" s="329"/>
      <c r="J196" s="329"/>
      <c r="K196" s="329"/>
      <c r="L196" s="329"/>
      <c r="M196" s="329"/>
      <c r="N196" s="329"/>
      <c r="O196" s="330"/>
      <c r="P196" s="322" t="s">
        <v>72</v>
      </c>
      <c r="Q196" s="323"/>
      <c r="R196" s="323"/>
      <c r="S196" s="323"/>
      <c r="T196" s="323"/>
      <c r="U196" s="323"/>
      <c r="V196" s="324"/>
      <c r="W196" s="37" t="s">
        <v>69</v>
      </c>
      <c r="X196" s="316">
        <f>IFERROR(SUM(X190:X195),"0")</f>
        <v>12</v>
      </c>
      <c r="Y196" s="316">
        <f>IFERROR(SUM(Y190:Y195),"0")</f>
        <v>12</v>
      </c>
      <c r="Z196" s="316">
        <f>IFERROR(IF(Z190="",0,Z190),"0")+IFERROR(IF(Z191="",0,Z191),"0")+IFERROR(IF(Z192="",0,Z192),"0")+IFERROR(IF(Z193="",0,Z193),"0")+IFERROR(IF(Z194="",0,Z194),"0")+IFERROR(IF(Z195="",0,Z195),"0")</f>
        <v>0.186</v>
      </c>
      <c r="AA196" s="317"/>
      <c r="AB196" s="317"/>
      <c r="AC196" s="317"/>
    </row>
    <row r="197" spans="1:68" x14ac:dyDescent="0.2">
      <c r="A197" s="329"/>
      <c r="B197" s="329"/>
      <c r="C197" s="329"/>
      <c r="D197" s="329"/>
      <c r="E197" s="329"/>
      <c r="F197" s="329"/>
      <c r="G197" s="329"/>
      <c r="H197" s="329"/>
      <c r="I197" s="329"/>
      <c r="J197" s="329"/>
      <c r="K197" s="329"/>
      <c r="L197" s="329"/>
      <c r="M197" s="329"/>
      <c r="N197" s="329"/>
      <c r="O197" s="330"/>
      <c r="P197" s="322" t="s">
        <v>72</v>
      </c>
      <c r="Q197" s="323"/>
      <c r="R197" s="323"/>
      <c r="S197" s="323"/>
      <c r="T197" s="323"/>
      <c r="U197" s="323"/>
      <c r="V197" s="324"/>
      <c r="W197" s="37" t="s">
        <v>73</v>
      </c>
      <c r="X197" s="316">
        <f>IFERROR(SUMPRODUCT(X190:X195*H190:H195),"0")</f>
        <v>67.199999999999989</v>
      </c>
      <c r="Y197" s="316">
        <f>IFERROR(SUMPRODUCT(Y190:Y195*H190:H195),"0")</f>
        <v>67.199999999999989</v>
      </c>
      <c r="Z197" s="37"/>
      <c r="AA197" s="317"/>
      <c r="AB197" s="317"/>
      <c r="AC197" s="317"/>
    </row>
    <row r="198" spans="1:68" ht="16.5" hidden="1" customHeight="1" x14ac:dyDescent="0.25">
      <c r="A198" s="331" t="s">
        <v>311</v>
      </c>
      <c r="B198" s="329"/>
      <c r="C198" s="329"/>
      <c r="D198" s="329"/>
      <c r="E198" s="329"/>
      <c r="F198" s="329"/>
      <c r="G198" s="329"/>
      <c r="H198" s="329"/>
      <c r="I198" s="329"/>
      <c r="J198" s="329"/>
      <c r="K198" s="329"/>
      <c r="L198" s="329"/>
      <c r="M198" s="329"/>
      <c r="N198" s="329"/>
      <c r="O198" s="329"/>
      <c r="P198" s="329"/>
      <c r="Q198" s="329"/>
      <c r="R198" s="329"/>
      <c r="S198" s="329"/>
      <c r="T198" s="329"/>
      <c r="U198" s="329"/>
      <c r="V198" s="329"/>
      <c r="W198" s="329"/>
      <c r="X198" s="329"/>
      <c r="Y198" s="329"/>
      <c r="Z198" s="329"/>
      <c r="AA198" s="309"/>
      <c r="AB198" s="309"/>
      <c r="AC198" s="309"/>
    </row>
    <row r="199" spans="1:68" ht="14.25" hidden="1" customHeight="1" x14ac:dyDescent="0.25">
      <c r="A199" s="335" t="s">
        <v>63</v>
      </c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29"/>
      <c r="N199" s="329"/>
      <c r="O199" s="329"/>
      <c r="P199" s="329"/>
      <c r="Q199" s="329"/>
      <c r="R199" s="329"/>
      <c r="S199" s="329"/>
      <c r="T199" s="329"/>
      <c r="U199" s="329"/>
      <c r="V199" s="329"/>
      <c r="W199" s="329"/>
      <c r="X199" s="329"/>
      <c r="Y199" s="329"/>
      <c r="Z199" s="329"/>
      <c r="AA199" s="310"/>
      <c r="AB199" s="310"/>
      <c r="AC199" s="310"/>
    </row>
    <row r="200" spans="1:68" ht="27" hidden="1" customHeight="1" x14ac:dyDescent="0.25">
      <c r="A200" s="54" t="s">
        <v>312</v>
      </c>
      <c r="B200" s="54" t="s">
        <v>313</v>
      </c>
      <c r="C200" s="31">
        <v>4301070915</v>
      </c>
      <c r="D200" s="320">
        <v>4607111035882</v>
      </c>
      <c r="E200" s="321"/>
      <c r="F200" s="313">
        <v>0.43</v>
      </c>
      <c r="G200" s="32">
        <v>16</v>
      </c>
      <c r="H200" s="313">
        <v>6.88</v>
      </c>
      <c r="I200" s="313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52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33"/>
      <c r="R200" s="333"/>
      <c r="S200" s="333"/>
      <c r="T200" s="334"/>
      <c r="U200" s="34"/>
      <c r="V200" s="34"/>
      <c r="W200" s="35" t="s">
        <v>69</v>
      </c>
      <c r="X200" s="314">
        <v>0</v>
      </c>
      <c r="Y200" s="315">
        <f>IFERROR(IF(X200="","",X200),"")</f>
        <v>0</v>
      </c>
      <c r="Z200" s="36">
        <f>IFERROR(IF(X200="","",X200*0.0155),"")</f>
        <v>0</v>
      </c>
      <c r="AA200" s="56"/>
      <c r="AB200" s="57"/>
      <c r="AC200" s="216" t="s">
        <v>314</v>
      </c>
      <c r="AG200" s="67"/>
      <c r="AJ200" s="71" t="s">
        <v>71</v>
      </c>
      <c r="AK200" s="71">
        <v>1</v>
      </c>
      <c r="BB200" s="21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315</v>
      </c>
      <c r="B201" s="54" t="s">
        <v>316</v>
      </c>
      <c r="C201" s="31">
        <v>4301070921</v>
      </c>
      <c r="D201" s="320">
        <v>4607111035905</v>
      </c>
      <c r="E201" s="321"/>
      <c r="F201" s="313">
        <v>0.9</v>
      </c>
      <c r="G201" s="32">
        <v>8</v>
      </c>
      <c r="H201" s="313">
        <v>7.2</v>
      </c>
      <c r="I201" s="313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33"/>
      <c r="R201" s="333"/>
      <c r="S201" s="333"/>
      <c r="T201" s="334"/>
      <c r="U201" s="34"/>
      <c r="V201" s="34"/>
      <c r="W201" s="35" t="s">
        <v>69</v>
      </c>
      <c r="X201" s="314">
        <v>0</v>
      </c>
      <c r="Y201" s="315">
        <f>IFERROR(IF(X201="","",X201),"")</f>
        <v>0</v>
      </c>
      <c r="Z201" s="36">
        <f>IFERROR(IF(X201="","",X201*0.0155),"")</f>
        <v>0</v>
      </c>
      <c r="AA201" s="56"/>
      <c r="AB201" s="57"/>
      <c r="AC201" s="218" t="s">
        <v>314</v>
      </c>
      <c r="AG201" s="67"/>
      <c r="AJ201" s="71" t="s">
        <v>71</v>
      </c>
      <c r="AK201" s="71">
        <v>1</v>
      </c>
      <c r="BB201" s="21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317</v>
      </c>
      <c r="B202" s="54" t="s">
        <v>318</v>
      </c>
      <c r="C202" s="31">
        <v>4301070917</v>
      </c>
      <c r="D202" s="320">
        <v>4607111035912</v>
      </c>
      <c r="E202" s="321"/>
      <c r="F202" s="313">
        <v>0.43</v>
      </c>
      <c r="G202" s="32">
        <v>16</v>
      </c>
      <c r="H202" s="313">
        <v>6.88</v>
      </c>
      <c r="I202" s="313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33"/>
      <c r="R202" s="333"/>
      <c r="S202" s="333"/>
      <c r="T202" s="334"/>
      <c r="U202" s="34"/>
      <c r="V202" s="34"/>
      <c r="W202" s="35" t="s">
        <v>69</v>
      </c>
      <c r="X202" s="314">
        <v>0</v>
      </c>
      <c r="Y202" s="315">
        <f>IFERROR(IF(X202="","",X202),"")</f>
        <v>0</v>
      </c>
      <c r="Z202" s="36">
        <f>IFERROR(IF(X202="","",X202*0.0155),"")</f>
        <v>0</v>
      </c>
      <c r="AA202" s="56"/>
      <c r="AB202" s="57"/>
      <c r="AC202" s="220" t="s">
        <v>319</v>
      </c>
      <c r="AG202" s="67"/>
      <c r="AJ202" s="71" t="s">
        <v>71</v>
      </c>
      <c r="AK202" s="71">
        <v>1</v>
      </c>
      <c r="BB202" s="22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4301070920</v>
      </c>
      <c r="D203" s="320">
        <v>4607111035929</v>
      </c>
      <c r="E203" s="321"/>
      <c r="F203" s="313">
        <v>0.9</v>
      </c>
      <c r="G203" s="32">
        <v>8</v>
      </c>
      <c r="H203" s="313">
        <v>7.2</v>
      </c>
      <c r="I203" s="313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33"/>
      <c r="R203" s="333"/>
      <c r="S203" s="333"/>
      <c r="T203" s="334"/>
      <c r="U203" s="34"/>
      <c r="V203" s="34"/>
      <c r="W203" s="35" t="s">
        <v>69</v>
      </c>
      <c r="X203" s="314">
        <v>0</v>
      </c>
      <c r="Y203" s="315">
        <f>IFERROR(IF(X203="","",X203),"")</f>
        <v>0</v>
      </c>
      <c r="Z203" s="36">
        <f>IFERROR(IF(X203="","",X203*0.0155),"")</f>
        <v>0</v>
      </c>
      <c r="AA203" s="56"/>
      <c r="AB203" s="57"/>
      <c r="AC203" s="222" t="s">
        <v>319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328"/>
      <c r="B204" s="329"/>
      <c r="C204" s="329"/>
      <c r="D204" s="329"/>
      <c r="E204" s="329"/>
      <c r="F204" s="329"/>
      <c r="G204" s="329"/>
      <c r="H204" s="329"/>
      <c r="I204" s="329"/>
      <c r="J204" s="329"/>
      <c r="K204" s="329"/>
      <c r="L204" s="329"/>
      <c r="M204" s="329"/>
      <c r="N204" s="329"/>
      <c r="O204" s="330"/>
      <c r="P204" s="322" t="s">
        <v>72</v>
      </c>
      <c r="Q204" s="323"/>
      <c r="R204" s="323"/>
      <c r="S204" s="323"/>
      <c r="T204" s="323"/>
      <c r="U204" s="323"/>
      <c r="V204" s="324"/>
      <c r="W204" s="37" t="s">
        <v>69</v>
      </c>
      <c r="X204" s="316">
        <f>IFERROR(SUM(X200:X203),"0")</f>
        <v>0</v>
      </c>
      <c r="Y204" s="316">
        <f>IFERROR(SUM(Y200:Y203),"0")</f>
        <v>0</v>
      </c>
      <c r="Z204" s="316">
        <f>IFERROR(IF(Z200="",0,Z200),"0")+IFERROR(IF(Z201="",0,Z201),"0")+IFERROR(IF(Z202="",0,Z202),"0")+IFERROR(IF(Z203="",0,Z203),"0")</f>
        <v>0</v>
      </c>
      <c r="AA204" s="317"/>
      <c r="AB204" s="317"/>
      <c r="AC204" s="317"/>
    </row>
    <row r="205" spans="1:68" hidden="1" x14ac:dyDescent="0.2">
      <c r="A205" s="329"/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29"/>
      <c r="N205" s="329"/>
      <c r="O205" s="330"/>
      <c r="P205" s="322" t="s">
        <v>72</v>
      </c>
      <c r="Q205" s="323"/>
      <c r="R205" s="323"/>
      <c r="S205" s="323"/>
      <c r="T205" s="323"/>
      <c r="U205" s="323"/>
      <c r="V205" s="324"/>
      <c r="W205" s="37" t="s">
        <v>73</v>
      </c>
      <c r="X205" s="316">
        <f>IFERROR(SUMPRODUCT(X200:X203*H200:H203),"0")</f>
        <v>0</v>
      </c>
      <c r="Y205" s="316">
        <f>IFERROR(SUMPRODUCT(Y200:Y203*H200:H203),"0")</f>
        <v>0</v>
      </c>
      <c r="Z205" s="37"/>
      <c r="AA205" s="317"/>
      <c r="AB205" s="317"/>
      <c r="AC205" s="317"/>
    </row>
    <row r="206" spans="1:68" ht="16.5" hidden="1" customHeight="1" x14ac:dyDescent="0.25">
      <c r="A206" s="331" t="s">
        <v>322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329"/>
      <c r="Y206" s="329"/>
      <c r="Z206" s="329"/>
      <c r="AA206" s="309"/>
      <c r="AB206" s="309"/>
      <c r="AC206" s="309"/>
    </row>
    <row r="207" spans="1:68" ht="14.25" hidden="1" customHeight="1" x14ac:dyDescent="0.25">
      <c r="A207" s="335" t="s">
        <v>63</v>
      </c>
      <c r="B207" s="329"/>
      <c r="C207" s="329"/>
      <c r="D207" s="329"/>
      <c r="E207" s="329"/>
      <c r="F207" s="329"/>
      <c r="G207" s="329"/>
      <c r="H207" s="329"/>
      <c r="I207" s="329"/>
      <c r="J207" s="329"/>
      <c r="K207" s="329"/>
      <c r="L207" s="329"/>
      <c r="M207" s="329"/>
      <c r="N207" s="329"/>
      <c r="O207" s="329"/>
      <c r="P207" s="329"/>
      <c r="Q207" s="329"/>
      <c r="R207" s="329"/>
      <c r="S207" s="329"/>
      <c r="T207" s="329"/>
      <c r="U207" s="329"/>
      <c r="V207" s="329"/>
      <c r="W207" s="329"/>
      <c r="X207" s="329"/>
      <c r="Y207" s="329"/>
      <c r="Z207" s="329"/>
      <c r="AA207" s="310"/>
      <c r="AB207" s="310"/>
      <c r="AC207" s="310"/>
    </row>
    <row r="208" spans="1:68" ht="16.5" hidden="1" customHeight="1" x14ac:dyDescent="0.25">
      <c r="A208" s="54" t="s">
        <v>323</v>
      </c>
      <c r="B208" s="54" t="s">
        <v>324</v>
      </c>
      <c r="C208" s="31">
        <v>4301070912</v>
      </c>
      <c r="D208" s="320">
        <v>4607111037213</v>
      </c>
      <c r="E208" s="321"/>
      <c r="F208" s="313">
        <v>0.4</v>
      </c>
      <c r="G208" s="32">
        <v>8</v>
      </c>
      <c r="H208" s="313">
        <v>3.2</v>
      </c>
      <c r="I208" s="313">
        <v>3.44</v>
      </c>
      <c r="J208" s="32">
        <v>144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33"/>
      <c r="R208" s="333"/>
      <c r="S208" s="333"/>
      <c r="T208" s="334"/>
      <c r="U208" s="34"/>
      <c r="V208" s="34"/>
      <c r="W208" s="35" t="s">
        <v>69</v>
      </c>
      <c r="X208" s="314">
        <v>0</v>
      </c>
      <c r="Y208" s="315">
        <f>IFERROR(IF(X208="","",X208),"")</f>
        <v>0</v>
      </c>
      <c r="Z208" s="36">
        <f>IFERROR(IF(X208="","",X208*0.00866),"")</f>
        <v>0</v>
      </c>
      <c r="AA208" s="56"/>
      <c r="AB208" s="57"/>
      <c r="AC208" s="224" t="s">
        <v>325</v>
      </c>
      <c r="AG208" s="67"/>
      <c r="AJ208" s="71" t="s">
        <v>71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28"/>
      <c r="B209" s="329"/>
      <c r="C209" s="329"/>
      <c r="D209" s="329"/>
      <c r="E209" s="329"/>
      <c r="F209" s="329"/>
      <c r="G209" s="329"/>
      <c r="H209" s="329"/>
      <c r="I209" s="329"/>
      <c r="J209" s="329"/>
      <c r="K209" s="329"/>
      <c r="L209" s="329"/>
      <c r="M209" s="329"/>
      <c r="N209" s="329"/>
      <c r="O209" s="330"/>
      <c r="P209" s="322" t="s">
        <v>72</v>
      </c>
      <c r="Q209" s="323"/>
      <c r="R209" s="323"/>
      <c r="S209" s="323"/>
      <c r="T209" s="323"/>
      <c r="U209" s="323"/>
      <c r="V209" s="324"/>
      <c r="W209" s="37" t="s">
        <v>69</v>
      </c>
      <c r="X209" s="316">
        <f>IFERROR(SUM(X208:X208),"0")</f>
        <v>0</v>
      </c>
      <c r="Y209" s="316">
        <f>IFERROR(SUM(Y208:Y208),"0")</f>
        <v>0</v>
      </c>
      <c r="Z209" s="316">
        <f>IFERROR(IF(Z208="",0,Z208),"0")</f>
        <v>0</v>
      </c>
      <c r="AA209" s="317"/>
      <c r="AB209" s="317"/>
      <c r="AC209" s="317"/>
    </row>
    <row r="210" spans="1:68" hidden="1" x14ac:dyDescent="0.2">
      <c r="A210" s="329"/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30"/>
      <c r="P210" s="322" t="s">
        <v>72</v>
      </c>
      <c r="Q210" s="323"/>
      <c r="R210" s="323"/>
      <c r="S210" s="323"/>
      <c r="T210" s="323"/>
      <c r="U210" s="323"/>
      <c r="V210" s="324"/>
      <c r="W210" s="37" t="s">
        <v>73</v>
      </c>
      <c r="X210" s="316">
        <f>IFERROR(SUMPRODUCT(X208:X208*H208:H208),"0")</f>
        <v>0</v>
      </c>
      <c r="Y210" s="316">
        <f>IFERROR(SUMPRODUCT(Y208:Y208*H208:H208),"0")</f>
        <v>0</v>
      </c>
      <c r="Z210" s="37"/>
      <c r="AA210" s="317"/>
      <c r="AB210" s="317"/>
      <c r="AC210" s="317"/>
    </row>
    <row r="211" spans="1:68" ht="16.5" hidden="1" customHeight="1" x14ac:dyDescent="0.25">
      <c r="A211" s="331" t="s">
        <v>326</v>
      </c>
      <c r="B211" s="329"/>
      <c r="C211" s="329"/>
      <c r="D211" s="329"/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29"/>
      <c r="P211" s="329"/>
      <c r="Q211" s="329"/>
      <c r="R211" s="329"/>
      <c r="S211" s="329"/>
      <c r="T211" s="329"/>
      <c r="U211" s="329"/>
      <c r="V211" s="329"/>
      <c r="W211" s="329"/>
      <c r="X211" s="329"/>
      <c r="Y211" s="329"/>
      <c r="Z211" s="329"/>
      <c r="AA211" s="309"/>
      <c r="AB211" s="309"/>
      <c r="AC211" s="309"/>
    </row>
    <row r="212" spans="1:68" ht="14.25" hidden="1" customHeight="1" x14ac:dyDescent="0.25">
      <c r="A212" s="335" t="s">
        <v>260</v>
      </c>
      <c r="B212" s="329"/>
      <c r="C212" s="329"/>
      <c r="D212" s="329"/>
      <c r="E212" s="329"/>
      <c r="F212" s="329"/>
      <c r="G212" s="329"/>
      <c r="H212" s="329"/>
      <c r="I212" s="329"/>
      <c r="J212" s="329"/>
      <c r="K212" s="329"/>
      <c r="L212" s="329"/>
      <c r="M212" s="329"/>
      <c r="N212" s="329"/>
      <c r="O212" s="329"/>
      <c r="P212" s="329"/>
      <c r="Q212" s="329"/>
      <c r="R212" s="329"/>
      <c r="S212" s="329"/>
      <c r="T212" s="329"/>
      <c r="U212" s="329"/>
      <c r="V212" s="329"/>
      <c r="W212" s="329"/>
      <c r="X212" s="329"/>
      <c r="Y212" s="329"/>
      <c r="Z212" s="329"/>
      <c r="AA212" s="310"/>
      <c r="AB212" s="310"/>
      <c r="AC212" s="310"/>
    </row>
    <row r="213" spans="1:68" ht="27" hidden="1" customHeight="1" x14ac:dyDescent="0.25">
      <c r="A213" s="54" t="s">
        <v>327</v>
      </c>
      <c r="B213" s="54" t="s">
        <v>328</v>
      </c>
      <c r="C213" s="31">
        <v>4301051320</v>
      </c>
      <c r="D213" s="320">
        <v>4680115881334</v>
      </c>
      <c r="E213" s="321"/>
      <c r="F213" s="313">
        <v>0.33</v>
      </c>
      <c r="G213" s="32">
        <v>6</v>
      </c>
      <c r="H213" s="313">
        <v>1.98</v>
      </c>
      <c r="I213" s="313">
        <v>2.25</v>
      </c>
      <c r="J213" s="32">
        <v>182</v>
      </c>
      <c r="K213" s="32" t="s">
        <v>79</v>
      </c>
      <c r="L213" s="32" t="s">
        <v>67</v>
      </c>
      <c r="M213" s="33" t="s">
        <v>264</v>
      </c>
      <c r="N213" s="33"/>
      <c r="O213" s="32">
        <v>365</v>
      </c>
      <c r="P213" s="33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33"/>
      <c r="R213" s="333"/>
      <c r="S213" s="333"/>
      <c r="T213" s="334"/>
      <c r="U213" s="34"/>
      <c r="V213" s="34"/>
      <c r="W213" s="35" t="s">
        <v>69</v>
      </c>
      <c r="X213" s="314">
        <v>0</v>
      </c>
      <c r="Y213" s="315">
        <f>IFERROR(IF(X213="","",X213),"")</f>
        <v>0</v>
      </c>
      <c r="Z213" s="36">
        <f>IFERROR(IF(X213="","",X213*0.00651),"")</f>
        <v>0</v>
      </c>
      <c r="AA213" s="56"/>
      <c r="AB213" s="57"/>
      <c r="AC213" s="226" t="s">
        <v>329</v>
      </c>
      <c r="AG213" s="67"/>
      <c r="AJ213" s="71" t="s">
        <v>71</v>
      </c>
      <c r="AK213" s="71">
        <v>1</v>
      </c>
      <c r="BB213" s="227" t="s">
        <v>267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28"/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30"/>
      <c r="P214" s="322" t="s">
        <v>72</v>
      </c>
      <c r="Q214" s="323"/>
      <c r="R214" s="323"/>
      <c r="S214" s="323"/>
      <c r="T214" s="323"/>
      <c r="U214" s="323"/>
      <c r="V214" s="324"/>
      <c r="W214" s="37" t="s">
        <v>69</v>
      </c>
      <c r="X214" s="316">
        <f>IFERROR(SUM(X213:X213),"0")</f>
        <v>0</v>
      </c>
      <c r="Y214" s="316">
        <f>IFERROR(SUM(Y213:Y213),"0")</f>
        <v>0</v>
      </c>
      <c r="Z214" s="316">
        <f>IFERROR(IF(Z213="",0,Z213),"0")</f>
        <v>0</v>
      </c>
      <c r="AA214" s="317"/>
      <c r="AB214" s="317"/>
      <c r="AC214" s="317"/>
    </row>
    <row r="215" spans="1:68" hidden="1" x14ac:dyDescent="0.2">
      <c r="A215" s="329"/>
      <c r="B215" s="329"/>
      <c r="C215" s="329"/>
      <c r="D215" s="329"/>
      <c r="E215" s="329"/>
      <c r="F215" s="329"/>
      <c r="G215" s="329"/>
      <c r="H215" s="329"/>
      <c r="I215" s="329"/>
      <c r="J215" s="329"/>
      <c r="K215" s="329"/>
      <c r="L215" s="329"/>
      <c r="M215" s="329"/>
      <c r="N215" s="329"/>
      <c r="O215" s="330"/>
      <c r="P215" s="322" t="s">
        <v>72</v>
      </c>
      <c r="Q215" s="323"/>
      <c r="R215" s="323"/>
      <c r="S215" s="323"/>
      <c r="T215" s="323"/>
      <c r="U215" s="323"/>
      <c r="V215" s="324"/>
      <c r="W215" s="37" t="s">
        <v>73</v>
      </c>
      <c r="X215" s="316">
        <f>IFERROR(SUMPRODUCT(X213:X213*H213:H213),"0")</f>
        <v>0</v>
      </c>
      <c r="Y215" s="316">
        <f>IFERROR(SUMPRODUCT(Y213:Y213*H213:H213),"0")</f>
        <v>0</v>
      </c>
      <c r="Z215" s="37"/>
      <c r="AA215" s="317"/>
      <c r="AB215" s="317"/>
      <c r="AC215" s="317"/>
    </row>
    <row r="216" spans="1:68" ht="16.5" hidden="1" customHeight="1" x14ac:dyDescent="0.25">
      <c r="A216" s="331" t="s">
        <v>330</v>
      </c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29"/>
      <c r="N216" s="329"/>
      <c r="O216" s="329"/>
      <c r="P216" s="329"/>
      <c r="Q216" s="329"/>
      <c r="R216" s="329"/>
      <c r="S216" s="329"/>
      <c r="T216" s="329"/>
      <c r="U216" s="329"/>
      <c r="V216" s="329"/>
      <c r="W216" s="329"/>
      <c r="X216" s="329"/>
      <c r="Y216" s="329"/>
      <c r="Z216" s="329"/>
      <c r="AA216" s="309"/>
      <c r="AB216" s="309"/>
      <c r="AC216" s="309"/>
    </row>
    <row r="217" spans="1:68" ht="14.25" hidden="1" customHeight="1" x14ac:dyDescent="0.25">
      <c r="A217" s="335" t="s">
        <v>63</v>
      </c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29"/>
      <c r="P217" s="329"/>
      <c r="Q217" s="329"/>
      <c r="R217" s="329"/>
      <c r="S217" s="329"/>
      <c r="T217" s="329"/>
      <c r="U217" s="329"/>
      <c r="V217" s="329"/>
      <c r="W217" s="329"/>
      <c r="X217" s="329"/>
      <c r="Y217" s="329"/>
      <c r="Z217" s="329"/>
      <c r="AA217" s="310"/>
      <c r="AB217" s="310"/>
      <c r="AC217" s="310"/>
    </row>
    <row r="218" spans="1:68" ht="16.5" hidden="1" customHeight="1" x14ac:dyDescent="0.25">
      <c r="A218" s="54" t="s">
        <v>331</v>
      </c>
      <c r="B218" s="54" t="s">
        <v>332</v>
      </c>
      <c r="C218" s="31">
        <v>4301071063</v>
      </c>
      <c r="D218" s="320">
        <v>4607111039019</v>
      </c>
      <c r="E218" s="321"/>
      <c r="F218" s="313">
        <v>0.43</v>
      </c>
      <c r="G218" s="32">
        <v>16</v>
      </c>
      <c r="H218" s="313">
        <v>6.88</v>
      </c>
      <c r="I218" s="313">
        <v>7.2060000000000004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333"/>
      <c r="R218" s="333"/>
      <c r="S218" s="333"/>
      <c r="T218" s="334"/>
      <c r="U218" s="34"/>
      <c r="V218" s="34"/>
      <c r="W218" s="35" t="s">
        <v>69</v>
      </c>
      <c r="X218" s="314">
        <v>0</v>
      </c>
      <c r="Y218" s="315">
        <f>IFERROR(IF(X218="","",X218),"")</f>
        <v>0</v>
      </c>
      <c r="Z218" s="36">
        <f>IFERROR(IF(X218="","",X218*0.0155),"")</f>
        <v>0</v>
      </c>
      <c r="AA218" s="56"/>
      <c r="AB218" s="57"/>
      <c r="AC218" s="228" t="s">
        <v>333</v>
      </c>
      <c r="AG218" s="67"/>
      <c r="AJ218" s="71" t="s">
        <v>71</v>
      </c>
      <c r="AK218" s="71">
        <v>1</v>
      </c>
      <c r="BB218" s="22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334</v>
      </c>
      <c r="B219" s="54" t="s">
        <v>335</v>
      </c>
      <c r="C219" s="31">
        <v>4301071000</v>
      </c>
      <c r="D219" s="320">
        <v>4607111038708</v>
      </c>
      <c r="E219" s="321"/>
      <c r="F219" s="313">
        <v>0.8</v>
      </c>
      <c r="G219" s="32">
        <v>8</v>
      </c>
      <c r="H219" s="313">
        <v>6.4</v>
      </c>
      <c r="I219" s="313">
        <v>6.67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33"/>
      <c r="R219" s="333"/>
      <c r="S219" s="333"/>
      <c r="T219" s="334"/>
      <c r="U219" s="34"/>
      <c r="V219" s="34"/>
      <c r="W219" s="35" t="s">
        <v>69</v>
      </c>
      <c r="X219" s="314">
        <v>0</v>
      </c>
      <c r="Y219" s="315">
        <f>IFERROR(IF(X219="","",X219),"")</f>
        <v>0</v>
      </c>
      <c r="Z219" s="36">
        <f>IFERROR(IF(X219="","",X219*0.0155),"")</f>
        <v>0</v>
      </c>
      <c r="AA219" s="56"/>
      <c r="AB219" s="57"/>
      <c r="AC219" s="230" t="s">
        <v>333</v>
      </c>
      <c r="AG219" s="67"/>
      <c r="AJ219" s="71" t="s">
        <v>71</v>
      </c>
      <c r="AK219" s="71">
        <v>1</v>
      </c>
      <c r="BB219" s="231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328"/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29"/>
      <c r="N220" s="329"/>
      <c r="O220" s="330"/>
      <c r="P220" s="322" t="s">
        <v>72</v>
      </c>
      <c r="Q220" s="323"/>
      <c r="R220" s="323"/>
      <c r="S220" s="323"/>
      <c r="T220" s="323"/>
      <c r="U220" s="323"/>
      <c r="V220" s="324"/>
      <c r="W220" s="37" t="s">
        <v>69</v>
      </c>
      <c r="X220" s="316">
        <f>IFERROR(SUM(X218:X219),"0")</f>
        <v>0</v>
      </c>
      <c r="Y220" s="316">
        <f>IFERROR(SUM(Y218:Y219),"0")</f>
        <v>0</v>
      </c>
      <c r="Z220" s="316">
        <f>IFERROR(IF(Z218="",0,Z218),"0")+IFERROR(IF(Z219="",0,Z219),"0")</f>
        <v>0</v>
      </c>
      <c r="AA220" s="317"/>
      <c r="AB220" s="317"/>
      <c r="AC220" s="317"/>
    </row>
    <row r="221" spans="1:68" hidden="1" x14ac:dyDescent="0.2">
      <c r="A221" s="329"/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29"/>
      <c r="N221" s="329"/>
      <c r="O221" s="330"/>
      <c r="P221" s="322" t="s">
        <v>72</v>
      </c>
      <c r="Q221" s="323"/>
      <c r="R221" s="323"/>
      <c r="S221" s="323"/>
      <c r="T221" s="323"/>
      <c r="U221" s="323"/>
      <c r="V221" s="324"/>
      <c r="W221" s="37" t="s">
        <v>73</v>
      </c>
      <c r="X221" s="316">
        <f>IFERROR(SUMPRODUCT(X218:X219*H218:H219),"0")</f>
        <v>0</v>
      </c>
      <c r="Y221" s="316">
        <f>IFERROR(SUMPRODUCT(Y218:Y219*H218:H219),"0")</f>
        <v>0</v>
      </c>
      <c r="Z221" s="37"/>
      <c r="AA221" s="317"/>
      <c r="AB221" s="317"/>
      <c r="AC221" s="317"/>
    </row>
    <row r="222" spans="1:68" ht="27.75" hidden="1" customHeight="1" x14ac:dyDescent="0.2">
      <c r="A222" s="371" t="s">
        <v>336</v>
      </c>
      <c r="B222" s="372"/>
      <c r="C222" s="372"/>
      <c r="D222" s="372"/>
      <c r="E222" s="372"/>
      <c r="F222" s="372"/>
      <c r="G222" s="372"/>
      <c r="H222" s="372"/>
      <c r="I222" s="372"/>
      <c r="J222" s="372"/>
      <c r="K222" s="372"/>
      <c r="L222" s="372"/>
      <c r="M222" s="372"/>
      <c r="N222" s="372"/>
      <c r="O222" s="372"/>
      <c r="P222" s="372"/>
      <c r="Q222" s="372"/>
      <c r="R222" s="372"/>
      <c r="S222" s="372"/>
      <c r="T222" s="372"/>
      <c r="U222" s="372"/>
      <c r="V222" s="372"/>
      <c r="W222" s="372"/>
      <c r="X222" s="372"/>
      <c r="Y222" s="372"/>
      <c r="Z222" s="372"/>
      <c r="AA222" s="48"/>
      <c r="AB222" s="48"/>
      <c r="AC222" s="48"/>
    </row>
    <row r="223" spans="1:68" ht="16.5" hidden="1" customHeight="1" x14ac:dyDescent="0.25">
      <c r="A223" s="331" t="s">
        <v>337</v>
      </c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29"/>
      <c r="N223" s="329"/>
      <c r="O223" s="329"/>
      <c r="P223" s="329"/>
      <c r="Q223" s="329"/>
      <c r="R223" s="329"/>
      <c r="S223" s="329"/>
      <c r="T223" s="329"/>
      <c r="U223" s="329"/>
      <c r="V223" s="329"/>
      <c r="W223" s="329"/>
      <c r="X223" s="329"/>
      <c r="Y223" s="329"/>
      <c r="Z223" s="329"/>
      <c r="AA223" s="309"/>
      <c r="AB223" s="309"/>
      <c r="AC223" s="309"/>
    </row>
    <row r="224" spans="1:68" ht="14.25" hidden="1" customHeight="1" x14ac:dyDescent="0.25">
      <c r="A224" s="335" t="s">
        <v>63</v>
      </c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  <c r="Y224" s="329"/>
      <c r="Z224" s="329"/>
      <c r="AA224" s="310"/>
      <c r="AB224" s="310"/>
      <c r="AC224" s="310"/>
    </row>
    <row r="225" spans="1:68" ht="27" hidden="1" customHeight="1" x14ac:dyDescent="0.25">
      <c r="A225" s="54" t="s">
        <v>338</v>
      </c>
      <c r="B225" s="54" t="s">
        <v>339</v>
      </c>
      <c r="C225" s="31">
        <v>4301071036</v>
      </c>
      <c r="D225" s="320">
        <v>4607111036162</v>
      </c>
      <c r="E225" s="321"/>
      <c r="F225" s="313">
        <v>0.8</v>
      </c>
      <c r="G225" s="32">
        <v>8</v>
      </c>
      <c r="H225" s="313">
        <v>6.4</v>
      </c>
      <c r="I225" s="313">
        <v>6.6811999999999996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90</v>
      </c>
      <c r="P225" s="47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33"/>
      <c r="R225" s="333"/>
      <c r="S225" s="333"/>
      <c r="T225" s="334"/>
      <c r="U225" s="34"/>
      <c r="V225" s="34"/>
      <c r="W225" s="35" t="s">
        <v>69</v>
      </c>
      <c r="X225" s="314">
        <v>0</v>
      </c>
      <c r="Y225" s="315">
        <f>IFERROR(IF(X225="","",X225),"")</f>
        <v>0</v>
      </c>
      <c r="Z225" s="36">
        <f>IFERROR(IF(X225="","",X225*0.0155),"")</f>
        <v>0</v>
      </c>
      <c r="AA225" s="56"/>
      <c r="AB225" s="57"/>
      <c r="AC225" s="232" t="s">
        <v>340</v>
      </c>
      <c r="AG225" s="67"/>
      <c r="AJ225" s="71" t="s">
        <v>71</v>
      </c>
      <c r="AK225" s="71">
        <v>1</v>
      </c>
      <c r="BB225" s="233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28"/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29"/>
      <c r="N226" s="329"/>
      <c r="O226" s="330"/>
      <c r="P226" s="322" t="s">
        <v>72</v>
      </c>
      <c r="Q226" s="323"/>
      <c r="R226" s="323"/>
      <c r="S226" s="323"/>
      <c r="T226" s="323"/>
      <c r="U226" s="323"/>
      <c r="V226" s="324"/>
      <c r="W226" s="37" t="s">
        <v>69</v>
      </c>
      <c r="X226" s="316">
        <f>IFERROR(SUM(X225:X225),"0")</f>
        <v>0</v>
      </c>
      <c r="Y226" s="316">
        <f>IFERROR(SUM(Y225:Y225),"0")</f>
        <v>0</v>
      </c>
      <c r="Z226" s="316">
        <f>IFERROR(IF(Z225="",0,Z225),"0")</f>
        <v>0</v>
      </c>
      <c r="AA226" s="317"/>
      <c r="AB226" s="317"/>
      <c r="AC226" s="317"/>
    </row>
    <row r="227" spans="1:68" hidden="1" x14ac:dyDescent="0.2">
      <c r="A227" s="329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29"/>
      <c r="N227" s="329"/>
      <c r="O227" s="330"/>
      <c r="P227" s="322" t="s">
        <v>72</v>
      </c>
      <c r="Q227" s="323"/>
      <c r="R227" s="323"/>
      <c r="S227" s="323"/>
      <c r="T227" s="323"/>
      <c r="U227" s="323"/>
      <c r="V227" s="324"/>
      <c r="W227" s="37" t="s">
        <v>73</v>
      </c>
      <c r="X227" s="316">
        <f>IFERROR(SUMPRODUCT(X225:X225*H225:H225),"0")</f>
        <v>0</v>
      </c>
      <c r="Y227" s="316">
        <f>IFERROR(SUMPRODUCT(Y225:Y225*H225:H225),"0")</f>
        <v>0</v>
      </c>
      <c r="Z227" s="37"/>
      <c r="AA227" s="317"/>
      <c r="AB227" s="317"/>
      <c r="AC227" s="317"/>
    </row>
    <row r="228" spans="1:68" ht="27.75" hidden="1" customHeight="1" x14ac:dyDescent="0.2">
      <c r="A228" s="371" t="s">
        <v>341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372"/>
      <c r="Y228" s="372"/>
      <c r="Z228" s="372"/>
      <c r="AA228" s="48"/>
      <c r="AB228" s="48"/>
      <c r="AC228" s="48"/>
    </row>
    <row r="229" spans="1:68" ht="16.5" hidden="1" customHeight="1" x14ac:dyDescent="0.25">
      <c r="A229" s="331" t="s">
        <v>342</v>
      </c>
      <c r="B229" s="329"/>
      <c r="C229" s="329"/>
      <c r="D229" s="329"/>
      <c r="E229" s="329"/>
      <c r="F229" s="329"/>
      <c r="G229" s="329"/>
      <c r="H229" s="329"/>
      <c r="I229" s="329"/>
      <c r="J229" s="329"/>
      <c r="K229" s="329"/>
      <c r="L229" s="329"/>
      <c r="M229" s="329"/>
      <c r="N229" s="329"/>
      <c r="O229" s="329"/>
      <c r="P229" s="329"/>
      <c r="Q229" s="329"/>
      <c r="R229" s="329"/>
      <c r="S229" s="329"/>
      <c r="T229" s="329"/>
      <c r="U229" s="329"/>
      <c r="V229" s="329"/>
      <c r="W229" s="329"/>
      <c r="X229" s="329"/>
      <c r="Y229" s="329"/>
      <c r="Z229" s="329"/>
      <c r="AA229" s="309"/>
      <c r="AB229" s="309"/>
      <c r="AC229" s="309"/>
    </row>
    <row r="230" spans="1:68" ht="14.25" hidden="1" customHeight="1" x14ac:dyDescent="0.25">
      <c r="A230" s="335" t="s">
        <v>63</v>
      </c>
      <c r="B230" s="329"/>
      <c r="C230" s="329"/>
      <c r="D230" s="329"/>
      <c r="E230" s="329"/>
      <c r="F230" s="329"/>
      <c r="G230" s="329"/>
      <c r="H230" s="329"/>
      <c r="I230" s="329"/>
      <c r="J230" s="329"/>
      <c r="K230" s="329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29"/>
      <c r="Z230" s="329"/>
      <c r="AA230" s="310"/>
      <c r="AB230" s="310"/>
      <c r="AC230" s="310"/>
    </row>
    <row r="231" spans="1:68" ht="27" customHeight="1" x14ac:dyDescent="0.25">
      <c r="A231" s="54" t="s">
        <v>343</v>
      </c>
      <c r="B231" s="54" t="s">
        <v>344</v>
      </c>
      <c r="C231" s="31">
        <v>4301071029</v>
      </c>
      <c r="D231" s="320">
        <v>4607111035899</v>
      </c>
      <c r="E231" s="321"/>
      <c r="F231" s="313">
        <v>1</v>
      </c>
      <c r="G231" s="32">
        <v>5</v>
      </c>
      <c r="H231" s="313">
        <v>5</v>
      </c>
      <c r="I231" s="313">
        <v>5.2619999999999996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33"/>
      <c r="R231" s="333"/>
      <c r="S231" s="333"/>
      <c r="T231" s="334"/>
      <c r="U231" s="34"/>
      <c r="V231" s="34"/>
      <c r="W231" s="35" t="s">
        <v>69</v>
      </c>
      <c r="X231" s="314">
        <v>12</v>
      </c>
      <c r="Y231" s="315">
        <f>IFERROR(IF(X231="","",X231),"")</f>
        <v>12</v>
      </c>
      <c r="Z231" s="36">
        <f>IFERROR(IF(X231="","",X231*0.0155),"")</f>
        <v>0.186</v>
      </c>
      <c r="AA231" s="56"/>
      <c r="AB231" s="57"/>
      <c r="AC231" s="234" t="s">
        <v>239</v>
      </c>
      <c r="AG231" s="67"/>
      <c r="AJ231" s="71" t="s">
        <v>71</v>
      </c>
      <c r="AK231" s="71">
        <v>1</v>
      </c>
      <c r="BB231" s="235" t="s">
        <v>1</v>
      </c>
      <c r="BM231" s="67">
        <f>IFERROR(X231*I231,"0")</f>
        <v>63.143999999999991</v>
      </c>
      <c r="BN231" s="67">
        <f>IFERROR(Y231*I231,"0")</f>
        <v>63.143999999999991</v>
      </c>
      <c r="BO231" s="67">
        <f>IFERROR(X231/J231,"0")</f>
        <v>0.14285714285714285</v>
      </c>
      <c r="BP231" s="67">
        <f>IFERROR(Y231/J231,"0")</f>
        <v>0.14285714285714285</v>
      </c>
    </row>
    <row r="232" spans="1:68" ht="27" hidden="1" customHeight="1" x14ac:dyDescent="0.25">
      <c r="A232" s="54" t="s">
        <v>345</v>
      </c>
      <c r="B232" s="54" t="s">
        <v>346</v>
      </c>
      <c r="C232" s="31">
        <v>4301070991</v>
      </c>
      <c r="D232" s="320">
        <v>4607111038180</v>
      </c>
      <c r="E232" s="321"/>
      <c r="F232" s="313">
        <v>0.4</v>
      </c>
      <c r="G232" s="32">
        <v>16</v>
      </c>
      <c r="H232" s="313">
        <v>6.4</v>
      </c>
      <c r="I232" s="313">
        <v>6.71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33"/>
      <c r="R232" s="333"/>
      <c r="S232" s="333"/>
      <c r="T232" s="334"/>
      <c r="U232" s="34"/>
      <c r="V232" s="34"/>
      <c r="W232" s="35" t="s">
        <v>69</v>
      </c>
      <c r="X232" s="314">
        <v>0</v>
      </c>
      <c r="Y232" s="31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347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28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30"/>
      <c r="P233" s="322" t="s">
        <v>72</v>
      </c>
      <c r="Q233" s="323"/>
      <c r="R233" s="323"/>
      <c r="S233" s="323"/>
      <c r="T233" s="323"/>
      <c r="U233" s="323"/>
      <c r="V233" s="324"/>
      <c r="W233" s="37" t="s">
        <v>69</v>
      </c>
      <c r="X233" s="316">
        <f>IFERROR(SUM(X231:X232),"0")</f>
        <v>12</v>
      </c>
      <c r="Y233" s="316">
        <f>IFERROR(SUM(Y231:Y232),"0")</f>
        <v>12</v>
      </c>
      <c r="Z233" s="316">
        <f>IFERROR(IF(Z231="",0,Z231),"0")+IFERROR(IF(Z232="",0,Z232),"0")</f>
        <v>0.186</v>
      </c>
      <c r="AA233" s="317"/>
      <c r="AB233" s="317"/>
      <c r="AC233" s="317"/>
    </row>
    <row r="234" spans="1:68" x14ac:dyDescent="0.2">
      <c r="A234" s="329"/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30"/>
      <c r="P234" s="322" t="s">
        <v>72</v>
      </c>
      <c r="Q234" s="323"/>
      <c r="R234" s="323"/>
      <c r="S234" s="323"/>
      <c r="T234" s="323"/>
      <c r="U234" s="323"/>
      <c r="V234" s="324"/>
      <c r="W234" s="37" t="s">
        <v>73</v>
      </c>
      <c r="X234" s="316">
        <f>IFERROR(SUMPRODUCT(X231:X232*H231:H232),"0")</f>
        <v>60</v>
      </c>
      <c r="Y234" s="316">
        <f>IFERROR(SUMPRODUCT(Y231:Y232*H231:H232),"0")</f>
        <v>60</v>
      </c>
      <c r="Z234" s="37"/>
      <c r="AA234" s="317"/>
      <c r="AB234" s="317"/>
      <c r="AC234" s="317"/>
    </row>
    <row r="235" spans="1:68" ht="16.5" hidden="1" customHeight="1" x14ac:dyDescent="0.25">
      <c r="A235" s="331" t="s">
        <v>348</v>
      </c>
      <c r="B235" s="329"/>
      <c r="C235" s="329"/>
      <c r="D235" s="329"/>
      <c r="E235" s="329"/>
      <c r="F235" s="329"/>
      <c r="G235" s="329"/>
      <c r="H235" s="329"/>
      <c r="I235" s="329"/>
      <c r="J235" s="329"/>
      <c r="K235" s="329"/>
      <c r="L235" s="329"/>
      <c r="M235" s="329"/>
      <c r="N235" s="329"/>
      <c r="O235" s="329"/>
      <c r="P235" s="329"/>
      <c r="Q235" s="329"/>
      <c r="R235" s="329"/>
      <c r="S235" s="329"/>
      <c r="T235" s="329"/>
      <c r="U235" s="329"/>
      <c r="V235" s="329"/>
      <c r="W235" s="329"/>
      <c r="X235" s="329"/>
      <c r="Y235" s="329"/>
      <c r="Z235" s="329"/>
      <c r="AA235" s="309"/>
      <c r="AB235" s="309"/>
      <c r="AC235" s="309"/>
    </row>
    <row r="236" spans="1:68" ht="14.25" hidden="1" customHeight="1" x14ac:dyDescent="0.25">
      <c r="A236" s="335" t="s">
        <v>63</v>
      </c>
      <c r="B236" s="329"/>
      <c r="C236" s="329"/>
      <c r="D236" s="329"/>
      <c r="E236" s="329"/>
      <c r="F236" s="329"/>
      <c r="G236" s="329"/>
      <c r="H236" s="329"/>
      <c r="I236" s="329"/>
      <c r="J236" s="329"/>
      <c r="K236" s="329"/>
      <c r="L236" s="329"/>
      <c r="M236" s="329"/>
      <c r="N236" s="329"/>
      <c r="O236" s="329"/>
      <c r="P236" s="329"/>
      <c r="Q236" s="329"/>
      <c r="R236" s="329"/>
      <c r="S236" s="329"/>
      <c r="T236" s="329"/>
      <c r="U236" s="329"/>
      <c r="V236" s="329"/>
      <c r="W236" s="329"/>
      <c r="X236" s="329"/>
      <c r="Y236" s="329"/>
      <c r="Z236" s="329"/>
      <c r="AA236" s="310"/>
      <c r="AB236" s="310"/>
      <c r="AC236" s="310"/>
    </row>
    <row r="237" spans="1:68" ht="27" hidden="1" customHeight="1" x14ac:dyDescent="0.25">
      <c r="A237" s="54" t="s">
        <v>349</v>
      </c>
      <c r="B237" s="54" t="s">
        <v>350</v>
      </c>
      <c r="C237" s="31">
        <v>4301070870</v>
      </c>
      <c r="D237" s="320">
        <v>4607111036711</v>
      </c>
      <c r="E237" s="321"/>
      <c r="F237" s="313">
        <v>0.8</v>
      </c>
      <c r="G237" s="32">
        <v>8</v>
      </c>
      <c r="H237" s="313">
        <v>6.4</v>
      </c>
      <c r="I237" s="313">
        <v>6.67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90</v>
      </c>
      <c r="P237" s="36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33"/>
      <c r="R237" s="333"/>
      <c r="S237" s="333"/>
      <c r="T237" s="334"/>
      <c r="U237" s="34"/>
      <c r="V237" s="34"/>
      <c r="W237" s="35" t="s">
        <v>69</v>
      </c>
      <c r="X237" s="314">
        <v>0</v>
      </c>
      <c r="Y237" s="31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325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28"/>
      <c r="B238" s="329"/>
      <c r="C238" s="329"/>
      <c r="D238" s="329"/>
      <c r="E238" s="329"/>
      <c r="F238" s="329"/>
      <c r="G238" s="329"/>
      <c r="H238" s="329"/>
      <c r="I238" s="329"/>
      <c r="J238" s="329"/>
      <c r="K238" s="329"/>
      <c r="L238" s="329"/>
      <c r="M238" s="329"/>
      <c r="N238" s="329"/>
      <c r="O238" s="330"/>
      <c r="P238" s="322" t="s">
        <v>72</v>
      </c>
      <c r="Q238" s="323"/>
      <c r="R238" s="323"/>
      <c r="S238" s="323"/>
      <c r="T238" s="323"/>
      <c r="U238" s="323"/>
      <c r="V238" s="324"/>
      <c r="W238" s="37" t="s">
        <v>69</v>
      </c>
      <c r="X238" s="316">
        <f>IFERROR(SUM(X237:X237),"0")</f>
        <v>0</v>
      </c>
      <c r="Y238" s="316">
        <f>IFERROR(SUM(Y237:Y237),"0")</f>
        <v>0</v>
      </c>
      <c r="Z238" s="316">
        <f>IFERROR(IF(Z237="",0,Z237),"0")</f>
        <v>0</v>
      </c>
      <c r="AA238" s="317"/>
      <c r="AB238" s="317"/>
      <c r="AC238" s="317"/>
    </row>
    <row r="239" spans="1:68" hidden="1" x14ac:dyDescent="0.2">
      <c r="A239" s="329"/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30"/>
      <c r="P239" s="322" t="s">
        <v>72</v>
      </c>
      <c r="Q239" s="323"/>
      <c r="R239" s="323"/>
      <c r="S239" s="323"/>
      <c r="T239" s="323"/>
      <c r="U239" s="323"/>
      <c r="V239" s="324"/>
      <c r="W239" s="37" t="s">
        <v>73</v>
      </c>
      <c r="X239" s="316">
        <f>IFERROR(SUMPRODUCT(X237:X237*H237:H237),"0")</f>
        <v>0</v>
      </c>
      <c r="Y239" s="316">
        <f>IFERROR(SUMPRODUCT(Y237:Y237*H237:H237),"0")</f>
        <v>0</v>
      </c>
      <c r="Z239" s="37"/>
      <c r="AA239" s="317"/>
      <c r="AB239" s="317"/>
      <c r="AC239" s="317"/>
    </row>
    <row r="240" spans="1:68" ht="27.75" hidden="1" customHeight="1" x14ac:dyDescent="0.2">
      <c r="A240" s="371" t="s">
        <v>351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372"/>
      <c r="Y240" s="372"/>
      <c r="Z240" s="372"/>
      <c r="AA240" s="48"/>
      <c r="AB240" s="48"/>
      <c r="AC240" s="48"/>
    </row>
    <row r="241" spans="1:68" ht="16.5" hidden="1" customHeight="1" x14ac:dyDescent="0.25">
      <c r="A241" s="331" t="s">
        <v>352</v>
      </c>
      <c r="B241" s="329"/>
      <c r="C241" s="329"/>
      <c r="D241" s="329"/>
      <c r="E241" s="329"/>
      <c r="F241" s="329"/>
      <c r="G241" s="329"/>
      <c r="H241" s="329"/>
      <c r="I241" s="329"/>
      <c r="J241" s="329"/>
      <c r="K241" s="329"/>
      <c r="L241" s="329"/>
      <c r="M241" s="329"/>
      <c r="N241" s="329"/>
      <c r="O241" s="329"/>
      <c r="P241" s="329"/>
      <c r="Q241" s="329"/>
      <c r="R241" s="329"/>
      <c r="S241" s="329"/>
      <c r="T241" s="329"/>
      <c r="U241" s="329"/>
      <c r="V241" s="329"/>
      <c r="W241" s="329"/>
      <c r="X241" s="329"/>
      <c r="Y241" s="329"/>
      <c r="Z241" s="329"/>
      <c r="AA241" s="309"/>
      <c r="AB241" s="309"/>
      <c r="AC241" s="309"/>
    </row>
    <row r="242" spans="1:68" ht="14.25" hidden="1" customHeight="1" x14ac:dyDescent="0.25">
      <c r="A242" s="335" t="s">
        <v>268</v>
      </c>
      <c r="B242" s="329"/>
      <c r="C242" s="329"/>
      <c r="D242" s="329"/>
      <c r="E242" s="329"/>
      <c r="F242" s="329"/>
      <c r="G242" s="329"/>
      <c r="H242" s="329"/>
      <c r="I242" s="329"/>
      <c r="J242" s="329"/>
      <c r="K242" s="329"/>
      <c r="L242" s="329"/>
      <c r="M242" s="329"/>
      <c r="N242" s="329"/>
      <c r="O242" s="329"/>
      <c r="P242" s="329"/>
      <c r="Q242" s="329"/>
      <c r="R242" s="329"/>
      <c r="S242" s="329"/>
      <c r="T242" s="329"/>
      <c r="U242" s="329"/>
      <c r="V242" s="329"/>
      <c r="W242" s="329"/>
      <c r="X242" s="329"/>
      <c r="Y242" s="329"/>
      <c r="Z242" s="329"/>
      <c r="AA242" s="310"/>
      <c r="AB242" s="310"/>
      <c r="AC242" s="310"/>
    </row>
    <row r="243" spans="1:68" ht="27" hidden="1" customHeight="1" x14ac:dyDescent="0.25">
      <c r="A243" s="54" t="s">
        <v>353</v>
      </c>
      <c r="B243" s="54" t="s">
        <v>354</v>
      </c>
      <c r="C243" s="31">
        <v>4301133004</v>
      </c>
      <c r="D243" s="320">
        <v>4607111039774</v>
      </c>
      <c r="E243" s="321"/>
      <c r="F243" s="313">
        <v>0.25</v>
      </c>
      <c r="G243" s="32">
        <v>12</v>
      </c>
      <c r="H243" s="313">
        <v>3</v>
      </c>
      <c r="I243" s="313">
        <v>3.22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22" t="s">
        <v>355</v>
      </c>
      <c r="Q243" s="333"/>
      <c r="R243" s="333"/>
      <c r="S243" s="333"/>
      <c r="T243" s="334"/>
      <c r="U243" s="34"/>
      <c r="V243" s="34"/>
      <c r="W243" s="35" t="s">
        <v>69</v>
      </c>
      <c r="X243" s="314">
        <v>0</v>
      </c>
      <c r="Y243" s="315">
        <f>IFERROR(IF(X243="","",X243),"")</f>
        <v>0</v>
      </c>
      <c r="Z243" s="36">
        <f>IFERROR(IF(X243="","",X243*0.01788),"")</f>
        <v>0</v>
      </c>
      <c r="AA243" s="56"/>
      <c r="AB243" s="57"/>
      <c r="AC243" s="240" t="s">
        <v>356</v>
      </c>
      <c r="AG243" s="67"/>
      <c r="AJ243" s="71" t="s">
        <v>71</v>
      </c>
      <c r="AK243" s="71">
        <v>1</v>
      </c>
      <c r="BB243" s="24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28"/>
      <c r="B244" s="329"/>
      <c r="C244" s="329"/>
      <c r="D244" s="329"/>
      <c r="E244" s="329"/>
      <c r="F244" s="329"/>
      <c r="G244" s="329"/>
      <c r="H244" s="329"/>
      <c r="I244" s="329"/>
      <c r="J244" s="329"/>
      <c r="K244" s="329"/>
      <c r="L244" s="329"/>
      <c r="M244" s="329"/>
      <c r="N244" s="329"/>
      <c r="O244" s="330"/>
      <c r="P244" s="322" t="s">
        <v>72</v>
      </c>
      <c r="Q244" s="323"/>
      <c r="R244" s="323"/>
      <c r="S244" s="323"/>
      <c r="T244" s="323"/>
      <c r="U244" s="323"/>
      <c r="V244" s="324"/>
      <c r="W244" s="37" t="s">
        <v>69</v>
      </c>
      <c r="X244" s="316">
        <f>IFERROR(SUM(X243:X243),"0")</f>
        <v>0</v>
      </c>
      <c r="Y244" s="316">
        <f>IFERROR(SUM(Y243:Y243),"0")</f>
        <v>0</v>
      </c>
      <c r="Z244" s="316">
        <f>IFERROR(IF(Z243="",0,Z243),"0")</f>
        <v>0</v>
      </c>
      <c r="AA244" s="317"/>
      <c r="AB244" s="317"/>
      <c r="AC244" s="317"/>
    </row>
    <row r="245" spans="1:68" hidden="1" x14ac:dyDescent="0.2">
      <c r="A245" s="329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29"/>
      <c r="N245" s="329"/>
      <c r="O245" s="330"/>
      <c r="P245" s="322" t="s">
        <v>72</v>
      </c>
      <c r="Q245" s="323"/>
      <c r="R245" s="323"/>
      <c r="S245" s="323"/>
      <c r="T245" s="323"/>
      <c r="U245" s="323"/>
      <c r="V245" s="324"/>
      <c r="W245" s="37" t="s">
        <v>73</v>
      </c>
      <c r="X245" s="316">
        <f>IFERROR(SUMPRODUCT(X243:X243*H243:H243),"0")</f>
        <v>0</v>
      </c>
      <c r="Y245" s="316">
        <f>IFERROR(SUMPRODUCT(Y243:Y243*H243:H243),"0")</f>
        <v>0</v>
      </c>
      <c r="Z245" s="37"/>
      <c r="AA245" s="317"/>
      <c r="AB245" s="317"/>
      <c r="AC245" s="317"/>
    </row>
    <row r="246" spans="1:68" ht="14.25" hidden="1" customHeight="1" x14ac:dyDescent="0.25">
      <c r="A246" s="335" t="s">
        <v>132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29"/>
      <c r="Z246" s="329"/>
      <c r="AA246" s="310"/>
      <c r="AB246" s="310"/>
      <c r="AC246" s="310"/>
    </row>
    <row r="247" spans="1:68" ht="37.5" hidden="1" customHeight="1" x14ac:dyDescent="0.25">
      <c r="A247" s="54" t="s">
        <v>357</v>
      </c>
      <c r="B247" s="54" t="s">
        <v>358</v>
      </c>
      <c r="C247" s="31">
        <v>4301135400</v>
      </c>
      <c r="D247" s="320">
        <v>4607111039361</v>
      </c>
      <c r="E247" s="321"/>
      <c r="F247" s="313">
        <v>0.25</v>
      </c>
      <c r="G247" s="32">
        <v>12</v>
      </c>
      <c r="H247" s="313">
        <v>3</v>
      </c>
      <c r="I247" s="313">
        <v>3.7035999999999998</v>
      </c>
      <c r="J247" s="32">
        <v>70</v>
      </c>
      <c r="K247" s="32" t="s">
        <v>79</v>
      </c>
      <c r="L247" s="32" t="s">
        <v>67</v>
      </c>
      <c r="M247" s="33" t="s">
        <v>68</v>
      </c>
      <c r="N247" s="33"/>
      <c r="O247" s="32">
        <v>180</v>
      </c>
      <c r="P247" s="48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333"/>
      <c r="R247" s="333"/>
      <c r="S247" s="333"/>
      <c r="T247" s="334"/>
      <c r="U247" s="34"/>
      <c r="V247" s="34"/>
      <c r="W247" s="35" t="s">
        <v>69</v>
      </c>
      <c r="X247" s="314">
        <v>0</v>
      </c>
      <c r="Y247" s="315">
        <f>IFERROR(IF(X247="","",X247),"")</f>
        <v>0</v>
      </c>
      <c r="Z247" s="36">
        <f>IFERROR(IF(X247="","",X247*0.01788),"")</f>
        <v>0</v>
      </c>
      <c r="AA247" s="56"/>
      <c r="AB247" s="57"/>
      <c r="AC247" s="242" t="s">
        <v>356</v>
      </c>
      <c r="AG247" s="67"/>
      <c r="AJ247" s="71" t="s">
        <v>71</v>
      </c>
      <c r="AK247" s="71">
        <v>1</v>
      </c>
      <c r="BB247" s="24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28"/>
      <c r="B248" s="329"/>
      <c r="C248" s="329"/>
      <c r="D248" s="329"/>
      <c r="E248" s="329"/>
      <c r="F248" s="329"/>
      <c r="G248" s="329"/>
      <c r="H248" s="329"/>
      <c r="I248" s="329"/>
      <c r="J248" s="329"/>
      <c r="K248" s="329"/>
      <c r="L248" s="329"/>
      <c r="M248" s="329"/>
      <c r="N248" s="329"/>
      <c r="O248" s="330"/>
      <c r="P248" s="322" t="s">
        <v>72</v>
      </c>
      <c r="Q248" s="323"/>
      <c r="R248" s="323"/>
      <c r="S248" s="323"/>
      <c r="T248" s="323"/>
      <c r="U248" s="323"/>
      <c r="V248" s="324"/>
      <c r="W248" s="37" t="s">
        <v>69</v>
      </c>
      <c r="X248" s="316">
        <f>IFERROR(SUM(X247:X247),"0")</f>
        <v>0</v>
      </c>
      <c r="Y248" s="316">
        <f>IFERROR(SUM(Y247:Y247),"0")</f>
        <v>0</v>
      </c>
      <c r="Z248" s="316">
        <f>IFERROR(IF(Z247="",0,Z247),"0")</f>
        <v>0</v>
      </c>
      <c r="AA248" s="317"/>
      <c r="AB248" s="317"/>
      <c r="AC248" s="317"/>
    </row>
    <row r="249" spans="1:68" hidden="1" x14ac:dyDescent="0.2">
      <c r="A249" s="329"/>
      <c r="B249" s="329"/>
      <c r="C249" s="329"/>
      <c r="D249" s="329"/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30"/>
      <c r="P249" s="322" t="s">
        <v>72</v>
      </c>
      <c r="Q249" s="323"/>
      <c r="R249" s="323"/>
      <c r="S249" s="323"/>
      <c r="T249" s="323"/>
      <c r="U249" s="323"/>
      <c r="V249" s="324"/>
      <c r="W249" s="37" t="s">
        <v>73</v>
      </c>
      <c r="X249" s="316">
        <f>IFERROR(SUMPRODUCT(X247:X247*H247:H247),"0")</f>
        <v>0</v>
      </c>
      <c r="Y249" s="316">
        <f>IFERROR(SUMPRODUCT(Y247:Y247*H247:H247),"0")</f>
        <v>0</v>
      </c>
      <c r="Z249" s="37"/>
      <c r="AA249" s="317"/>
      <c r="AB249" s="317"/>
      <c r="AC249" s="317"/>
    </row>
    <row r="250" spans="1:68" ht="27.75" hidden="1" customHeight="1" x14ac:dyDescent="0.2">
      <c r="A250" s="371" t="s">
        <v>224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372"/>
      <c r="Z250" s="372"/>
      <c r="AA250" s="48"/>
      <c r="AB250" s="48"/>
      <c r="AC250" s="48"/>
    </row>
    <row r="251" spans="1:68" ht="16.5" hidden="1" customHeight="1" x14ac:dyDescent="0.25">
      <c r="A251" s="331" t="s">
        <v>224</v>
      </c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29"/>
      <c r="Z251" s="329"/>
      <c r="AA251" s="309"/>
      <c r="AB251" s="309"/>
      <c r="AC251" s="309"/>
    </row>
    <row r="252" spans="1:68" ht="14.25" hidden="1" customHeight="1" x14ac:dyDescent="0.25">
      <c r="A252" s="335" t="s">
        <v>63</v>
      </c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10"/>
      <c r="AB252" s="310"/>
      <c r="AC252" s="310"/>
    </row>
    <row r="253" spans="1:68" ht="27" hidden="1" customHeight="1" x14ac:dyDescent="0.25">
      <c r="A253" s="54" t="s">
        <v>359</v>
      </c>
      <c r="B253" s="54" t="s">
        <v>360</v>
      </c>
      <c r="C253" s="31">
        <v>4301071014</v>
      </c>
      <c r="D253" s="320">
        <v>4640242181264</v>
      </c>
      <c r="E253" s="321"/>
      <c r="F253" s="313">
        <v>0.7</v>
      </c>
      <c r="G253" s="32">
        <v>10</v>
      </c>
      <c r="H253" s="313">
        <v>7</v>
      </c>
      <c r="I253" s="313">
        <v>7.28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03" t="s">
        <v>361</v>
      </c>
      <c r="Q253" s="333"/>
      <c r="R253" s="333"/>
      <c r="S253" s="333"/>
      <c r="T253" s="334"/>
      <c r="U253" s="34"/>
      <c r="V253" s="34"/>
      <c r="W253" s="35" t="s">
        <v>69</v>
      </c>
      <c r="X253" s="314">
        <v>0</v>
      </c>
      <c r="Y253" s="315">
        <f>IFERROR(IF(X253="","",X253),"")</f>
        <v>0</v>
      </c>
      <c r="Z253" s="36">
        <f>IFERROR(IF(X253="","",X253*0.0155),"")</f>
        <v>0</v>
      </c>
      <c r="AA253" s="56"/>
      <c r="AB253" s="57"/>
      <c r="AC253" s="244" t="s">
        <v>362</v>
      </c>
      <c r="AG253" s="67"/>
      <c r="AJ253" s="71" t="s">
        <v>71</v>
      </c>
      <c r="AK253" s="71">
        <v>1</v>
      </c>
      <c r="BB253" s="24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363</v>
      </c>
      <c r="B254" s="54" t="s">
        <v>364</v>
      </c>
      <c r="C254" s="31">
        <v>4301071021</v>
      </c>
      <c r="D254" s="320">
        <v>4640242181325</v>
      </c>
      <c r="E254" s="321"/>
      <c r="F254" s="313">
        <v>0.7</v>
      </c>
      <c r="G254" s="32">
        <v>10</v>
      </c>
      <c r="H254" s="313">
        <v>7</v>
      </c>
      <c r="I254" s="313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63" t="s">
        <v>365</v>
      </c>
      <c r="Q254" s="333"/>
      <c r="R254" s="333"/>
      <c r="S254" s="333"/>
      <c r="T254" s="334"/>
      <c r="U254" s="34"/>
      <c r="V254" s="34"/>
      <c r="W254" s="35" t="s">
        <v>69</v>
      </c>
      <c r="X254" s="314">
        <v>0</v>
      </c>
      <c r="Y254" s="315">
        <f>IFERROR(IF(X254="","",X254),"")</f>
        <v>0</v>
      </c>
      <c r="Z254" s="36">
        <f>IFERROR(IF(X254="","",X254*0.0155),"")</f>
        <v>0</v>
      </c>
      <c r="AA254" s="56"/>
      <c r="AB254" s="57"/>
      <c r="AC254" s="246" t="s">
        <v>362</v>
      </c>
      <c r="AG254" s="67"/>
      <c r="AJ254" s="71" t="s">
        <v>71</v>
      </c>
      <c r="AK254" s="71">
        <v>1</v>
      </c>
      <c r="BB254" s="24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366</v>
      </c>
      <c r="B255" s="54" t="s">
        <v>367</v>
      </c>
      <c r="C255" s="31">
        <v>4301070993</v>
      </c>
      <c r="D255" s="320">
        <v>4640242180670</v>
      </c>
      <c r="E255" s="321"/>
      <c r="F255" s="313">
        <v>1</v>
      </c>
      <c r="G255" s="32">
        <v>6</v>
      </c>
      <c r="H255" s="313">
        <v>6</v>
      </c>
      <c r="I255" s="313">
        <v>6.23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86" t="s">
        <v>368</v>
      </c>
      <c r="Q255" s="333"/>
      <c r="R255" s="333"/>
      <c r="S255" s="333"/>
      <c r="T255" s="334"/>
      <c r="U255" s="34"/>
      <c r="V255" s="34"/>
      <c r="W255" s="35" t="s">
        <v>69</v>
      </c>
      <c r="X255" s="314">
        <v>0</v>
      </c>
      <c r="Y255" s="315">
        <f>IFERROR(IF(X255="","",X255),"")</f>
        <v>0</v>
      </c>
      <c r="Z255" s="36">
        <f>IFERROR(IF(X255="","",X255*0.0155),"")</f>
        <v>0</v>
      </c>
      <c r="AA255" s="56"/>
      <c r="AB255" s="57"/>
      <c r="AC255" s="248" t="s">
        <v>369</v>
      </c>
      <c r="AG255" s="67"/>
      <c r="AJ255" s="71" t="s">
        <v>71</v>
      </c>
      <c r="AK255" s="71">
        <v>1</v>
      </c>
      <c r="BB255" s="24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28"/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30"/>
      <c r="P256" s="322" t="s">
        <v>72</v>
      </c>
      <c r="Q256" s="323"/>
      <c r="R256" s="323"/>
      <c r="S256" s="323"/>
      <c r="T256" s="323"/>
      <c r="U256" s="323"/>
      <c r="V256" s="324"/>
      <c r="W256" s="37" t="s">
        <v>69</v>
      </c>
      <c r="X256" s="316">
        <f>IFERROR(SUM(X253:X255),"0")</f>
        <v>0</v>
      </c>
      <c r="Y256" s="316">
        <f>IFERROR(SUM(Y253:Y255),"0")</f>
        <v>0</v>
      </c>
      <c r="Z256" s="316">
        <f>IFERROR(IF(Z253="",0,Z253),"0")+IFERROR(IF(Z254="",0,Z254),"0")+IFERROR(IF(Z255="",0,Z255),"0")</f>
        <v>0</v>
      </c>
      <c r="AA256" s="317"/>
      <c r="AB256" s="317"/>
      <c r="AC256" s="317"/>
    </row>
    <row r="257" spans="1:68" hidden="1" x14ac:dyDescent="0.2">
      <c r="A257" s="329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29"/>
      <c r="N257" s="329"/>
      <c r="O257" s="330"/>
      <c r="P257" s="322" t="s">
        <v>72</v>
      </c>
      <c r="Q257" s="323"/>
      <c r="R257" s="323"/>
      <c r="S257" s="323"/>
      <c r="T257" s="323"/>
      <c r="U257" s="323"/>
      <c r="V257" s="324"/>
      <c r="W257" s="37" t="s">
        <v>73</v>
      </c>
      <c r="X257" s="316">
        <f>IFERROR(SUMPRODUCT(X253:X255*H253:H255),"0")</f>
        <v>0</v>
      </c>
      <c r="Y257" s="316">
        <f>IFERROR(SUMPRODUCT(Y253:Y255*H253:H255),"0")</f>
        <v>0</v>
      </c>
      <c r="Z257" s="37"/>
      <c r="AA257" s="317"/>
      <c r="AB257" s="317"/>
      <c r="AC257" s="317"/>
    </row>
    <row r="258" spans="1:68" ht="14.25" hidden="1" customHeight="1" x14ac:dyDescent="0.25">
      <c r="A258" s="335" t="s">
        <v>138</v>
      </c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29"/>
      <c r="N258" s="329"/>
      <c r="O258" s="329"/>
      <c r="P258" s="329"/>
      <c r="Q258" s="329"/>
      <c r="R258" s="329"/>
      <c r="S258" s="329"/>
      <c r="T258" s="329"/>
      <c r="U258" s="329"/>
      <c r="V258" s="329"/>
      <c r="W258" s="329"/>
      <c r="X258" s="329"/>
      <c r="Y258" s="329"/>
      <c r="Z258" s="329"/>
      <c r="AA258" s="310"/>
      <c r="AB258" s="310"/>
      <c r="AC258" s="310"/>
    </row>
    <row r="259" spans="1:68" ht="27" hidden="1" customHeight="1" x14ac:dyDescent="0.25">
      <c r="A259" s="54" t="s">
        <v>370</v>
      </c>
      <c r="B259" s="54" t="s">
        <v>371</v>
      </c>
      <c r="C259" s="31">
        <v>4301131019</v>
      </c>
      <c r="D259" s="320">
        <v>4640242180427</v>
      </c>
      <c r="E259" s="321"/>
      <c r="F259" s="313">
        <v>1.8</v>
      </c>
      <c r="G259" s="32">
        <v>1</v>
      </c>
      <c r="H259" s="313">
        <v>1.8</v>
      </c>
      <c r="I259" s="313">
        <v>1.915</v>
      </c>
      <c r="J259" s="32">
        <v>234</v>
      </c>
      <c r="K259" s="32" t="s">
        <v>127</v>
      </c>
      <c r="L259" s="32" t="s">
        <v>67</v>
      </c>
      <c r="M259" s="33" t="s">
        <v>68</v>
      </c>
      <c r="N259" s="33"/>
      <c r="O259" s="32">
        <v>180</v>
      </c>
      <c r="P259" s="383" t="s">
        <v>372</v>
      </c>
      <c r="Q259" s="333"/>
      <c r="R259" s="333"/>
      <c r="S259" s="333"/>
      <c r="T259" s="334"/>
      <c r="U259" s="34"/>
      <c r="V259" s="34"/>
      <c r="W259" s="35" t="s">
        <v>69</v>
      </c>
      <c r="X259" s="314">
        <v>0</v>
      </c>
      <c r="Y259" s="315">
        <f>IFERROR(IF(X259="","",X259),"")</f>
        <v>0</v>
      </c>
      <c r="Z259" s="36">
        <f>IFERROR(IF(X259="","",X259*0.00502),"")</f>
        <v>0</v>
      </c>
      <c r="AA259" s="56"/>
      <c r="AB259" s="57"/>
      <c r="AC259" s="250" t="s">
        <v>373</v>
      </c>
      <c r="AG259" s="67"/>
      <c r="AJ259" s="71" t="s">
        <v>71</v>
      </c>
      <c r="AK259" s="71">
        <v>1</v>
      </c>
      <c r="BB259" s="25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28"/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30"/>
      <c r="P260" s="322" t="s">
        <v>72</v>
      </c>
      <c r="Q260" s="323"/>
      <c r="R260" s="323"/>
      <c r="S260" s="323"/>
      <c r="T260" s="323"/>
      <c r="U260" s="323"/>
      <c r="V260" s="324"/>
      <c r="W260" s="37" t="s">
        <v>69</v>
      </c>
      <c r="X260" s="316">
        <f>IFERROR(SUM(X259:X259),"0")</f>
        <v>0</v>
      </c>
      <c r="Y260" s="316">
        <f>IFERROR(SUM(Y259:Y259),"0")</f>
        <v>0</v>
      </c>
      <c r="Z260" s="316">
        <f>IFERROR(IF(Z259="",0,Z259),"0")</f>
        <v>0</v>
      </c>
      <c r="AA260" s="317"/>
      <c r="AB260" s="317"/>
      <c r="AC260" s="317"/>
    </row>
    <row r="261" spans="1:68" hidden="1" x14ac:dyDescent="0.2">
      <c r="A261" s="329"/>
      <c r="B261" s="329"/>
      <c r="C261" s="329"/>
      <c r="D261" s="329"/>
      <c r="E261" s="329"/>
      <c r="F261" s="329"/>
      <c r="G261" s="329"/>
      <c r="H261" s="329"/>
      <c r="I261" s="329"/>
      <c r="J261" s="329"/>
      <c r="K261" s="329"/>
      <c r="L261" s="329"/>
      <c r="M261" s="329"/>
      <c r="N261" s="329"/>
      <c r="O261" s="330"/>
      <c r="P261" s="322" t="s">
        <v>72</v>
      </c>
      <c r="Q261" s="323"/>
      <c r="R261" s="323"/>
      <c r="S261" s="323"/>
      <c r="T261" s="323"/>
      <c r="U261" s="323"/>
      <c r="V261" s="324"/>
      <c r="W261" s="37" t="s">
        <v>73</v>
      </c>
      <c r="X261" s="316">
        <f>IFERROR(SUMPRODUCT(X259:X259*H259:H259),"0")</f>
        <v>0</v>
      </c>
      <c r="Y261" s="316">
        <f>IFERROR(SUMPRODUCT(Y259:Y259*H259:H259),"0")</f>
        <v>0</v>
      </c>
      <c r="Z261" s="37"/>
      <c r="AA261" s="317"/>
      <c r="AB261" s="317"/>
      <c r="AC261" s="317"/>
    </row>
    <row r="262" spans="1:68" ht="14.25" hidden="1" customHeight="1" x14ac:dyDescent="0.25">
      <c r="A262" s="335" t="s">
        <v>76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329"/>
      <c r="Y262" s="329"/>
      <c r="Z262" s="329"/>
      <c r="AA262" s="310"/>
      <c r="AB262" s="310"/>
      <c r="AC262" s="310"/>
    </row>
    <row r="263" spans="1:68" ht="27" customHeight="1" x14ac:dyDescent="0.25">
      <c r="A263" s="54" t="s">
        <v>374</v>
      </c>
      <c r="B263" s="54" t="s">
        <v>375</v>
      </c>
      <c r="C263" s="31">
        <v>4301132080</v>
      </c>
      <c r="D263" s="320">
        <v>4640242180397</v>
      </c>
      <c r="E263" s="321"/>
      <c r="F263" s="313">
        <v>1</v>
      </c>
      <c r="G263" s="32">
        <v>6</v>
      </c>
      <c r="H263" s="313">
        <v>6</v>
      </c>
      <c r="I263" s="313">
        <v>6.26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11" t="s">
        <v>376</v>
      </c>
      <c r="Q263" s="333"/>
      <c r="R263" s="333"/>
      <c r="S263" s="333"/>
      <c r="T263" s="334"/>
      <c r="U263" s="34"/>
      <c r="V263" s="34"/>
      <c r="W263" s="35" t="s">
        <v>69</v>
      </c>
      <c r="X263" s="314">
        <v>12</v>
      </c>
      <c r="Y263" s="315">
        <f>IFERROR(IF(X263="","",X263),"")</f>
        <v>12</v>
      </c>
      <c r="Z263" s="36">
        <f>IFERROR(IF(X263="","",X263*0.0155),"")</f>
        <v>0.186</v>
      </c>
      <c r="AA263" s="56"/>
      <c r="AB263" s="57"/>
      <c r="AC263" s="252" t="s">
        <v>377</v>
      </c>
      <c r="AG263" s="67"/>
      <c r="AJ263" s="71" t="s">
        <v>71</v>
      </c>
      <c r="AK263" s="71">
        <v>1</v>
      </c>
      <c r="BB263" s="253" t="s">
        <v>82</v>
      </c>
      <c r="BM263" s="67">
        <f>IFERROR(X263*I263,"0")</f>
        <v>75.12</v>
      </c>
      <c r="BN263" s="67">
        <f>IFERROR(Y263*I263,"0")</f>
        <v>75.12</v>
      </c>
      <c r="BO263" s="67">
        <f>IFERROR(X263/J263,"0")</f>
        <v>0.14285714285714285</v>
      </c>
      <c r="BP263" s="67">
        <f>IFERROR(Y263/J263,"0")</f>
        <v>0.14285714285714285</v>
      </c>
    </row>
    <row r="264" spans="1:68" ht="27" hidden="1" customHeight="1" x14ac:dyDescent="0.25">
      <c r="A264" s="54" t="s">
        <v>378</v>
      </c>
      <c r="B264" s="54" t="s">
        <v>379</v>
      </c>
      <c r="C264" s="31">
        <v>4301132104</v>
      </c>
      <c r="D264" s="320">
        <v>4640242181219</v>
      </c>
      <c r="E264" s="321"/>
      <c r="F264" s="313">
        <v>0.3</v>
      </c>
      <c r="G264" s="32">
        <v>9</v>
      </c>
      <c r="H264" s="313">
        <v>2.7</v>
      </c>
      <c r="I264" s="313">
        <v>2.8450000000000002</v>
      </c>
      <c r="J264" s="32">
        <v>234</v>
      </c>
      <c r="K264" s="32" t="s">
        <v>127</v>
      </c>
      <c r="L264" s="32" t="s">
        <v>67</v>
      </c>
      <c r="M264" s="33" t="s">
        <v>68</v>
      </c>
      <c r="N264" s="33"/>
      <c r="O264" s="32">
        <v>180</v>
      </c>
      <c r="P264" s="424" t="s">
        <v>380</v>
      </c>
      <c r="Q264" s="333"/>
      <c r="R264" s="333"/>
      <c r="S264" s="333"/>
      <c r="T264" s="334"/>
      <c r="U264" s="34"/>
      <c r="V264" s="34"/>
      <c r="W264" s="35" t="s">
        <v>69</v>
      </c>
      <c r="X264" s="314">
        <v>0</v>
      </c>
      <c r="Y264" s="315">
        <f>IFERROR(IF(X264="","",X264),"")</f>
        <v>0</v>
      </c>
      <c r="Z264" s="36">
        <f>IFERROR(IF(X264="","",X264*0.00502),"")</f>
        <v>0</v>
      </c>
      <c r="AA264" s="56"/>
      <c r="AB264" s="57"/>
      <c r="AC264" s="254" t="s">
        <v>377</v>
      </c>
      <c r="AG264" s="67"/>
      <c r="AJ264" s="71" t="s">
        <v>71</v>
      </c>
      <c r="AK264" s="71">
        <v>1</v>
      </c>
      <c r="BB264" s="255" t="s">
        <v>82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28"/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30"/>
      <c r="P265" s="322" t="s">
        <v>72</v>
      </c>
      <c r="Q265" s="323"/>
      <c r="R265" s="323"/>
      <c r="S265" s="323"/>
      <c r="T265" s="323"/>
      <c r="U265" s="323"/>
      <c r="V265" s="324"/>
      <c r="W265" s="37" t="s">
        <v>69</v>
      </c>
      <c r="X265" s="316">
        <f>IFERROR(SUM(X263:X264),"0")</f>
        <v>12</v>
      </c>
      <c r="Y265" s="316">
        <f>IFERROR(SUM(Y263:Y264),"0")</f>
        <v>12</v>
      </c>
      <c r="Z265" s="316">
        <f>IFERROR(IF(Z263="",0,Z263),"0")+IFERROR(IF(Z264="",0,Z264),"0")</f>
        <v>0.186</v>
      </c>
      <c r="AA265" s="317"/>
      <c r="AB265" s="317"/>
      <c r="AC265" s="317"/>
    </row>
    <row r="266" spans="1:68" x14ac:dyDescent="0.2">
      <c r="A266" s="329"/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30"/>
      <c r="P266" s="322" t="s">
        <v>72</v>
      </c>
      <c r="Q266" s="323"/>
      <c r="R266" s="323"/>
      <c r="S266" s="323"/>
      <c r="T266" s="323"/>
      <c r="U266" s="323"/>
      <c r="V266" s="324"/>
      <c r="W266" s="37" t="s">
        <v>73</v>
      </c>
      <c r="X266" s="316">
        <f>IFERROR(SUMPRODUCT(X263:X264*H263:H264),"0")</f>
        <v>72</v>
      </c>
      <c r="Y266" s="316">
        <f>IFERROR(SUMPRODUCT(Y263:Y264*H263:H264),"0")</f>
        <v>72</v>
      </c>
      <c r="Z266" s="37"/>
      <c r="AA266" s="317"/>
      <c r="AB266" s="317"/>
      <c r="AC266" s="317"/>
    </row>
    <row r="267" spans="1:68" ht="14.25" hidden="1" customHeight="1" x14ac:dyDescent="0.25">
      <c r="A267" s="335" t="s">
        <v>163</v>
      </c>
      <c r="B267" s="329"/>
      <c r="C267" s="329"/>
      <c r="D267" s="329"/>
      <c r="E267" s="329"/>
      <c r="F267" s="329"/>
      <c r="G267" s="329"/>
      <c r="H267" s="329"/>
      <c r="I267" s="329"/>
      <c r="J267" s="329"/>
      <c r="K267" s="329"/>
      <c r="L267" s="329"/>
      <c r="M267" s="329"/>
      <c r="N267" s="329"/>
      <c r="O267" s="329"/>
      <c r="P267" s="329"/>
      <c r="Q267" s="329"/>
      <c r="R267" s="329"/>
      <c r="S267" s="329"/>
      <c r="T267" s="329"/>
      <c r="U267" s="329"/>
      <c r="V267" s="329"/>
      <c r="W267" s="329"/>
      <c r="X267" s="329"/>
      <c r="Y267" s="329"/>
      <c r="Z267" s="329"/>
      <c r="AA267" s="310"/>
      <c r="AB267" s="310"/>
      <c r="AC267" s="310"/>
    </row>
    <row r="268" spans="1:68" ht="27" hidden="1" customHeight="1" x14ac:dyDescent="0.25">
      <c r="A268" s="54" t="s">
        <v>381</v>
      </c>
      <c r="B268" s="54" t="s">
        <v>382</v>
      </c>
      <c r="C268" s="31">
        <v>4301136028</v>
      </c>
      <c r="D268" s="320">
        <v>4640242180304</v>
      </c>
      <c r="E268" s="321"/>
      <c r="F268" s="313">
        <v>2.7</v>
      </c>
      <c r="G268" s="32">
        <v>1</v>
      </c>
      <c r="H268" s="313">
        <v>2.7</v>
      </c>
      <c r="I268" s="313">
        <v>2.8906000000000001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4" t="s">
        <v>383</v>
      </c>
      <c r="Q268" s="333"/>
      <c r="R268" s="333"/>
      <c r="S268" s="333"/>
      <c r="T268" s="334"/>
      <c r="U268" s="34"/>
      <c r="V268" s="34"/>
      <c r="W268" s="35" t="s">
        <v>69</v>
      </c>
      <c r="X268" s="314">
        <v>0</v>
      </c>
      <c r="Y268" s="315">
        <f>IFERROR(IF(X268="","",X268),"")</f>
        <v>0</v>
      </c>
      <c r="Z268" s="36">
        <f>IFERROR(IF(X268="","",X268*0.00936),"")</f>
        <v>0</v>
      </c>
      <c r="AA268" s="56"/>
      <c r="AB268" s="57"/>
      <c r="AC268" s="256" t="s">
        <v>384</v>
      </c>
      <c r="AG268" s="67"/>
      <c r="AJ268" s="71" t="s">
        <v>71</v>
      </c>
      <c r="AK268" s="71">
        <v>1</v>
      </c>
      <c r="BB268" s="257" t="s">
        <v>82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385</v>
      </c>
      <c r="B269" s="54" t="s">
        <v>386</v>
      </c>
      <c r="C269" s="31">
        <v>4301136026</v>
      </c>
      <c r="D269" s="320">
        <v>4640242180236</v>
      </c>
      <c r="E269" s="321"/>
      <c r="F269" s="313">
        <v>5</v>
      </c>
      <c r="G269" s="32">
        <v>1</v>
      </c>
      <c r="H269" s="313">
        <v>5</v>
      </c>
      <c r="I269" s="313">
        <v>5.2350000000000003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479" t="s">
        <v>387</v>
      </c>
      <c r="Q269" s="333"/>
      <c r="R269" s="333"/>
      <c r="S269" s="333"/>
      <c r="T269" s="334"/>
      <c r="U269" s="34"/>
      <c r="V269" s="34"/>
      <c r="W269" s="35" t="s">
        <v>69</v>
      </c>
      <c r="X269" s="314">
        <v>0</v>
      </c>
      <c r="Y269" s="315">
        <f>IFERROR(IF(X269="","",X269),"")</f>
        <v>0</v>
      </c>
      <c r="Z269" s="36">
        <f>IFERROR(IF(X269="","",X269*0.0155),"")</f>
        <v>0</v>
      </c>
      <c r="AA269" s="56"/>
      <c r="AB269" s="57"/>
      <c r="AC269" s="258" t="s">
        <v>384</v>
      </c>
      <c r="AG269" s="67"/>
      <c r="AJ269" s="71" t="s">
        <v>71</v>
      </c>
      <c r="AK269" s="71">
        <v>1</v>
      </c>
      <c r="BB269" s="259" t="s">
        <v>82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388</v>
      </c>
      <c r="B270" s="54" t="s">
        <v>389</v>
      </c>
      <c r="C270" s="31">
        <v>4301136029</v>
      </c>
      <c r="D270" s="320">
        <v>4640242180410</v>
      </c>
      <c r="E270" s="321"/>
      <c r="F270" s="313">
        <v>2.2400000000000002</v>
      </c>
      <c r="G270" s="32">
        <v>1</v>
      </c>
      <c r="H270" s="313">
        <v>2.2400000000000002</v>
      </c>
      <c r="I270" s="313">
        <v>2.4319999999999999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33"/>
      <c r="R270" s="333"/>
      <c r="S270" s="333"/>
      <c r="T270" s="334"/>
      <c r="U270" s="34"/>
      <c r="V270" s="34"/>
      <c r="W270" s="35" t="s">
        <v>69</v>
      </c>
      <c r="X270" s="314">
        <v>0</v>
      </c>
      <c r="Y270" s="315">
        <f>IFERROR(IF(X270="","",X270),"")</f>
        <v>0</v>
      </c>
      <c r="Z270" s="36">
        <f>IFERROR(IF(X270="","",X270*0.00936),"")</f>
        <v>0</v>
      </c>
      <c r="AA270" s="56"/>
      <c r="AB270" s="57"/>
      <c r="AC270" s="260" t="s">
        <v>384</v>
      </c>
      <c r="AG270" s="67"/>
      <c r="AJ270" s="71" t="s">
        <v>71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28"/>
      <c r="B271" s="329"/>
      <c r="C271" s="329"/>
      <c r="D271" s="329"/>
      <c r="E271" s="329"/>
      <c r="F271" s="329"/>
      <c r="G271" s="329"/>
      <c r="H271" s="329"/>
      <c r="I271" s="329"/>
      <c r="J271" s="329"/>
      <c r="K271" s="329"/>
      <c r="L271" s="329"/>
      <c r="M271" s="329"/>
      <c r="N271" s="329"/>
      <c r="O271" s="330"/>
      <c r="P271" s="322" t="s">
        <v>72</v>
      </c>
      <c r="Q271" s="323"/>
      <c r="R271" s="323"/>
      <c r="S271" s="323"/>
      <c r="T271" s="323"/>
      <c r="U271" s="323"/>
      <c r="V271" s="324"/>
      <c r="W271" s="37" t="s">
        <v>69</v>
      </c>
      <c r="X271" s="316">
        <f>IFERROR(SUM(X268:X270),"0")</f>
        <v>0</v>
      </c>
      <c r="Y271" s="316">
        <f>IFERROR(SUM(Y268:Y270),"0")</f>
        <v>0</v>
      </c>
      <c r="Z271" s="316">
        <f>IFERROR(IF(Z268="",0,Z268),"0")+IFERROR(IF(Z269="",0,Z269),"0")+IFERROR(IF(Z270="",0,Z270),"0")</f>
        <v>0</v>
      </c>
      <c r="AA271" s="317"/>
      <c r="AB271" s="317"/>
      <c r="AC271" s="317"/>
    </row>
    <row r="272" spans="1:68" hidden="1" x14ac:dyDescent="0.2">
      <c r="A272" s="329"/>
      <c r="B272" s="329"/>
      <c r="C272" s="329"/>
      <c r="D272" s="329"/>
      <c r="E272" s="329"/>
      <c r="F272" s="329"/>
      <c r="G272" s="329"/>
      <c r="H272" s="329"/>
      <c r="I272" s="329"/>
      <c r="J272" s="329"/>
      <c r="K272" s="329"/>
      <c r="L272" s="329"/>
      <c r="M272" s="329"/>
      <c r="N272" s="329"/>
      <c r="O272" s="330"/>
      <c r="P272" s="322" t="s">
        <v>72</v>
      </c>
      <c r="Q272" s="323"/>
      <c r="R272" s="323"/>
      <c r="S272" s="323"/>
      <c r="T272" s="323"/>
      <c r="U272" s="323"/>
      <c r="V272" s="324"/>
      <c r="W272" s="37" t="s">
        <v>73</v>
      </c>
      <c r="X272" s="316">
        <f>IFERROR(SUMPRODUCT(X268:X270*H268:H270),"0")</f>
        <v>0</v>
      </c>
      <c r="Y272" s="316">
        <f>IFERROR(SUMPRODUCT(Y268:Y270*H268:H270),"0")</f>
        <v>0</v>
      </c>
      <c r="Z272" s="37"/>
      <c r="AA272" s="317"/>
      <c r="AB272" s="317"/>
      <c r="AC272" s="317"/>
    </row>
    <row r="273" spans="1:68" ht="14.25" hidden="1" customHeight="1" x14ac:dyDescent="0.25">
      <c r="A273" s="335" t="s">
        <v>132</v>
      </c>
      <c r="B273" s="329"/>
      <c r="C273" s="329"/>
      <c r="D273" s="329"/>
      <c r="E273" s="329"/>
      <c r="F273" s="329"/>
      <c r="G273" s="329"/>
      <c r="H273" s="329"/>
      <c r="I273" s="329"/>
      <c r="J273" s="329"/>
      <c r="K273" s="329"/>
      <c r="L273" s="329"/>
      <c r="M273" s="329"/>
      <c r="N273" s="329"/>
      <c r="O273" s="329"/>
      <c r="P273" s="329"/>
      <c r="Q273" s="329"/>
      <c r="R273" s="329"/>
      <c r="S273" s="329"/>
      <c r="T273" s="329"/>
      <c r="U273" s="329"/>
      <c r="V273" s="329"/>
      <c r="W273" s="329"/>
      <c r="X273" s="329"/>
      <c r="Y273" s="329"/>
      <c r="Z273" s="329"/>
      <c r="AA273" s="310"/>
      <c r="AB273" s="310"/>
      <c r="AC273" s="310"/>
    </row>
    <row r="274" spans="1:68" ht="37.5" hidden="1" customHeight="1" x14ac:dyDescent="0.25">
      <c r="A274" s="54" t="s">
        <v>390</v>
      </c>
      <c r="B274" s="54" t="s">
        <v>391</v>
      </c>
      <c r="C274" s="31">
        <v>4301135504</v>
      </c>
      <c r="D274" s="320">
        <v>4640242181554</v>
      </c>
      <c r="E274" s="321"/>
      <c r="F274" s="313">
        <v>3</v>
      </c>
      <c r="G274" s="32">
        <v>1</v>
      </c>
      <c r="H274" s="313">
        <v>3</v>
      </c>
      <c r="I274" s="313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66" t="s">
        <v>392</v>
      </c>
      <c r="Q274" s="333"/>
      <c r="R274" s="333"/>
      <c r="S274" s="333"/>
      <c r="T274" s="334"/>
      <c r="U274" s="34"/>
      <c r="V274" s="34"/>
      <c r="W274" s="35" t="s">
        <v>69</v>
      </c>
      <c r="X274" s="314">
        <v>0</v>
      </c>
      <c r="Y274" s="315">
        <f t="shared" ref="Y274:Y294" si="18">IFERROR(IF(X274="","",X274),"")</f>
        <v>0</v>
      </c>
      <c r="Z274" s="36">
        <f>IFERROR(IF(X274="","",X274*0.00936),"")</f>
        <v>0</v>
      </c>
      <c r="AA274" s="56"/>
      <c r="AB274" s="57"/>
      <c r="AC274" s="262" t="s">
        <v>393</v>
      </c>
      <c r="AG274" s="67"/>
      <c r="AJ274" s="71" t="s">
        <v>71</v>
      </c>
      <c r="AK274" s="71">
        <v>1</v>
      </c>
      <c r="BB274" s="263" t="s">
        <v>82</v>
      </c>
      <c r="BM274" s="67">
        <f t="shared" ref="BM274:BM294" si="19">IFERROR(X274*I274,"0")</f>
        <v>0</v>
      </c>
      <c r="BN274" s="67">
        <f t="shared" ref="BN274:BN294" si="20">IFERROR(Y274*I274,"0")</f>
        <v>0</v>
      </c>
      <c r="BO274" s="67">
        <f t="shared" ref="BO274:BO294" si="21">IFERROR(X274/J274,"0")</f>
        <v>0</v>
      </c>
      <c r="BP274" s="67">
        <f t="shared" ref="BP274:BP294" si="22">IFERROR(Y274/J274,"0")</f>
        <v>0</v>
      </c>
    </row>
    <row r="275" spans="1:68" ht="27" customHeight="1" x14ac:dyDescent="0.25">
      <c r="A275" s="54" t="s">
        <v>394</v>
      </c>
      <c r="B275" s="54" t="s">
        <v>395</v>
      </c>
      <c r="C275" s="31">
        <v>4301135394</v>
      </c>
      <c r="D275" s="320">
        <v>4640242181561</v>
      </c>
      <c r="E275" s="321"/>
      <c r="F275" s="313">
        <v>3.7</v>
      </c>
      <c r="G275" s="32">
        <v>1</v>
      </c>
      <c r="H275" s="313">
        <v>3.7</v>
      </c>
      <c r="I275" s="313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44" t="s">
        <v>396</v>
      </c>
      <c r="Q275" s="333"/>
      <c r="R275" s="333"/>
      <c r="S275" s="333"/>
      <c r="T275" s="334"/>
      <c r="U275" s="34"/>
      <c r="V275" s="34"/>
      <c r="W275" s="35" t="s">
        <v>69</v>
      </c>
      <c r="X275" s="314">
        <v>42</v>
      </c>
      <c r="Y275" s="315">
        <f t="shared" si="18"/>
        <v>42</v>
      </c>
      <c r="Z275" s="36">
        <f>IFERROR(IF(X275="","",X275*0.00936),"")</f>
        <v>0.39312000000000002</v>
      </c>
      <c r="AA275" s="56"/>
      <c r="AB275" s="57"/>
      <c r="AC275" s="264" t="s">
        <v>397</v>
      </c>
      <c r="AG275" s="67"/>
      <c r="AJ275" s="71" t="s">
        <v>71</v>
      </c>
      <c r="AK275" s="71">
        <v>1</v>
      </c>
      <c r="BB275" s="265" t="s">
        <v>82</v>
      </c>
      <c r="BM275" s="67">
        <f t="shared" si="19"/>
        <v>163.464</v>
      </c>
      <c r="BN275" s="67">
        <f t="shared" si="20"/>
        <v>163.464</v>
      </c>
      <c r="BO275" s="67">
        <f t="shared" si="21"/>
        <v>0.33333333333333331</v>
      </c>
      <c r="BP275" s="67">
        <f t="shared" si="22"/>
        <v>0.33333333333333331</v>
      </c>
    </row>
    <row r="276" spans="1:68" ht="27" hidden="1" customHeight="1" x14ac:dyDescent="0.25">
      <c r="A276" s="54" t="s">
        <v>398</v>
      </c>
      <c r="B276" s="54" t="s">
        <v>399</v>
      </c>
      <c r="C276" s="31">
        <v>4301135374</v>
      </c>
      <c r="D276" s="320">
        <v>4640242181424</v>
      </c>
      <c r="E276" s="321"/>
      <c r="F276" s="313">
        <v>5.5</v>
      </c>
      <c r="G276" s="32">
        <v>1</v>
      </c>
      <c r="H276" s="313">
        <v>5.5</v>
      </c>
      <c r="I276" s="313">
        <v>5.7350000000000003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32" t="s">
        <v>400</v>
      </c>
      <c r="Q276" s="333"/>
      <c r="R276" s="333"/>
      <c r="S276" s="333"/>
      <c r="T276" s="334"/>
      <c r="U276" s="34"/>
      <c r="V276" s="34"/>
      <c r="W276" s="35" t="s">
        <v>69</v>
      </c>
      <c r="X276" s="314">
        <v>0</v>
      </c>
      <c r="Y276" s="315">
        <f t="shared" si="18"/>
        <v>0</v>
      </c>
      <c r="Z276" s="36">
        <f>IFERROR(IF(X276="","",X276*0.0155),"")</f>
        <v>0</v>
      </c>
      <c r="AA276" s="56"/>
      <c r="AB276" s="57"/>
      <c r="AC276" s="266" t="s">
        <v>393</v>
      </c>
      <c r="AG276" s="67"/>
      <c r="AJ276" s="71" t="s">
        <v>71</v>
      </c>
      <c r="AK276" s="71">
        <v>1</v>
      </c>
      <c r="BB276" s="267" t="s">
        <v>82</v>
      </c>
      <c r="BM276" s="67">
        <f t="shared" si="19"/>
        <v>0</v>
      </c>
      <c r="BN276" s="67">
        <f t="shared" si="20"/>
        <v>0</v>
      </c>
      <c r="BO276" s="67">
        <f t="shared" si="21"/>
        <v>0</v>
      </c>
      <c r="BP276" s="67">
        <f t="shared" si="22"/>
        <v>0</v>
      </c>
    </row>
    <row r="277" spans="1:68" ht="27" hidden="1" customHeight="1" x14ac:dyDescent="0.25">
      <c r="A277" s="54" t="s">
        <v>401</v>
      </c>
      <c r="B277" s="54" t="s">
        <v>402</v>
      </c>
      <c r="C277" s="31">
        <v>4301135320</v>
      </c>
      <c r="D277" s="320">
        <v>4640242181592</v>
      </c>
      <c r="E277" s="321"/>
      <c r="F277" s="313">
        <v>3.5</v>
      </c>
      <c r="G277" s="32">
        <v>1</v>
      </c>
      <c r="H277" s="313">
        <v>3.5</v>
      </c>
      <c r="I277" s="313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18" t="s">
        <v>403</v>
      </c>
      <c r="Q277" s="333"/>
      <c r="R277" s="333"/>
      <c r="S277" s="333"/>
      <c r="T277" s="334"/>
      <c r="U277" s="34"/>
      <c r="V277" s="34"/>
      <c r="W277" s="35" t="s">
        <v>69</v>
      </c>
      <c r="X277" s="314">
        <v>0</v>
      </c>
      <c r="Y277" s="315">
        <f t="shared" si="18"/>
        <v>0</v>
      </c>
      <c r="Z277" s="36">
        <f t="shared" ref="Z277:Z285" si="23">IFERROR(IF(X277="","",X277*0.00936),"")</f>
        <v>0</v>
      </c>
      <c r="AA277" s="56"/>
      <c r="AB277" s="57"/>
      <c r="AC277" s="268" t="s">
        <v>404</v>
      </c>
      <c r="AG277" s="67"/>
      <c r="AJ277" s="71" t="s">
        <v>71</v>
      </c>
      <c r="AK277" s="71">
        <v>1</v>
      </c>
      <c r="BB277" s="269" t="s">
        <v>82</v>
      </c>
      <c r="BM277" s="67">
        <f t="shared" si="19"/>
        <v>0</v>
      </c>
      <c r="BN277" s="67">
        <f t="shared" si="20"/>
        <v>0</v>
      </c>
      <c r="BO277" s="67">
        <f t="shared" si="21"/>
        <v>0</v>
      </c>
      <c r="BP277" s="67">
        <f t="shared" si="22"/>
        <v>0</v>
      </c>
    </row>
    <row r="278" spans="1:68" ht="37.5" hidden="1" customHeight="1" x14ac:dyDescent="0.25">
      <c r="A278" s="54" t="s">
        <v>405</v>
      </c>
      <c r="B278" s="54" t="s">
        <v>406</v>
      </c>
      <c r="C278" s="31">
        <v>4301135552</v>
      </c>
      <c r="D278" s="320">
        <v>4640242181431</v>
      </c>
      <c r="E278" s="321"/>
      <c r="F278" s="313">
        <v>3.5</v>
      </c>
      <c r="G278" s="32">
        <v>1</v>
      </c>
      <c r="H278" s="313">
        <v>3.5</v>
      </c>
      <c r="I278" s="313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56" t="s">
        <v>407</v>
      </c>
      <c r="Q278" s="333"/>
      <c r="R278" s="333"/>
      <c r="S278" s="333"/>
      <c r="T278" s="334"/>
      <c r="U278" s="34"/>
      <c r="V278" s="34"/>
      <c r="W278" s="35" t="s">
        <v>69</v>
      </c>
      <c r="X278" s="314">
        <v>0</v>
      </c>
      <c r="Y278" s="315">
        <f t="shared" si="18"/>
        <v>0</v>
      </c>
      <c r="Z278" s="36">
        <f t="shared" si="23"/>
        <v>0</v>
      </c>
      <c r="AA278" s="56"/>
      <c r="AB278" s="57"/>
      <c r="AC278" s="270" t="s">
        <v>408</v>
      </c>
      <c r="AG278" s="67"/>
      <c r="AJ278" s="71" t="s">
        <v>71</v>
      </c>
      <c r="AK278" s="71">
        <v>1</v>
      </c>
      <c r="BB278" s="271" t="s">
        <v>82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hidden="1" customHeight="1" x14ac:dyDescent="0.25">
      <c r="A279" s="54" t="s">
        <v>409</v>
      </c>
      <c r="B279" s="54" t="s">
        <v>410</v>
      </c>
      <c r="C279" s="31">
        <v>4301135405</v>
      </c>
      <c r="D279" s="320">
        <v>4640242181523</v>
      </c>
      <c r="E279" s="321"/>
      <c r="F279" s="313">
        <v>3</v>
      </c>
      <c r="G279" s="32">
        <v>1</v>
      </c>
      <c r="H279" s="313">
        <v>3</v>
      </c>
      <c r="I279" s="313">
        <v>3.1920000000000002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62" t="s">
        <v>411</v>
      </c>
      <c r="Q279" s="333"/>
      <c r="R279" s="333"/>
      <c r="S279" s="333"/>
      <c r="T279" s="334"/>
      <c r="U279" s="34"/>
      <c r="V279" s="34"/>
      <c r="W279" s="35" t="s">
        <v>69</v>
      </c>
      <c r="X279" s="314">
        <v>0</v>
      </c>
      <c r="Y279" s="315">
        <f t="shared" si="18"/>
        <v>0</v>
      </c>
      <c r="Z279" s="36">
        <f t="shared" si="23"/>
        <v>0</v>
      </c>
      <c r="AA279" s="56"/>
      <c r="AB279" s="57"/>
      <c r="AC279" s="272" t="s">
        <v>397</v>
      </c>
      <c r="AG279" s="67"/>
      <c r="AJ279" s="71" t="s">
        <v>71</v>
      </c>
      <c r="AK279" s="71">
        <v>1</v>
      </c>
      <c r="BB279" s="273" t="s">
        <v>82</v>
      </c>
      <c r="BM279" s="67">
        <f t="shared" si="19"/>
        <v>0</v>
      </c>
      <c r="BN279" s="67">
        <f t="shared" si="20"/>
        <v>0</v>
      </c>
      <c r="BO279" s="67">
        <f t="shared" si="21"/>
        <v>0</v>
      </c>
      <c r="BP279" s="67">
        <f t="shared" si="22"/>
        <v>0</v>
      </c>
    </row>
    <row r="280" spans="1:68" ht="37.5" hidden="1" customHeight="1" x14ac:dyDescent="0.25">
      <c r="A280" s="54" t="s">
        <v>412</v>
      </c>
      <c r="B280" s="54" t="s">
        <v>413</v>
      </c>
      <c r="C280" s="31">
        <v>4301135404</v>
      </c>
      <c r="D280" s="320">
        <v>4640242181516</v>
      </c>
      <c r="E280" s="321"/>
      <c r="F280" s="313">
        <v>3.7</v>
      </c>
      <c r="G280" s="32">
        <v>1</v>
      </c>
      <c r="H280" s="313">
        <v>3.7</v>
      </c>
      <c r="I280" s="313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10" t="s">
        <v>414</v>
      </c>
      <c r="Q280" s="333"/>
      <c r="R280" s="333"/>
      <c r="S280" s="333"/>
      <c r="T280" s="334"/>
      <c r="U280" s="34"/>
      <c r="V280" s="34"/>
      <c r="W280" s="35" t="s">
        <v>69</v>
      </c>
      <c r="X280" s="314">
        <v>0</v>
      </c>
      <c r="Y280" s="315">
        <f t="shared" si="18"/>
        <v>0</v>
      </c>
      <c r="Z280" s="36">
        <f t="shared" si="23"/>
        <v>0</v>
      </c>
      <c r="AA280" s="56"/>
      <c r="AB280" s="57"/>
      <c r="AC280" s="274" t="s">
        <v>408</v>
      </c>
      <c r="AG280" s="67"/>
      <c r="AJ280" s="71" t="s">
        <v>71</v>
      </c>
      <c r="AK280" s="71">
        <v>1</v>
      </c>
      <c r="BB280" s="275" t="s">
        <v>82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27" hidden="1" customHeight="1" x14ac:dyDescent="0.25">
      <c r="A281" s="54" t="s">
        <v>415</v>
      </c>
      <c r="B281" s="54" t="s">
        <v>416</v>
      </c>
      <c r="C281" s="31">
        <v>4301135375</v>
      </c>
      <c r="D281" s="320">
        <v>4640242181486</v>
      </c>
      <c r="E281" s="321"/>
      <c r="F281" s="313">
        <v>3.7</v>
      </c>
      <c r="G281" s="32">
        <v>1</v>
      </c>
      <c r="H281" s="313">
        <v>3.7</v>
      </c>
      <c r="I281" s="313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58" t="s">
        <v>417</v>
      </c>
      <c r="Q281" s="333"/>
      <c r="R281" s="333"/>
      <c r="S281" s="333"/>
      <c r="T281" s="334"/>
      <c r="U281" s="34"/>
      <c r="V281" s="34"/>
      <c r="W281" s="35" t="s">
        <v>69</v>
      </c>
      <c r="X281" s="314">
        <v>0</v>
      </c>
      <c r="Y281" s="315">
        <f t="shared" si="18"/>
        <v>0</v>
      </c>
      <c r="Z281" s="36">
        <f t="shared" si="23"/>
        <v>0</v>
      </c>
      <c r="AA281" s="56"/>
      <c r="AB281" s="57"/>
      <c r="AC281" s="276" t="s">
        <v>393</v>
      </c>
      <c r="AG281" s="67"/>
      <c r="AJ281" s="71" t="s">
        <v>71</v>
      </c>
      <c r="AK281" s="71">
        <v>1</v>
      </c>
      <c r="BB281" s="277" t="s">
        <v>82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37.5" hidden="1" customHeight="1" x14ac:dyDescent="0.25">
      <c r="A282" s="54" t="s">
        <v>418</v>
      </c>
      <c r="B282" s="54" t="s">
        <v>419</v>
      </c>
      <c r="C282" s="31">
        <v>4301135402</v>
      </c>
      <c r="D282" s="320">
        <v>4640242181493</v>
      </c>
      <c r="E282" s="321"/>
      <c r="F282" s="313">
        <v>3.7</v>
      </c>
      <c r="G282" s="32">
        <v>1</v>
      </c>
      <c r="H282" s="313">
        <v>3.7</v>
      </c>
      <c r="I282" s="313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0" t="s">
        <v>420</v>
      </c>
      <c r="Q282" s="333"/>
      <c r="R282" s="333"/>
      <c r="S282" s="333"/>
      <c r="T282" s="334"/>
      <c r="U282" s="34"/>
      <c r="V282" s="34"/>
      <c r="W282" s="35" t="s">
        <v>69</v>
      </c>
      <c r="X282" s="314">
        <v>0</v>
      </c>
      <c r="Y282" s="315">
        <f t="shared" si="18"/>
        <v>0</v>
      </c>
      <c r="Z282" s="36">
        <f t="shared" si="23"/>
        <v>0</v>
      </c>
      <c r="AA282" s="56"/>
      <c r="AB282" s="57"/>
      <c r="AC282" s="278" t="s">
        <v>393</v>
      </c>
      <c r="AG282" s="67"/>
      <c r="AJ282" s="71" t="s">
        <v>71</v>
      </c>
      <c r="AK282" s="71">
        <v>1</v>
      </c>
      <c r="BB282" s="279" t="s">
        <v>82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hidden="1" customHeight="1" x14ac:dyDescent="0.25">
      <c r="A283" s="54" t="s">
        <v>421</v>
      </c>
      <c r="B283" s="54" t="s">
        <v>422</v>
      </c>
      <c r="C283" s="31">
        <v>4301135403</v>
      </c>
      <c r="D283" s="320">
        <v>4640242181509</v>
      </c>
      <c r="E283" s="321"/>
      <c r="F283" s="313">
        <v>3.7</v>
      </c>
      <c r="G283" s="32">
        <v>1</v>
      </c>
      <c r="H283" s="313">
        <v>3.7</v>
      </c>
      <c r="I283" s="313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03" t="s">
        <v>423</v>
      </c>
      <c r="Q283" s="333"/>
      <c r="R283" s="333"/>
      <c r="S283" s="333"/>
      <c r="T283" s="334"/>
      <c r="U283" s="34"/>
      <c r="V283" s="34"/>
      <c r="W283" s="35" t="s">
        <v>69</v>
      </c>
      <c r="X283" s="314">
        <v>0</v>
      </c>
      <c r="Y283" s="315">
        <f t="shared" si="18"/>
        <v>0</v>
      </c>
      <c r="Z283" s="36">
        <f t="shared" si="23"/>
        <v>0</v>
      </c>
      <c r="AA283" s="56"/>
      <c r="AB283" s="57"/>
      <c r="AC283" s="280" t="s">
        <v>393</v>
      </c>
      <c r="AG283" s="67"/>
      <c r="AJ283" s="71" t="s">
        <v>71</v>
      </c>
      <c r="AK283" s="71">
        <v>1</v>
      </c>
      <c r="BB283" s="281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424</v>
      </c>
      <c r="B284" s="54" t="s">
        <v>425</v>
      </c>
      <c r="C284" s="31">
        <v>4301135304</v>
      </c>
      <c r="D284" s="320">
        <v>4640242181240</v>
      </c>
      <c r="E284" s="321"/>
      <c r="F284" s="313">
        <v>0.3</v>
      </c>
      <c r="G284" s="32">
        <v>9</v>
      </c>
      <c r="H284" s="313">
        <v>2.7</v>
      </c>
      <c r="I284" s="313">
        <v>2.88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88" t="s">
        <v>426</v>
      </c>
      <c r="Q284" s="333"/>
      <c r="R284" s="333"/>
      <c r="S284" s="333"/>
      <c r="T284" s="334"/>
      <c r="U284" s="34"/>
      <c r="V284" s="34"/>
      <c r="W284" s="35" t="s">
        <v>69</v>
      </c>
      <c r="X284" s="314">
        <v>0</v>
      </c>
      <c r="Y284" s="315">
        <f t="shared" si="18"/>
        <v>0</v>
      </c>
      <c r="Z284" s="36">
        <f t="shared" si="23"/>
        <v>0</v>
      </c>
      <c r="AA284" s="56"/>
      <c r="AB284" s="57"/>
      <c r="AC284" s="282" t="s">
        <v>393</v>
      </c>
      <c r="AG284" s="67"/>
      <c r="AJ284" s="71" t="s">
        <v>71</v>
      </c>
      <c r="AK284" s="71">
        <v>1</v>
      </c>
      <c r="BB284" s="28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427</v>
      </c>
      <c r="B285" s="54" t="s">
        <v>428</v>
      </c>
      <c r="C285" s="31">
        <v>4301135310</v>
      </c>
      <c r="D285" s="320">
        <v>4640242181318</v>
      </c>
      <c r="E285" s="321"/>
      <c r="F285" s="313">
        <v>0.3</v>
      </c>
      <c r="G285" s="32">
        <v>9</v>
      </c>
      <c r="H285" s="313">
        <v>2.7</v>
      </c>
      <c r="I285" s="313">
        <v>2.988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06" t="s">
        <v>429</v>
      </c>
      <c r="Q285" s="333"/>
      <c r="R285" s="333"/>
      <c r="S285" s="333"/>
      <c r="T285" s="334"/>
      <c r="U285" s="34"/>
      <c r="V285" s="34"/>
      <c r="W285" s="35" t="s">
        <v>69</v>
      </c>
      <c r="X285" s="314">
        <v>0</v>
      </c>
      <c r="Y285" s="315">
        <f t="shared" si="18"/>
        <v>0</v>
      </c>
      <c r="Z285" s="36">
        <f t="shared" si="23"/>
        <v>0</v>
      </c>
      <c r="AA285" s="56"/>
      <c r="AB285" s="57"/>
      <c r="AC285" s="284" t="s">
        <v>397</v>
      </c>
      <c r="AG285" s="67"/>
      <c r="AJ285" s="71" t="s">
        <v>71</v>
      </c>
      <c r="AK285" s="71">
        <v>1</v>
      </c>
      <c r="BB285" s="28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430</v>
      </c>
      <c r="B286" s="54" t="s">
        <v>431</v>
      </c>
      <c r="C286" s="31">
        <v>4301135306</v>
      </c>
      <c r="D286" s="320">
        <v>4640242181578</v>
      </c>
      <c r="E286" s="321"/>
      <c r="F286" s="313">
        <v>0.3</v>
      </c>
      <c r="G286" s="32">
        <v>9</v>
      </c>
      <c r="H286" s="313">
        <v>2.7</v>
      </c>
      <c r="I286" s="313">
        <v>2.8450000000000002</v>
      </c>
      <c r="J286" s="32">
        <v>234</v>
      </c>
      <c r="K286" s="32" t="s">
        <v>127</v>
      </c>
      <c r="L286" s="32" t="s">
        <v>67</v>
      </c>
      <c r="M286" s="33" t="s">
        <v>68</v>
      </c>
      <c r="N286" s="33"/>
      <c r="O286" s="32">
        <v>180</v>
      </c>
      <c r="P286" s="396" t="s">
        <v>432</v>
      </c>
      <c r="Q286" s="333"/>
      <c r="R286" s="333"/>
      <c r="S286" s="333"/>
      <c r="T286" s="334"/>
      <c r="U286" s="34"/>
      <c r="V286" s="34"/>
      <c r="W286" s="35" t="s">
        <v>69</v>
      </c>
      <c r="X286" s="314">
        <v>0</v>
      </c>
      <c r="Y286" s="315">
        <f t="shared" si="18"/>
        <v>0</v>
      </c>
      <c r="Z286" s="36">
        <f>IFERROR(IF(X286="","",X286*0.00502),"")</f>
        <v>0</v>
      </c>
      <c r="AA286" s="56"/>
      <c r="AB286" s="57"/>
      <c r="AC286" s="286" t="s">
        <v>393</v>
      </c>
      <c r="AG286" s="67"/>
      <c r="AJ286" s="71" t="s">
        <v>71</v>
      </c>
      <c r="AK286" s="71">
        <v>1</v>
      </c>
      <c r="BB286" s="28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433</v>
      </c>
      <c r="B287" s="54" t="s">
        <v>434</v>
      </c>
      <c r="C287" s="31">
        <v>4301135305</v>
      </c>
      <c r="D287" s="320">
        <v>4640242181394</v>
      </c>
      <c r="E287" s="321"/>
      <c r="F287" s="313">
        <v>0.3</v>
      </c>
      <c r="G287" s="32">
        <v>9</v>
      </c>
      <c r="H287" s="313">
        <v>2.7</v>
      </c>
      <c r="I287" s="313">
        <v>2.8450000000000002</v>
      </c>
      <c r="J287" s="32">
        <v>234</v>
      </c>
      <c r="K287" s="32" t="s">
        <v>127</v>
      </c>
      <c r="L287" s="32" t="s">
        <v>67</v>
      </c>
      <c r="M287" s="33" t="s">
        <v>68</v>
      </c>
      <c r="N287" s="33"/>
      <c r="O287" s="32">
        <v>180</v>
      </c>
      <c r="P287" s="457" t="s">
        <v>435</v>
      </c>
      <c r="Q287" s="333"/>
      <c r="R287" s="333"/>
      <c r="S287" s="333"/>
      <c r="T287" s="334"/>
      <c r="U287" s="34"/>
      <c r="V287" s="34"/>
      <c r="W287" s="35" t="s">
        <v>69</v>
      </c>
      <c r="X287" s="314">
        <v>0</v>
      </c>
      <c r="Y287" s="315">
        <f t="shared" si="18"/>
        <v>0</v>
      </c>
      <c r="Z287" s="36">
        <f>IFERROR(IF(X287="","",X287*0.00502),"")</f>
        <v>0</v>
      </c>
      <c r="AA287" s="56"/>
      <c r="AB287" s="57"/>
      <c r="AC287" s="288" t="s">
        <v>393</v>
      </c>
      <c r="AG287" s="67"/>
      <c r="AJ287" s="71" t="s">
        <v>71</v>
      </c>
      <c r="AK287" s="71">
        <v>1</v>
      </c>
      <c r="BB287" s="28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hidden="1" customHeight="1" x14ac:dyDescent="0.25">
      <c r="A288" s="54" t="s">
        <v>436</v>
      </c>
      <c r="B288" s="54" t="s">
        <v>437</v>
      </c>
      <c r="C288" s="31">
        <v>4301135309</v>
      </c>
      <c r="D288" s="320">
        <v>4640242181332</v>
      </c>
      <c r="E288" s="321"/>
      <c r="F288" s="313">
        <v>0.3</v>
      </c>
      <c r="G288" s="32">
        <v>9</v>
      </c>
      <c r="H288" s="313">
        <v>2.7</v>
      </c>
      <c r="I288" s="313">
        <v>2.9079999999999999</v>
      </c>
      <c r="J288" s="32">
        <v>234</v>
      </c>
      <c r="K288" s="32" t="s">
        <v>127</v>
      </c>
      <c r="L288" s="32" t="s">
        <v>67</v>
      </c>
      <c r="M288" s="33" t="s">
        <v>68</v>
      </c>
      <c r="N288" s="33"/>
      <c r="O288" s="32">
        <v>180</v>
      </c>
      <c r="P288" s="510" t="s">
        <v>438</v>
      </c>
      <c r="Q288" s="333"/>
      <c r="R288" s="333"/>
      <c r="S288" s="333"/>
      <c r="T288" s="334"/>
      <c r="U288" s="34"/>
      <c r="V288" s="34"/>
      <c r="W288" s="35" t="s">
        <v>69</v>
      </c>
      <c r="X288" s="314">
        <v>0</v>
      </c>
      <c r="Y288" s="315">
        <f t="shared" si="18"/>
        <v>0</v>
      </c>
      <c r="Z288" s="36">
        <f>IFERROR(IF(X288="","",X288*0.00502),"")</f>
        <v>0</v>
      </c>
      <c r="AA288" s="56"/>
      <c r="AB288" s="57"/>
      <c r="AC288" s="290" t="s">
        <v>393</v>
      </c>
      <c r="AG288" s="67"/>
      <c r="AJ288" s="71" t="s">
        <v>71</v>
      </c>
      <c r="AK288" s="71">
        <v>1</v>
      </c>
      <c r="BB288" s="29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439</v>
      </c>
      <c r="B289" s="54" t="s">
        <v>440</v>
      </c>
      <c r="C289" s="31">
        <v>4301135308</v>
      </c>
      <c r="D289" s="320">
        <v>4640242181349</v>
      </c>
      <c r="E289" s="321"/>
      <c r="F289" s="313">
        <v>0.3</v>
      </c>
      <c r="G289" s="32">
        <v>9</v>
      </c>
      <c r="H289" s="313">
        <v>2.7</v>
      </c>
      <c r="I289" s="313">
        <v>2.9079999999999999</v>
      </c>
      <c r="J289" s="32">
        <v>234</v>
      </c>
      <c r="K289" s="32" t="s">
        <v>127</v>
      </c>
      <c r="L289" s="32" t="s">
        <v>67</v>
      </c>
      <c r="M289" s="33" t="s">
        <v>68</v>
      </c>
      <c r="N289" s="33"/>
      <c r="O289" s="32">
        <v>180</v>
      </c>
      <c r="P289" s="423" t="s">
        <v>441</v>
      </c>
      <c r="Q289" s="333"/>
      <c r="R289" s="333"/>
      <c r="S289" s="333"/>
      <c r="T289" s="334"/>
      <c r="U289" s="34"/>
      <c r="V289" s="34"/>
      <c r="W289" s="35" t="s">
        <v>69</v>
      </c>
      <c r="X289" s="314">
        <v>0</v>
      </c>
      <c r="Y289" s="315">
        <f t="shared" si="18"/>
        <v>0</v>
      </c>
      <c r="Z289" s="36">
        <f>IFERROR(IF(X289="","",X289*0.00502),"")</f>
        <v>0</v>
      </c>
      <c r="AA289" s="56"/>
      <c r="AB289" s="57"/>
      <c r="AC289" s="292" t="s">
        <v>393</v>
      </c>
      <c r="AG289" s="67"/>
      <c r="AJ289" s="71" t="s">
        <v>71</v>
      </c>
      <c r="AK289" s="71">
        <v>1</v>
      </c>
      <c r="BB289" s="29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442</v>
      </c>
      <c r="B290" s="54" t="s">
        <v>443</v>
      </c>
      <c r="C290" s="31">
        <v>4301135307</v>
      </c>
      <c r="D290" s="320">
        <v>4640242181370</v>
      </c>
      <c r="E290" s="321"/>
      <c r="F290" s="313">
        <v>0.3</v>
      </c>
      <c r="G290" s="32">
        <v>9</v>
      </c>
      <c r="H290" s="313">
        <v>2.7</v>
      </c>
      <c r="I290" s="313">
        <v>2.9079999999999999</v>
      </c>
      <c r="J290" s="32">
        <v>234</v>
      </c>
      <c r="K290" s="32" t="s">
        <v>127</v>
      </c>
      <c r="L290" s="32" t="s">
        <v>67</v>
      </c>
      <c r="M290" s="33" t="s">
        <v>68</v>
      </c>
      <c r="N290" s="33"/>
      <c r="O290" s="32">
        <v>180</v>
      </c>
      <c r="P290" s="343" t="s">
        <v>444</v>
      </c>
      <c r="Q290" s="333"/>
      <c r="R290" s="333"/>
      <c r="S290" s="333"/>
      <c r="T290" s="334"/>
      <c r="U290" s="34"/>
      <c r="V290" s="34"/>
      <c r="W290" s="35" t="s">
        <v>69</v>
      </c>
      <c r="X290" s="314">
        <v>0</v>
      </c>
      <c r="Y290" s="315">
        <f t="shared" si="18"/>
        <v>0</v>
      </c>
      <c r="Z290" s="36">
        <f>IFERROR(IF(X290="","",X290*0.00502),"")</f>
        <v>0</v>
      </c>
      <c r="AA290" s="56"/>
      <c r="AB290" s="57"/>
      <c r="AC290" s="294" t="s">
        <v>445</v>
      </c>
      <c r="AG290" s="67"/>
      <c r="AJ290" s="71" t="s">
        <v>71</v>
      </c>
      <c r="AK290" s="71">
        <v>1</v>
      </c>
      <c r="BB290" s="29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446</v>
      </c>
      <c r="B291" s="54" t="s">
        <v>447</v>
      </c>
      <c r="C291" s="31">
        <v>4301135318</v>
      </c>
      <c r="D291" s="320">
        <v>4607111037480</v>
      </c>
      <c r="E291" s="321"/>
      <c r="F291" s="313">
        <v>1</v>
      </c>
      <c r="G291" s="32">
        <v>4</v>
      </c>
      <c r="H291" s="313">
        <v>4</v>
      </c>
      <c r="I291" s="313">
        <v>4.2724000000000002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09" t="s">
        <v>448</v>
      </c>
      <c r="Q291" s="333"/>
      <c r="R291" s="333"/>
      <c r="S291" s="333"/>
      <c r="T291" s="334"/>
      <c r="U291" s="34"/>
      <c r="V291" s="34"/>
      <c r="W291" s="35" t="s">
        <v>69</v>
      </c>
      <c r="X291" s="314">
        <v>0</v>
      </c>
      <c r="Y291" s="315">
        <f t="shared" si="18"/>
        <v>0</v>
      </c>
      <c r="Z291" s="36">
        <f>IFERROR(IF(X291="","",X291*0.0155),"")</f>
        <v>0</v>
      </c>
      <c r="AA291" s="56"/>
      <c r="AB291" s="57"/>
      <c r="AC291" s="296" t="s">
        <v>449</v>
      </c>
      <c r="AG291" s="67"/>
      <c r="AJ291" s="71" t="s">
        <v>71</v>
      </c>
      <c r="AK291" s="71">
        <v>1</v>
      </c>
      <c r="BB291" s="29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450</v>
      </c>
      <c r="B292" s="54" t="s">
        <v>451</v>
      </c>
      <c r="C292" s="31">
        <v>4301135319</v>
      </c>
      <c r="D292" s="320">
        <v>4607111037473</v>
      </c>
      <c r="E292" s="321"/>
      <c r="F292" s="313">
        <v>1</v>
      </c>
      <c r="G292" s="32">
        <v>4</v>
      </c>
      <c r="H292" s="313">
        <v>4</v>
      </c>
      <c r="I292" s="313">
        <v>4.2300000000000004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13" t="s">
        <v>452</v>
      </c>
      <c r="Q292" s="333"/>
      <c r="R292" s="333"/>
      <c r="S292" s="333"/>
      <c r="T292" s="334"/>
      <c r="U292" s="34"/>
      <c r="V292" s="34"/>
      <c r="W292" s="35" t="s">
        <v>69</v>
      </c>
      <c r="X292" s="314">
        <v>0</v>
      </c>
      <c r="Y292" s="315">
        <f t="shared" si="18"/>
        <v>0</v>
      </c>
      <c r="Z292" s="36">
        <f>IFERROR(IF(X292="","",X292*0.0155),"")</f>
        <v>0</v>
      </c>
      <c r="AA292" s="56"/>
      <c r="AB292" s="57"/>
      <c r="AC292" s="298" t="s">
        <v>453</v>
      </c>
      <c r="AG292" s="67"/>
      <c r="AJ292" s="71" t="s">
        <v>71</v>
      </c>
      <c r="AK292" s="71">
        <v>1</v>
      </c>
      <c r="BB292" s="29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454</v>
      </c>
      <c r="B293" s="54" t="s">
        <v>455</v>
      </c>
      <c r="C293" s="31">
        <v>4301135198</v>
      </c>
      <c r="D293" s="320">
        <v>4640242180663</v>
      </c>
      <c r="E293" s="321"/>
      <c r="F293" s="313">
        <v>0.9</v>
      </c>
      <c r="G293" s="32">
        <v>4</v>
      </c>
      <c r="H293" s="313">
        <v>3.6</v>
      </c>
      <c r="I293" s="313">
        <v>3.83</v>
      </c>
      <c r="J293" s="32">
        <v>84</v>
      </c>
      <c r="K293" s="32" t="s">
        <v>66</v>
      </c>
      <c r="L293" s="32" t="s">
        <v>67</v>
      </c>
      <c r="M293" s="33" t="s">
        <v>68</v>
      </c>
      <c r="N293" s="33"/>
      <c r="O293" s="32">
        <v>180</v>
      </c>
      <c r="P293" s="512" t="s">
        <v>456</v>
      </c>
      <c r="Q293" s="333"/>
      <c r="R293" s="333"/>
      <c r="S293" s="333"/>
      <c r="T293" s="334"/>
      <c r="U293" s="34"/>
      <c r="V293" s="34"/>
      <c r="W293" s="35" t="s">
        <v>69</v>
      </c>
      <c r="X293" s="314">
        <v>0</v>
      </c>
      <c r="Y293" s="315">
        <f t="shared" si="18"/>
        <v>0</v>
      </c>
      <c r="Z293" s="36">
        <f>IFERROR(IF(X293="","",X293*0.0155),"")</f>
        <v>0</v>
      </c>
      <c r="AA293" s="56"/>
      <c r="AB293" s="57"/>
      <c r="AC293" s="300" t="s">
        <v>457</v>
      </c>
      <c r="AG293" s="67"/>
      <c r="AJ293" s="71" t="s">
        <v>71</v>
      </c>
      <c r="AK293" s="71">
        <v>1</v>
      </c>
      <c r="BB293" s="30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458</v>
      </c>
      <c r="B294" s="54" t="s">
        <v>459</v>
      </c>
      <c r="C294" s="31">
        <v>4301135723</v>
      </c>
      <c r="D294" s="320">
        <v>4640242181783</v>
      </c>
      <c r="E294" s="321"/>
      <c r="F294" s="313">
        <v>0.3</v>
      </c>
      <c r="G294" s="32">
        <v>9</v>
      </c>
      <c r="H294" s="313">
        <v>2.7</v>
      </c>
      <c r="I294" s="313">
        <v>2.988</v>
      </c>
      <c r="J294" s="32">
        <v>126</v>
      </c>
      <c r="K294" s="32" t="s">
        <v>79</v>
      </c>
      <c r="L294" s="32" t="s">
        <v>67</v>
      </c>
      <c r="M294" s="33" t="s">
        <v>68</v>
      </c>
      <c r="N294" s="33"/>
      <c r="O294" s="32">
        <v>180</v>
      </c>
      <c r="P294" s="514" t="s">
        <v>460</v>
      </c>
      <c r="Q294" s="333"/>
      <c r="R294" s="333"/>
      <c r="S294" s="333"/>
      <c r="T294" s="334"/>
      <c r="U294" s="34"/>
      <c r="V294" s="34"/>
      <c r="W294" s="35" t="s">
        <v>69</v>
      </c>
      <c r="X294" s="314">
        <v>0</v>
      </c>
      <c r="Y294" s="315">
        <f t="shared" si="18"/>
        <v>0</v>
      </c>
      <c r="Z294" s="36">
        <f>IFERROR(IF(X294="","",X294*0.00936),"")</f>
        <v>0</v>
      </c>
      <c r="AA294" s="56"/>
      <c r="AB294" s="57"/>
      <c r="AC294" s="302" t="s">
        <v>461</v>
      </c>
      <c r="AG294" s="67"/>
      <c r="AJ294" s="71" t="s">
        <v>71</v>
      </c>
      <c r="AK294" s="71">
        <v>1</v>
      </c>
      <c r="BB294" s="303" t="s">
        <v>82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x14ac:dyDescent="0.2">
      <c r="A295" s="328"/>
      <c r="B295" s="329"/>
      <c r="C295" s="329"/>
      <c r="D295" s="329"/>
      <c r="E295" s="329"/>
      <c r="F295" s="329"/>
      <c r="G295" s="329"/>
      <c r="H295" s="329"/>
      <c r="I295" s="329"/>
      <c r="J295" s="329"/>
      <c r="K295" s="329"/>
      <c r="L295" s="329"/>
      <c r="M295" s="329"/>
      <c r="N295" s="329"/>
      <c r="O295" s="330"/>
      <c r="P295" s="322" t="s">
        <v>72</v>
      </c>
      <c r="Q295" s="323"/>
      <c r="R295" s="323"/>
      <c r="S295" s="323"/>
      <c r="T295" s="323"/>
      <c r="U295" s="323"/>
      <c r="V295" s="324"/>
      <c r="W295" s="37" t="s">
        <v>69</v>
      </c>
      <c r="X295" s="316">
        <f>IFERROR(SUM(X274:X294),"0")</f>
        <v>42</v>
      </c>
      <c r="Y295" s="316">
        <f>IFERROR(SUM(Y274:Y294),"0")</f>
        <v>42</v>
      </c>
      <c r="Z295" s="316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0.39312000000000002</v>
      </c>
      <c r="AA295" s="317"/>
      <c r="AB295" s="317"/>
      <c r="AC295" s="317"/>
    </row>
    <row r="296" spans="1:68" x14ac:dyDescent="0.2">
      <c r="A296" s="329"/>
      <c r="B296" s="329"/>
      <c r="C296" s="329"/>
      <c r="D296" s="329"/>
      <c r="E296" s="329"/>
      <c r="F296" s="329"/>
      <c r="G296" s="329"/>
      <c r="H296" s="329"/>
      <c r="I296" s="329"/>
      <c r="J296" s="329"/>
      <c r="K296" s="329"/>
      <c r="L296" s="329"/>
      <c r="M296" s="329"/>
      <c r="N296" s="329"/>
      <c r="O296" s="330"/>
      <c r="P296" s="322" t="s">
        <v>72</v>
      </c>
      <c r="Q296" s="323"/>
      <c r="R296" s="323"/>
      <c r="S296" s="323"/>
      <c r="T296" s="323"/>
      <c r="U296" s="323"/>
      <c r="V296" s="324"/>
      <c r="W296" s="37" t="s">
        <v>73</v>
      </c>
      <c r="X296" s="316">
        <f>IFERROR(SUMPRODUCT(X274:X294*H274:H294),"0")</f>
        <v>155.4</v>
      </c>
      <c r="Y296" s="316">
        <f>IFERROR(SUMPRODUCT(Y274:Y294*H274:H294),"0")</f>
        <v>155.4</v>
      </c>
      <c r="Z296" s="37"/>
      <c r="AA296" s="317"/>
      <c r="AB296" s="317"/>
      <c r="AC296" s="317"/>
    </row>
    <row r="297" spans="1:68" ht="16.5" hidden="1" customHeight="1" x14ac:dyDescent="0.25">
      <c r="A297" s="331" t="s">
        <v>462</v>
      </c>
      <c r="B297" s="329"/>
      <c r="C297" s="329"/>
      <c r="D297" s="329"/>
      <c r="E297" s="329"/>
      <c r="F297" s="329"/>
      <c r="G297" s="329"/>
      <c r="H297" s="329"/>
      <c r="I297" s="329"/>
      <c r="J297" s="329"/>
      <c r="K297" s="329"/>
      <c r="L297" s="329"/>
      <c r="M297" s="329"/>
      <c r="N297" s="329"/>
      <c r="O297" s="329"/>
      <c r="P297" s="329"/>
      <c r="Q297" s="329"/>
      <c r="R297" s="329"/>
      <c r="S297" s="329"/>
      <c r="T297" s="329"/>
      <c r="U297" s="329"/>
      <c r="V297" s="329"/>
      <c r="W297" s="329"/>
      <c r="X297" s="329"/>
      <c r="Y297" s="329"/>
      <c r="Z297" s="329"/>
      <c r="AA297" s="309"/>
      <c r="AB297" s="309"/>
      <c r="AC297" s="309"/>
    </row>
    <row r="298" spans="1:68" ht="14.25" hidden="1" customHeight="1" x14ac:dyDescent="0.25">
      <c r="A298" s="335" t="s">
        <v>132</v>
      </c>
      <c r="B298" s="329"/>
      <c r="C298" s="329"/>
      <c r="D298" s="329"/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  <c r="R298" s="329"/>
      <c r="S298" s="329"/>
      <c r="T298" s="329"/>
      <c r="U298" s="329"/>
      <c r="V298" s="329"/>
      <c r="W298" s="329"/>
      <c r="X298" s="329"/>
      <c r="Y298" s="329"/>
      <c r="Z298" s="329"/>
      <c r="AA298" s="310"/>
      <c r="AB298" s="310"/>
      <c r="AC298" s="310"/>
    </row>
    <row r="299" spans="1:68" ht="27" hidden="1" customHeight="1" x14ac:dyDescent="0.25">
      <c r="A299" s="54" t="s">
        <v>463</v>
      </c>
      <c r="B299" s="54" t="s">
        <v>464</v>
      </c>
      <c r="C299" s="31">
        <v>4301135268</v>
      </c>
      <c r="D299" s="320">
        <v>4640242181134</v>
      </c>
      <c r="E299" s="321"/>
      <c r="F299" s="313">
        <v>0.8</v>
      </c>
      <c r="G299" s="32">
        <v>5</v>
      </c>
      <c r="H299" s="313">
        <v>4</v>
      </c>
      <c r="I299" s="313">
        <v>4.2830000000000004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89" t="s">
        <v>465</v>
      </c>
      <c r="Q299" s="333"/>
      <c r="R299" s="333"/>
      <c r="S299" s="333"/>
      <c r="T299" s="334"/>
      <c r="U299" s="34"/>
      <c r="V299" s="34"/>
      <c r="W299" s="35" t="s">
        <v>69</v>
      </c>
      <c r="X299" s="314">
        <v>0</v>
      </c>
      <c r="Y299" s="315">
        <f>IFERROR(IF(X299="","",X299),"")</f>
        <v>0</v>
      </c>
      <c r="Z299" s="36">
        <f>IFERROR(IF(X299="","",X299*0.0155),"")</f>
        <v>0</v>
      </c>
      <c r="AA299" s="56"/>
      <c r="AB299" s="57"/>
      <c r="AC299" s="304" t="s">
        <v>466</v>
      </c>
      <c r="AG299" s="67"/>
      <c r="AJ299" s="71" t="s">
        <v>71</v>
      </c>
      <c r="AK299" s="71">
        <v>1</v>
      </c>
      <c r="BB299" s="305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idden="1" x14ac:dyDescent="0.2">
      <c r="A300" s="328"/>
      <c r="B300" s="329"/>
      <c r="C300" s="329"/>
      <c r="D300" s="329"/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30"/>
      <c r="P300" s="322" t="s">
        <v>72</v>
      </c>
      <c r="Q300" s="323"/>
      <c r="R300" s="323"/>
      <c r="S300" s="323"/>
      <c r="T300" s="323"/>
      <c r="U300" s="323"/>
      <c r="V300" s="324"/>
      <c r="W300" s="37" t="s">
        <v>69</v>
      </c>
      <c r="X300" s="316">
        <f>IFERROR(SUM(X299:X299),"0")</f>
        <v>0</v>
      </c>
      <c r="Y300" s="316">
        <f>IFERROR(SUM(Y299:Y299),"0")</f>
        <v>0</v>
      </c>
      <c r="Z300" s="316">
        <f>IFERROR(IF(Z299="",0,Z299),"0")</f>
        <v>0</v>
      </c>
      <c r="AA300" s="317"/>
      <c r="AB300" s="317"/>
      <c r="AC300" s="317"/>
    </row>
    <row r="301" spans="1:68" hidden="1" x14ac:dyDescent="0.2">
      <c r="A301" s="329"/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330"/>
      <c r="P301" s="322" t="s">
        <v>72</v>
      </c>
      <c r="Q301" s="323"/>
      <c r="R301" s="323"/>
      <c r="S301" s="323"/>
      <c r="T301" s="323"/>
      <c r="U301" s="323"/>
      <c r="V301" s="324"/>
      <c r="W301" s="37" t="s">
        <v>73</v>
      </c>
      <c r="X301" s="316">
        <f>IFERROR(SUMPRODUCT(X299:X299*H299:H299),"0")</f>
        <v>0</v>
      </c>
      <c r="Y301" s="316">
        <f>IFERROR(SUMPRODUCT(Y299:Y299*H299:H299),"0")</f>
        <v>0</v>
      </c>
      <c r="Z301" s="37"/>
      <c r="AA301" s="317"/>
      <c r="AB301" s="317"/>
      <c r="AC301" s="317"/>
    </row>
    <row r="302" spans="1:68" ht="15" customHeight="1" x14ac:dyDescent="0.2">
      <c r="A302" s="336"/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337"/>
      <c r="P302" s="402" t="s">
        <v>467</v>
      </c>
      <c r="Q302" s="374"/>
      <c r="R302" s="374"/>
      <c r="S302" s="374"/>
      <c r="T302" s="374"/>
      <c r="U302" s="374"/>
      <c r="V302" s="375"/>
      <c r="W302" s="37" t="s">
        <v>73</v>
      </c>
      <c r="X302" s="316">
        <f>IFERROR(X24+X33+X40+X53+X59+X64+X70+X80+X87+X96+X102+X108+X114+X119+X124+X130+X135+X141+X149+X154+X162+X166+X171+X180+X187+X197+X205+X210+X215+X221+X227+X234+X239+X245+X249+X257+X261+X266+X272+X296+X301,"0")</f>
        <v>1209.6000000000001</v>
      </c>
      <c r="Y302" s="316">
        <f>IFERROR(Y24+Y33+Y40+Y53+Y59+Y64+Y70+Y80+Y87+Y96+Y102+Y108+Y114+Y119+Y124+Y130+Y135+Y141+Y149+Y154+Y162+Y166+Y171+Y180+Y187+Y197+Y205+Y210+Y215+Y221+Y227+Y234+Y239+Y245+Y249+Y257+Y261+Y266+Y272+Y296+Y301,"0")</f>
        <v>1209.6000000000001</v>
      </c>
      <c r="Z302" s="37"/>
      <c r="AA302" s="317"/>
      <c r="AB302" s="317"/>
      <c r="AC302" s="317"/>
    </row>
    <row r="303" spans="1:68" x14ac:dyDescent="0.2">
      <c r="A303" s="329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29"/>
      <c r="N303" s="329"/>
      <c r="O303" s="337"/>
      <c r="P303" s="402" t="s">
        <v>468</v>
      </c>
      <c r="Q303" s="374"/>
      <c r="R303" s="374"/>
      <c r="S303" s="374"/>
      <c r="T303" s="374"/>
      <c r="U303" s="374"/>
      <c r="V303" s="375"/>
      <c r="W303" s="37" t="s">
        <v>73</v>
      </c>
      <c r="X303" s="316">
        <f>IFERROR(SUM(BM22:BM299),"0")</f>
        <v>1307.5124000000001</v>
      </c>
      <c r="Y303" s="316">
        <f>IFERROR(SUM(BN22:BN299),"0")</f>
        <v>1307.5124000000001</v>
      </c>
      <c r="Z303" s="37"/>
      <c r="AA303" s="317"/>
      <c r="AB303" s="317"/>
      <c r="AC303" s="317"/>
    </row>
    <row r="304" spans="1:68" x14ac:dyDescent="0.2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337"/>
      <c r="P304" s="402" t="s">
        <v>469</v>
      </c>
      <c r="Q304" s="374"/>
      <c r="R304" s="374"/>
      <c r="S304" s="374"/>
      <c r="T304" s="374"/>
      <c r="U304" s="374"/>
      <c r="V304" s="375"/>
      <c r="W304" s="37" t="s">
        <v>470</v>
      </c>
      <c r="X304" s="38">
        <f>ROUNDUP(SUM(BO22:BO299),0)</f>
        <v>3</v>
      </c>
      <c r="Y304" s="38">
        <f>ROUNDUP(SUM(BP22:BP299),0)</f>
        <v>3</v>
      </c>
      <c r="Z304" s="37"/>
      <c r="AA304" s="317"/>
      <c r="AB304" s="317"/>
      <c r="AC304" s="317"/>
    </row>
    <row r="305" spans="1:36" x14ac:dyDescent="0.2">
      <c r="A305" s="329"/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337"/>
      <c r="P305" s="402" t="s">
        <v>471</v>
      </c>
      <c r="Q305" s="374"/>
      <c r="R305" s="374"/>
      <c r="S305" s="374"/>
      <c r="T305" s="374"/>
      <c r="U305" s="374"/>
      <c r="V305" s="375"/>
      <c r="W305" s="37" t="s">
        <v>73</v>
      </c>
      <c r="X305" s="316">
        <f>GrossWeightTotal+PalletQtyTotal*25</f>
        <v>1382.5124000000001</v>
      </c>
      <c r="Y305" s="316">
        <f>GrossWeightTotalR+PalletQtyTotalR*25</f>
        <v>1382.5124000000001</v>
      </c>
      <c r="Z305" s="37"/>
      <c r="AA305" s="317"/>
      <c r="AB305" s="317"/>
      <c r="AC305" s="317"/>
    </row>
    <row r="306" spans="1:36" x14ac:dyDescent="0.2">
      <c r="A306" s="329"/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337"/>
      <c r="P306" s="402" t="s">
        <v>472</v>
      </c>
      <c r="Q306" s="374"/>
      <c r="R306" s="374"/>
      <c r="S306" s="374"/>
      <c r="T306" s="374"/>
      <c r="U306" s="374"/>
      <c r="V306" s="375"/>
      <c r="W306" s="37" t="s">
        <v>470</v>
      </c>
      <c r="X306" s="316">
        <f>IFERROR(X23+X32+X39+X52+X58+X63+X69+X79+X86+X95+X101+X107+X113+X118+X123+X129+X134+X140+X148+X153+X161+X165+X170+X179+X186+X196+X204+X209+X214+X220+X226+X233+X238+X244+X248+X256+X260+X265+X271+X295+X300,"0")</f>
        <v>272</v>
      </c>
      <c r="Y306" s="316">
        <f>IFERROR(Y23+Y32+Y39+Y52+Y58+Y63+Y69+Y79+Y86+Y95+Y101+Y107+Y113+Y118+Y123+Y129+Y134+Y140+Y148+Y153+Y161+Y165+Y170+Y179+Y186+Y196+Y204+Y209+Y214+Y220+Y226+Y233+Y238+Y244+Y248+Y256+Y260+Y265+Y271+Y295+Y300,"0")</f>
        <v>272</v>
      </c>
      <c r="Z306" s="37"/>
      <c r="AA306" s="317"/>
      <c r="AB306" s="317"/>
      <c r="AC306" s="317"/>
    </row>
    <row r="307" spans="1:36" ht="14.25" hidden="1" customHeight="1" x14ac:dyDescent="0.2">
      <c r="A307" s="329"/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37"/>
      <c r="P307" s="402" t="s">
        <v>473</v>
      </c>
      <c r="Q307" s="374"/>
      <c r="R307" s="374"/>
      <c r="S307" s="374"/>
      <c r="T307" s="374"/>
      <c r="U307" s="374"/>
      <c r="V307" s="375"/>
      <c r="W307" s="39" t="s">
        <v>474</v>
      </c>
      <c r="X307" s="37"/>
      <c r="Y307" s="37"/>
      <c r="Z307" s="37">
        <f>IFERROR(Z23+Z32+Z39+Z52+Z58+Z63+Z69+Z79+Z86+Z95+Z101+Z107+Z113+Z118+Z123+Z129+Z134+Z140+Z148+Z153+Z161+Z165+Z170+Z179+Z186+Z196+Z204+Z209+Z214+Z220+Z226+Z233+Z238+Z244+Z248+Z256+Z260+Z265+Z271+Z295+Z300,"0")</f>
        <v>3.6714599999999997</v>
      </c>
      <c r="AA307" s="317"/>
      <c r="AB307" s="317"/>
      <c r="AC307" s="317"/>
    </row>
    <row r="308" spans="1:36" ht="13.5" customHeight="1" thickBot="1" x14ac:dyDescent="0.25"/>
    <row r="309" spans="1:36" ht="27" customHeight="1" thickTop="1" thickBot="1" x14ac:dyDescent="0.25">
      <c r="A309" s="40" t="s">
        <v>475</v>
      </c>
      <c r="B309" s="311" t="s">
        <v>62</v>
      </c>
      <c r="C309" s="325" t="s">
        <v>74</v>
      </c>
      <c r="D309" s="326"/>
      <c r="E309" s="326"/>
      <c r="F309" s="326"/>
      <c r="G309" s="326"/>
      <c r="H309" s="326"/>
      <c r="I309" s="326"/>
      <c r="J309" s="326"/>
      <c r="K309" s="326"/>
      <c r="L309" s="326"/>
      <c r="M309" s="326"/>
      <c r="N309" s="326"/>
      <c r="O309" s="326"/>
      <c r="P309" s="326"/>
      <c r="Q309" s="326"/>
      <c r="R309" s="326"/>
      <c r="S309" s="327"/>
      <c r="T309" s="325" t="s">
        <v>223</v>
      </c>
      <c r="U309" s="327"/>
      <c r="V309" s="325" t="s">
        <v>249</v>
      </c>
      <c r="W309" s="327"/>
      <c r="X309" s="325" t="s">
        <v>272</v>
      </c>
      <c r="Y309" s="326"/>
      <c r="Z309" s="326"/>
      <c r="AA309" s="326"/>
      <c r="AB309" s="326"/>
      <c r="AC309" s="326"/>
      <c r="AD309" s="327"/>
      <c r="AE309" s="311" t="s">
        <v>336</v>
      </c>
      <c r="AF309" s="325" t="s">
        <v>341</v>
      </c>
      <c r="AG309" s="327"/>
      <c r="AH309" s="311" t="s">
        <v>351</v>
      </c>
      <c r="AI309" s="325" t="s">
        <v>224</v>
      </c>
      <c r="AJ309" s="327"/>
    </row>
    <row r="310" spans="1:36" ht="14.25" customHeight="1" thickTop="1" x14ac:dyDescent="0.2">
      <c r="A310" s="507" t="s">
        <v>476</v>
      </c>
      <c r="B310" s="325" t="s">
        <v>62</v>
      </c>
      <c r="C310" s="325" t="s">
        <v>75</v>
      </c>
      <c r="D310" s="325" t="s">
        <v>90</v>
      </c>
      <c r="E310" s="325" t="s">
        <v>103</v>
      </c>
      <c r="F310" s="325" t="s">
        <v>124</v>
      </c>
      <c r="G310" s="325" t="s">
        <v>131</v>
      </c>
      <c r="H310" s="325" t="s">
        <v>137</v>
      </c>
      <c r="I310" s="325" t="s">
        <v>145</v>
      </c>
      <c r="J310" s="325" t="s">
        <v>162</v>
      </c>
      <c r="K310" s="325" t="s">
        <v>173</v>
      </c>
      <c r="L310" s="325" t="s">
        <v>184</v>
      </c>
      <c r="M310" s="325" t="s">
        <v>190</v>
      </c>
      <c r="N310" s="312"/>
      <c r="O310" s="325" t="s">
        <v>197</v>
      </c>
      <c r="P310" s="325" t="s">
        <v>203</v>
      </c>
      <c r="Q310" s="325" t="s">
        <v>208</v>
      </c>
      <c r="R310" s="325" t="s">
        <v>211</v>
      </c>
      <c r="S310" s="325" t="s">
        <v>219</v>
      </c>
      <c r="T310" s="325" t="s">
        <v>224</v>
      </c>
      <c r="U310" s="325" t="s">
        <v>228</v>
      </c>
      <c r="V310" s="325" t="s">
        <v>250</v>
      </c>
      <c r="W310" s="325" t="s">
        <v>268</v>
      </c>
      <c r="X310" s="325" t="s">
        <v>273</v>
      </c>
      <c r="Y310" s="325" t="s">
        <v>286</v>
      </c>
      <c r="Z310" s="325" t="s">
        <v>296</v>
      </c>
      <c r="AA310" s="325" t="s">
        <v>311</v>
      </c>
      <c r="AB310" s="325" t="s">
        <v>322</v>
      </c>
      <c r="AC310" s="325" t="s">
        <v>326</v>
      </c>
      <c r="AD310" s="325" t="s">
        <v>330</v>
      </c>
      <c r="AE310" s="325" t="s">
        <v>337</v>
      </c>
      <c r="AF310" s="325" t="s">
        <v>342</v>
      </c>
      <c r="AG310" s="325" t="s">
        <v>348</v>
      </c>
      <c r="AH310" s="325" t="s">
        <v>352</v>
      </c>
      <c r="AI310" s="325" t="s">
        <v>224</v>
      </c>
      <c r="AJ310" s="325" t="s">
        <v>462</v>
      </c>
    </row>
    <row r="311" spans="1:36" ht="13.5" customHeight="1" thickBot="1" x14ac:dyDescent="0.25">
      <c r="A311" s="508"/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1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82"/>
      <c r="AB311" s="382"/>
      <c r="AC311" s="382"/>
      <c r="AD311" s="382"/>
      <c r="AE311" s="382"/>
      <c r="AF311" s="382"/>
      <c r="AG311" s="382"/>
      <c r="AH311" s="382"/>
      <c r="AI311" s="382"/>
      <c r="AJ311" s="382"/>
    </row>
    <row r="312" spans="1:36" ht="18" customHeight="1" thickTop="1" thickBot="1" x14ac:dyDescent="0.25">
      <c r="A312" s="40" t="s">
        <v>477</v>
      </c>
      <c r="B312" s="46">
        <f>IFERROR(X22*H22,"0")</f>
        <v>0</v>
      </c>
      <c r="C312" s="46">
        <f>IFERROR(X28*H28,"0")+IFERROR(X29*H29,"0")+IFERROR(X30*H30,"0")+IFERROR(X31*H31,"0")</f>
        <v>63</v>
      </c>
      <c r="D312" s="46">
        <f>IFERROR(X36*H36,"0")+IFERROR(X37*H37,"0")+IFERROR(X38*H38,"0")</f>
        <v>0</v>
      </c>
      <c r="E312" s="46">
        <f>IFERROR(X43*H43,"0")+IFERROR(X44*H44,"0")+IFERROR(X45*H45,"0")+IFERROR(X46*H46,"0")+IFERROR(X47*H47,"0")+IFERROR(X48*H48,"0")+IFERROR(X49*H49,"0")+IFERROR(X50*H50,"0")+IFERROR(X51*H51,"0")</f>
        <v>0</v>
      </c>
      <c r="F312" s="46">
        <f>IFERROR(X56*H56,"0")+IFERROR(X57*H57,"0")</f>
        <v>0</v>
      </c>
      <c r="G312" s="46">
        <f>IFERROR(X62*H62,"0")</f>
        <v>0</v>
      </c>
      <c r="H312" s="46">
        <f>IFERROR(X67*H67,"0")+IFERROR(X68*H68,"0")</f>
        <v>50.4</v>
      </c>
      <c r="I312" s="46">
        <f>IFERROR(X73*H73,"0")+IFERROR(X74*H74,"0")+IFERROR(X75*H75,"0")+IFERROR(X76*H76,"0")+IFERROR(X77*H77,"0")+IFERROR(X78*H78,"0")</f>
        <v>0</v>
      </c>
      <c r="J312" s="46">
        <f>IFERROR(X83*H83,"0")+IFERROR(X84*H84,"0")+IFERROR(X85*H85,"0")</f>
        <v>0</v>
      </c>
      <c r="K312" s="46">
        <f>IFERROR(X90*H90,"0")+IFERROR(X91*H91,"0")+IFERROR(X92*H92,"0")+IFERROR(X93*H93,"0")+IFERROR(X94*H94,"0")</f>
        <v>504</v>
      </c>
      <c r="L312" s="46">
        <f>IFERROR(X99*H99,"0")+IFERROR(X100*H100,"0")</f>
        <v>0</v>
      </c>
      <c r="M312" s="46">
        <f>IFERROR(X105*H105,"0")+IFERROR(X106*H106,"0")</f>
        <v>0</v>
      </c>
      <c r="N312" s="312"/>
      <c r="O312" s="46">
        <f>IFERROR(X111*H111,"0")+IFERROR(X112*H112,"0")</f>
        <v>0</v>
      </c>
      <c r="P312" s="46">
        <f>IFERROR(X117*H117,"0")</f>
        <v>0</v>
      </c>
      <c r="Q312" s="46">
        <f>IFERROR(X122*H122,"0")</f>
        <v>0</v>
      </c>
      <c r="R312" s="46">
        <f>IFERROR(X127*H127,"0")+IFERROR(X128*H128,"0")</f>
        <v>0</v>
      </c>
      <c r="S312" s="46">
        <f>IFERROR(X133*H133,"0")</f>
        <v>0</v>
      </c>
      <c r="T312" s="46">
        <f>IFERROR(X139*H139,"0")</f>
        <v>0</v>
      </c>
      <c r="U312" s="46">
        <f>IFERROR(X144*H144,"0")+IFERROR(X145*H145,"0")+IFERROR(X146*H146,"0")+IFERROR(X147*H147,"0")+IFERROR(X151*H151,"0")+IFERROR(X152*H152,"0")</f>
        <v>120</v>
      </c>
      <c r="V312" s="46">
        <f>IFERROR(X158*H158,"0")+IFERROR(X159*H159,"0")+IFERROR(X160*H160,"0")+IFERROR(X164*H164,"0")</f>
        <v>84</v>
      </c>
      <c r="W312" s="46">
        <f>IFERROR(X169*H169,"0")</f>
        <v>0</v>
      </c>
      <c r="X312" s="46">
        <f>IFERROR(X175*H175,"0")+IFERROR(X176*H176,"0")+IFERROR(X177*H177,"0")+IFERROR(X178*H178,"0")</f>
        <v>33.6</v>
      </c>
      <c r="Y312" s="46">
        <f>IFERROR(X183*H183,"0")+IFERROR(X184*H184,"0")+IFERROR(X185*H185,"0")</f>
        <v>0</v>
      </c>
      <c r="Z312" s="46">
        <f>IFERROR(X190*H190,"0")+IFERROR(X191*H191,"0")+IFERROR(X192*H192,"0")+IFERROR(X193*H193,"0")+IFERROR(X194*H194,"0")+IFERROR(X195*H195,"0")</f>
        <v>67.199999999999989</v>
      </c>
      <c r="AA312" s="46">
        <f>IFERROR(X200*H200,"0")+IFERROR(X201*H201,"0")+IFERROR(X202*H202,"0")+IFERROR(X203*H203,"0")</f>
        <v>0</v>
      </c>
      <c r="AB312" s="46">
        <f>IFERROR(X208*H208,"0")</f>
        <v>0</v>
      </c>
      <c r="AC312" s="46">
        <f>IFERROR(X213*H213,"0")</f>
        <v>0</v>
      </c>
      <c r="AD312" s="46">
        <f>IFERROR(X218*H218,"0")+IFERROR(X219*H219,"0")</f>
        <v>0</v>
      </c>
      <c r="AE312" s="46">
        <f>IFERROR(X225*H225,"0")</f>
        <v>0</v>
      </c>
      <c r="AF312" s="46">
        <f>IFERROR(X231*H231,"0")+IFERROR(X232*H232,"0")</f>
        <v>60</v>
      </c>
      <c r="AG312" s="46">
        <f>IFERROR(X237*H237,"0")</f>
        <v>0</v>
      </c>
      <c r="AH312" s="46">
        <f>IFERROR(X243*H243,"0")+IFERROR(X247*H247,"0")</f>
        <v>0</v>
      </c>
      <c r="AI312" s="46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227.4</v>
      </c>
      <c r="AJ312" s="46">
        <f>IFERROR(X299*H299,"0")</f>
        <v>0</v>
      </c>
    </row>
    <row r="313" spans="1:36" ht="13.5" customHeight="1" thickTop="1" x14ac:dyDescent="0.2">
      <c r="C313" s="312"/>
    </row>
    <row r="314" spans="1:36" ht="19.5" customHeight="1" x14ac:dyDescent="0.2">
      <c r="A314" s="58" t="s">
        <v>478</v>
      </c>
      <c r="B314" s="58" t="s">
        <v>479</v>
      </c>
      <c r="C314" s="58" t="s">
        <v>480</v>
      </c>
    </row>
    <row r="315" spans="1:36" x14ac:dyDescent="0.2">
      <c r="A315" s="59">
        <f>SUMPRODUCT(--(BB:BB="ЗПФ"),--(W:W="кор"),H:H,Y:Y)+SUMPRODUCT(--(BB:BB="ЗПФ"),--(W:W="кг"),Y:Y)</f>
        <v>751.2</v>
      </c>
      <c r="B315" s="60">
        <f>SUMPRODUCT(--(BB:BB="ПГП"),--(W:W="кор"),H:H,Y:Y)+SUMPRODUCT(--(BB:BB="ПГП"),--(W:W="кг"),Y:Y)</f>
        <v>458.4</v>
      </c>
      <c r="C315" s="60">
        <f>SUMPRODUCT(--(BB:BB="КИЗ"),--(W:W="кор"),H:H,Y:Y)+SUMPRODUCT(--(BB:BB="КИЗ"),--(W:W="кг"),Y:Y)</f>
        <v>0</v>
      </c>
    </row>
  </sheetData>
  <sheetProtection algorithmName="SHA-512" hashValue="KQe66WCm2LXBiP9hdNpSsJiUZm4Jfy1LS7NFS5SEOfAcjU2Qnp5MCB1Aog48iLz+9gi/wk/pP0rXqZNpyxOCRw==" saltValue="isXl5Kb58Qv0uSEQXgnllg==" spinCount="100000" sheet="1" objects="1" scenarios="1" sort="0" autoFilter="0" pivotTables="0"/>
  <autoFilter ref="A18:AF3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9,60"/>
        <filter val="1 307,51"/>
        <filter val="1 382,51"/>
        <filter val="12,00"/>
        <filter val="120,00"/>
        <filter val="14,00"/>
        <filter val="155,40"/>
        <filter val="24,00"/>
        <filter val="272,00"/>
        <filter val="28,00"/>
        <filter val="3"/>
        <filter val="33,60"/>
        <filter val="42,00"/>
        <filter val="50,40"/>
        <filter val="504,00"/>
        <filter val="60,00"/>
        <filter val="63,00"/>
        <filter val="67,20"/>
        <filter val="72,00"/>
        <filter val="84,00"/>
      </filters>
    </filterColumn>
    <filterColumn colId="29" showButton="0"/>
    <filterColumn colId="30" showButton="0"/>
  </autoFilter>
  <mergeCells count="555">
    <mergeCell ref="X17:X18"/>
    <mergeCell ref="D50:E50"/>
    <mergeCell ref="D44:E44"/>
    <mergeCell ref="D286:E286"/>
    <mergeCell ref="V12:W12"/>
    <mergeCell ref="D191:E191"/>
    <mergeCell ref="Q5:R5"/>
    <mergeCell ref="Q6:R6"/>
    <mergeCell ref="P200:T200"/>
    <mergeCell ref="P243:T243"/>
    <mergeCell ref="A118:O119"/>
    <mergeCell ref="P23:V23"/>
    <mergeCell ref="D133:E133"/>
    <mergeCell ref="P210:V210"/>
    <mergeCell ref="A206:Z206"/>
    <mergeCell ref="A35:Z35"/>
    <mergeCell ref="P187:V187"/>
    <mergeCell ref="P52:V52"/>
    <mergeCell ref="A104:Z104"/>
    <mergeCell ref="A235:Z235"/>
    <mergeCell ref="D177:E177"/>
    <mergeCell ref="A8:C8"/>
    <mergeCell ref="P151:T151"/>
    <mergeCell ref="A10:C10"/>
    <mergeCell ref="A217:Z217"/>
    <mergeCell ref="P218:T218"/>
    <mergeCell ref="P69:V69"/>
    <mergeCell ref="P140:V140"/>
    <mergeCell ref="A136:Z136"/>
    <mergeCell ref="A21:Z21"/>
    <mergeCell ref="AF310:AF311"/>
    <mergeCell ref="V310:V311"/>
    <mergeCell ref="D278:E278"/>
    <mergeCell ref="X310:X311"/>
    <mergeCell ref="P291:T291"/>
    <mergeCell ref="P288:T288"/>
    <mergeCell ref="P305:V305"/>
    <mergeCell ref="P263:T263"/>
    <mergeCell ref="P293:T293"/>
    <mergeCell ref="A267:Z267"/>
    <mergeCell ref="P292:T292"/>
    <mergeCell ref="P294:T294"/>
    <mergeCell ref="P272:V272"/>
    <mergeCell ref="AC310:AC311"/>
    <mergeCell ref="AE310:AE311"/>
    <mergeCell ref="A297:Z297"/>
    <mergeCell ref="B310:B311"/>
    <mergeCell ref="A271:O272"/>
    <mergeCell ref="AF309:AG309"/>
    <mergeCell ref="L310:L311"/>
    <mergeCell ref="W310:W311"/>
    <mergeCell ref="H310:H311"/>
    <mergeCell ref="A265:O266"/>
    <mergeCell ref="D291:E291"/>
    <mergeCell ref="AD17:AF18"/>
    <mergeCell ref="A39:O40"/>
    <mergeCell ref="A132:Z132"/>
    <mergeCell ref="D76:E76"/>
    <mergeCell ref="F5:G5"/>
    <mergeCell ref="M310:M311"/>
    <mergeCell ref="A172:Z172"/>
    <mergeCell ref="A25:Z25"/>
    <mergeCell ref="P67:T67"/>
    <mergeCell ref="P119:V119"/>
    <mergeCell ref="D175:E175"/>
    <mergeCell ref="A236:Z236"/>
    <mergeCell ref="P253:T253"/>
    <mergeCell ref="A223:Z223"/>
    <mergeCell ref="V11:W11"/>
    <mergeCell ref="P57:T57"/>
    <mergeCell ref="P75:T75"/>
    <mergeCell ref="P146:T146"/>
    <mergeCell ref="D152:E152"/>
    <mergeCell ref="D279:E279"/>
    <mergeCell ref="D29:E29"/>
    <mergeCell ref="A310:A311"/>
    <mergeCell ref="C310:C311"/>
    <mergeCell ref="A134:O135"/>
    <mergeCell ref="P2:W3"/>
    <mergeCell ref="P133:T133"/>
    <mergeCell ref="P127:T127"/>
    <mergeCell ref="A244:O245"/>
    <mergeCell ref="A23:O24"/>
    <mergeCell ref="D10:E10"/>
    <mergeCell ref="F10:G10"/>
    <mergeCell ref="P191:T191"/>
    <mergeCell ref="D243:E243"/>
    <mergeCell ref="D99:E99"/>
    <mergeCell ref="P205:V205"/>
    <mergeCell ref="P128:T128"/>
    <mergeCell ref="A52:O53"/>
    <mergeCell ref="A125:Z125"/>
    <mergeCell ref="A20:Z20"/>
    <mergeCell ref="D218:E218"/>
    <mergeCell ref="P197:V197"/>
    <mergeCell ref="P53:V53"/>
    <mergeCell ref="P239:V239"/>
    <mergeCell ref="A101:O102"/>
    <mergeCell ref="D105:E105"/>
    <mergeCell ref="N17:N18"/>
    <mergeCell ref="A58:O59"/>
    <mergeCell ref="D49:E49"/>
    <mergeCell ref="P303:V303"/>
    <mergeCell ref="AD310:AD311"/>
    <mergeCell ref="P83:T83"/>
    <mergeCell ref="P296:V296"/>
    <mergeCell ref="AB310:AB311"/>
    <mergeCell ref="P249:V249"/>
    <mergeCell ref="P299:T299"/>
    <mergeCell ref="P221:V221"/>
    <mergeCell ref="P215:V215"/>
    <mergeCell ref="A211:Z211"/>
    <mergeCell ref="D203:E203"/>
    <mergeCell ref="P165:V165"/>
    <mergeCell ref="V309:W309"/>
    <mergeCell ref="P232:T232"/>
    <mergeCell ref="A220:O221"/>
    <mergeCell ref="D269:E269"/>
    <mergeCell ref="A252:Z252"/>
    <mergeCell ref="D237:E237"/>
    <mergeCell ref="P85:T85"/>
    <mergeCell ref="A103:Z103"/>
    <mergeCell ref="A262:Z262"/>
    <mergeCell ref="A260:O261"/>
    <mergeCell ref="D293:E293"/>
    <mergeCell ref="D268:E268"/>
    <mergeCell ref="A9:C9"/>
    <mergeCell ref="D202:E202"/>
    <mergeCell ref="P112:T112"/>
    <mergeCell ref="P310:P311"/>
    <mergeCell ref="D294:E294"/>
    <mergeCell ref="A298:Z298"/>
    <mergeCell ref="A113:O114"/>
    <mergeCell ref="A116:Z116"/>
    <mergeCell ref="D231:E231"/>
    <mergeCell ref="P39:V39"/>
    <mergeCell ref="P70:V70"/>
    <mergeCell ref="A156:Z156"/>
    <mergeCell ref="P32:V32"/>
    <mergeCell ref="A155:Z155"/>
    <mergeCell ref="P134:V134"/>
    <mergeCell ref="Q13:R13"/>
    <mergeCell ref="P201:T201"/>
    <mergeCell ref="P139:T139"/>
    <mergeCell ref="P176:T176"/>
    <mergeCell ref="P247:T247"/>
    <mergeCell ref="D84:E84"/>
    <mergeCell ref="A157:Z157"/>
    <mergeCell ref="D22:E22"/>
    <mergeCell ref="A222:Z222"/>
    <mergeCell ref="AB17:AB18"/>
    <mergeCell ref="P271:V271"/>
    <mergeCell ref="P265:V265"/>
    <mergeCell ref="A212:Z212"/>
    <mergeCell ref="A41:Z41"/>
    <mergeCell ref="H5:M5"/>
    <mergeCell ref="A27:Z27"/>
    <mergeCell ref="D146:E146"/>
    <mergeCell ref="P225:T225"/>
    <mergeCell ref="D6:M6"/>
    <mergeCell ref="P175:T175"/>
    <mergeCell ref="P266:V266"/>
    <mergeCell ref="P95:V95"/>
    <mergeCell ref="D83:E83"/>
    <mergeCell ref="A86:O87"/>
    <mergeCell ref="P106:T106"/>
    <mergeCell ref="P177:T177"/>
    <mergeCell ref="P93:T93"/>
    <mergeCell ref="P164:T164"/>
    <mergeCell ref="P269:T269"/>
    <mergeCell ref="D85:E85"/>
    <mergeCell ref="A230:Z230"/>
    <mergeCell ref="G17:G18"/>
    <mergeCell ref="A143:Z143"/>
    <mergeCell ref="AA17:AA18"/>
    <mergeCell ref="H10:M10"/>
    <mergeCell ref="P107:V107"/>
    <mergeCell ref="AC17:AC18"/>
    <mergeCell ref="P101:V101"/>
    <mergeCell ref="P279:T279"/>
    <mergeCell ref="A224:Z224"/>
    <mergeCell ref="U310:U311"/>
    <mergeCell ref="P209:V209"/>
    <mergeCell ref="A72:Z72"/>
    <mergeCell ref="P254:T254"/>
    <mergeCell ref="A199:Z199"/>
    <mergeCell ref="P45:T45"/>
    <mergeCell ref="D128:E128"/>
    <mergeCell ref="D310:D311"/>
    <mergeCell ref="P38:T38"/>
    <mergeCell ref="F310:F311"/>
    <mergeCell ref="P234:V234"/>
    <mergeCell ref="P274:T274"/>
    <mergeCell ref="A226:O227"/>
    <mergeCell ref="P84:T84"/>
    <mergeCell ref="P193:T193"/>
    <mergeCell ref="P22:T22"/>
    <mergeCell ref="A170:O171"/>
    <mergeCell ref="O310:O311"/>
    <mergeCell ref="P171:V171"/>
    <mergeCell ref="A167:Z167"/>
    <mergeCell ref="A207:Z207"/>
    <mergeCell ref="A182:Z182"/>
    <mergeCell ref="D288:E288"/>
    <mergeCell ref="P190:T190"/>
    <mergeCell ref="E310:E311"/>
    <mergeCell ref="G310:G311"/>
    <mergeCell ref="D254:E254"/>
    <mergeCell ref="T309:U309"/>
    <mergeCell ref="P307:V307"/>
    <mergeCell ref="P278:T278"/>
    <mergeCell ref="Q310:Q311"/>
    <mergeCell ref="P287:T287"/>
    <mergeCell ref="P281:T281"/>
    <mergeCell ref="P301:V301"/>
    <mergeCell ref="P295:V295"/>
    <mergeCell ref="X309:AD309"/>
    <mergeCell ref="R310:R311"/>
    <mergeCell ref="J310:J311"/>
    <mergeCell ref="P183:T183"/>
    <mergeCell ref="D270:E270"/>
    <mergeCell ref="P300:V300"/>
    <mergeCell ref="J9:M9"/>
    <mergeCell ref="D283:E283"/>
    <mergeCell ref="D112:E112"/>
    <mergeCell ref="D62:E62"/>
    <mergeCell ref="D56:E56"/>
    <mergeCell ref="D193:E193"/>
    <mergeCell ref="D127:E127"/>
    <mergeCell ref="P37:T37"/>
    <mergeCell ref="D176:E176"/>
    <mergeCell ref="P220:V220"/>
    <mergeCell ref="A129:O130"/>
    <mergeCell ref="D51:E51"/>
    <mergeCell ref="P86:V86"/>
    <mergeCell ref="P159:T159"/>
    <mergeCell ref="A82:Z82"/>
    <mergeCell ref="H17:H18"/>
    <mergeCell ref="P90:T90"/>
    <mergeCell ref="D75:E75"/>
    <mergeCell ref="A66:Z66"/>
    <mergeCell ref="P91:T91"/>
    <mergeCell ref="V6:W9"/>
    <mergeCell ref="A61:Z61"/>
    <mergeCell ref="A88:Z88"/>
    <mergeCell ref="Z17:Z18"/>
    <mergeCell ref="P302:V302"/>
    <mergeCell ref="D48:E48"/>
    <mergeCell ref="A153:O154"/>
    <mergeCell ref="P77:T77"/>
    <mergeCell ref="A198:Z198"/>
    <mergeCell ref="D285:E285"/>
    <mergeCell ref="Z310:Z311"/>
    <mergeCell ref="A54:Z54"/>
    <mergeCell ref="D159:E159"/>
    <mergeCell ref="P148:V148"/>
    <mergeCell ref="P123:V123"/>
    <mergeCell ref="P282:T282"/>
    <mergeCell ref="P111:T111"/>
    <mergeCell ref="D225:E225"/>
    <mergeCell ref="D200:E200"/>
    <mergeCell ref="A273:Z273"/>
    <mergeCell ref="P48:T48"/>
    <mergeCell ref="D292:E292"/>
    <mergeCell ref="P178:T178"/>
    <mergeCell ref="P227:V227"/>
    <mergeCell ref="A138:Z138"/>
    <mergeCell ref="P170:V170"/>
    <mergeCell ref="D194:E194"/>
    <mergeCell ref="D299:E299"/>
    <mergeCell ref="A13:M13"/>
    <mergeCell ref="P79:V79"/>
    <mergeCell ref="P244:V244"/>
    <mergeCell ref="P276:T276"/>
    <mergeCell ref="P105:T105"/>
    <mergeCell ref="P270:T270"/>
    <mergeCell ref="D213:E213"/>
    <mergeCell ref="D151:E151"/>
    <mergeCell ref="P49:T49"/>
    <mergeCell ref="P36:T36"/>
    <mergeCell ref="P129:V129"/>
    <mergeCell ref="P63:V63"/>
    <mergeCell ref="A246:Z246"/>
    <mergeCell ref="M17:M18"/>
    <mergeCell ref="O17:O18"/>
    <mergeCell ref="F17:F18"/>
    <mergeCell ref="P114:V114"/>
    <mergeCell ref="A120:Z120"/>
    <mergeCell ref="P214:V214"/>
    <mergeCell ref="D117:E117"/>
    <mergeCell ref="D92:E92"/>
    <mergeCell ref="D30:E30"/>
    <mergeCell ref="A95:O96"/>
    <mergeCell ref="A15:M15"/>
    <mergeCell ref="AI309:AJ309"/>
    <mergeCell ref="P74:T74"/>
    <mergeCell ref="A19:Z19"/>
    <mergeCell ref="A14:M14"/>
    <mergeCell ref="D280:E280"/>
    <mergeCell ref="T5:U5"/>
    <mergeCell ref="P76:T76"/>
    <mergeCell ref="AG310:AG311"/>
    <mergeCell ref="D190:E190"/>
    <mergeCell ref="P203:T203"/>
    <mergeCell ref="AI310:AI311"/>
    <mergeCell ref="D46:E46"/>
    <mergeCell ref="V5:W5"/>
    <mergeCell ref="AA310:AA311"/>
    <mergeCell ref="A295:O296"/>
    <mergeCell ref="D282:E282"/>
    <mergeCell ref="D111:E111"/>
    <mergeCell ref="A142:Z142"/>
    <mergeCell ref="Q8:R8"/>
    <mergeCell ref="D183:E183"/>
    <mergeCell ref="A186:O187"/>
    <mergeCell ref="D219:E219"/>
    <mergeCell ref="D275:E275"/>
    <mergeCell ref="T6:U9"/>
    <mergeCell ref="A5:C5"/>
    <mergeCell ref="A107:O108"/>
    <mergeCell ref="A110:Z110"/>
    <mergeCell ref="P64:V64"/>
    <mergeCell ref="AH310:AH311"/>
    <mergeCell ref="P135:V135"/>
    <mergeCell ref="AJ310:AJ311"/>
    <mergeCell ref="A174:Z174"/>
    <mergeCell ref="P195:T195"/>
    <mergeCell ref="A17:A18"/>
    <mergeCell ref="A189:Z189"/>
    <mergeCell ref="C17:C18"/>
    <mergeCell ref="K17:K18"/>
    <mergeCell ref="S310:S311"/>
    <mergeCell ref="D37:E37"/>
    <mergeCell ref="D9:E9"/>
    <mergeCell ref="F9:G9"/>
    <mergeCell ref="A248:O249"/>
    <mergeCell ref="P289:T289"/>
    <mergeCell ref="D232:E232"/>
    <mergeCell ref="P238:V238"/>
    <mergeCell ref="P264:T264"/>
    <mergeCell ref="P68:T68"/>
    <mergeCell ref="P186:V186"/>
    <mergeCell ref="A6:C6"/>
    <mergeCell ref="P117:T117"/>
    <mergeCell ref="P102:V102"/>
    <mergeCell ref="P280:T280"/>
    <mergeCell ref="Q12:R12"/>
    <mergeCell ref="P169:T169"/>
    <mergeCell ref="D90:E90"/>
    <mergeCell ref="P196:V196"/>
    <mergeCell ref="A250:Z250"/>
    <mergeCell ref="D38:E38"/>
    <mergeCell ref="D169:E169"/>
    <mergeCell ref="P204:V204"/>
    <mergeCell ref="A121:Z121"/>
    <mergeCell ref="A98:Z98"/>
    <mergeCell ref="P208:T208"/>
    <mergeCell ref="P15:T16"/>
    <mergeCell ref="P219:T219"/>
    <mergeCell ref="D91:E91"/>
    <mergeCell ref="A69:O70"/>
    <mergeCell ref="A196:O197"/>
    <mergeCell ref="P185:T185"/>
    <mergeCell ref="D106:E106"/>
    <mergeCell ref="D264:E264"/>
    <mergeCell ref="P277:T277"/>
    <mergeCell ref="Q9:R9"/>
    <mergeCell ref="D255:E255"/>
    <mergeCell ref="P78:T78"/>
    <mergeCell ref="A97:Z97"/>
    <mergeCell ref="Q11:R11"/>
    <mergeCell ref="P304:V304"/>
    <mergeCell ref="P306:V306"/>
    <mergeCell ref="P283:T283"/>
    <mergeCell ref="D93:E93"/>
    <mergeCell ref="A251:Z251"/>
    <mergeCell ref="P122:T122"/>
    <mergeCell ref="A42:Z42"/>
    <mergeCell ref="P43:T43"/>
    <mergeCell ref="P285:T285"/>
    <mergeCell ref="A188:Z188"/>
    <mergeCell ref="A126:Z126"/>
    <mergeCell ref="D284:E284"/>
    <mergeCell ref="D259:E259"/>
    <mergeCell ref="P40:V40"/>
    <mergeCell ref="A163:Z163"/>
    <mergeCell ref="D28:E28"/>
    <mergeCell ref="P257:V257"/>
    <mergeCell ref="P184:T184"/>
    <mergeCell ref="A179:O180"/>
    <mergeCell ref="D1:F1"/>
    <mergeCell ref="A242:Z242"/>
    <mergeCell ref="A71:Z71"/>
    <mergeCell ref="P47:T47"/>
    <mergeCell ref="J17:J18"/>
    <mergeCell ref="L17:L18"/>
    <mergeCell ref="T310:T311"/>
    <mergeCell ref="P255:T255"/>
    <mergeCell ref="P192:T192"/>
    <mergeCell ref="A115:Z115"/>
    <mergeCell ref="D100:E100"/>
    <mergeCell ref="P284:T284"/>
    <mergeCell ref="A173:Z173"/>
    <mergeCell ref="A229:Z229"/>
    <mergeCell ref="P17:T18"/>
    <mergeCell ref="P194:T194"/>
    <mergeCell ref="P50:T50"/>
    <mergeCell ref="D31:E31"/>
    <mergeCell ref="P286:T286"/>
    <mergeCell ref="D158:E158"/>
    <mergeCell ref="D77:E77"/>
    <mergeCell ref="A168:Z168"/>
    <mergeCell ref="D160:E160"/>
    <mergeCell ref="I17:I18"/>
    <mergeCell ref="D5:E5"/>
    <mergeCell ref="A238:O239"/>
    <mergeCell ref="I310:I311"/>
    <mergeCell ref="K310:K311"/>
    <mergeCell ref="D290:E290"/>
    <mergeCell ref="D94:E94"/>
    <mergeCell ref="A32:O33"/>
    <mergeCell ref="P259:T259"/>
    <mergeCell ref="P162:V162"/>
    <mergeCell ref="P33:V33"/>
    <mergeCell ref="P226:V226"/>
    <mergeCell ref="A216:Z216"/>
    <mergeCell ref="D145:E145"/>
    <mergeCell ref="A123:O124"/>
    <mergeCell ref="A89:Z89"/>
    <mergeCell ref="D147:E147"/>
    <mergeCell ref="D274:E274"/>
    <mergeCell ref="D122:E122"/>
    <mergeCell ref="A233:O234"/>
    <mergeCell ref="A26:Z26"/>
    <mergeCell ref="P268:T268"/>
    <mergeCell ref="P59:V59"/>
    <mergeCell ref="P130:V130"/>
    <mergeCell ref="Y310:Y311"/>
    <mergeCell ref="D277:E277"/>
    <mergeCell ref="P256:V256"/>
    <mergeCell ref="A137:Z137"/>
    <mergeCell ref="D43:E43"/>
    <mergeCell ref="P149:V149"/>
    <mergeCell ref="P124:V124"/>
    <mergeCell ref="D208:E208"/>
    <mergeCell ref="A241:Z241"/>
    <mergeCell ref="P248:V248"/>
    <mergeCell ref="P58:V58"/>
    <mergeCell ref="P46:T46"/>
    <mergeCell ref="D164:E164"/>
    <mergeCell ref="P62:T62"/>
    <mergeCell ref="D247:E247"/>
    <mergeCell ref="D276:E276"/>
    <mergeCell ref="D57:E57"/>
    <mergeCell ref="D184:E184"/>
    <mergeCell ref="D192:E192"/>
    <mergeCell ref="A181:Z181"/>
    <mergeCell ref="A131:Z131"/>
    <mergeCell ref="P202:T202"/>
    <mergeCell ref="D8:M8"/>
    <mergeCell ref="P44:T44"/>
    <mergeCell ref="P237:T237"/>
    <mergeCell ref="P108:V108"/>
    <mergeCell ref="A161:O162"/>
    <mergeCell ref="P31:T31"/>
    <mergeCell ref="P158:T158"/>
    <mergeCell ref="P180:V180"/>
    <mergeCell ref="A148:O149"/>
    <mergeCell ref="D139:E139"/>
    <mergeCell ref="P118:V118"/>
    <mergeCell ref="A228:Z228"/>
    <mergeCell ref="A12:M12"/>
    <mergeCell ref="Q10:R10"/>
    <mergeCell ref="P80:V80"/>
    <mergeCell ref="D74:E74"/>
    <mergeCell ref="D201:E201"/>
    <mergeCell ref="D68:E68"/>
    <mergeCell ref="A204:O205"/>
    <mergeCell ref="D178:E178"/>
    <mergeCell ref="P51:T51"/>
    <mergeCell ref="A60:Z60"/>
    <mergeCell ref="P56:T56"/>
    <mergeCell ref="D195:E195"/>
    <mergeCell ref="P160:T160"/>
    <mergeCell ref="P147:T147"/>
    <mergeCell ref="W17:W18"/>
    <mergeCell ref="P96:V96"/>
    <mergeCell ref="P261:V261"/>
    <mergeCell ref="P161:V161"/>
    <mergeCell ref="P154:V154"/>
    <mergeCell ref="A150:Z150"/>
    <mergeCell ref="P73:T73"/>
    <mergeCell ref="P144:T144"/>
    <mergeCell ref="P231:T231"/>
    <mergeCell ref="A165:O166"/>
    <mergeCell ref="P87:V87"/>
    <mergeCell ref="A34:Z34"/>
    <mergeCell ref="P245:V245"/>
    <mergeCell ref="D67:E67"/>
    <mergeCell ref="A214:O215"/>
    <mergeCell ref="A109:Z109"/>
    <mergeCell ref="A240:Z240"/>
    <mergeCell ref="D185:E185"/>
    <mergeCell ref="D36:E36"/>
    <mergeCell ref="U17:V17"/>
    <mergeCell ref="Y17:Y18"/>
    <mergeCell ref="D17:E18"/>
    <mergeCell ref="R1:T1"/>
    <mergeCell ref="P28:T28"/>
    <mergeCell ref="P152:T152"/>
    <mergeCell ref="D73:E73"/>
    <mergeCell ref="P30:T30"/>
    <mergeCell ref="P179:V179"/>
    <mergeCell ref="P166:V166"/>
    <mergeCell ref="P290:T290"/>
    <mergeCell ref="P141:V141"/>
    <mergeCell ref="A140:O141"/>
    <mergeCell ref="A258:Z258"/>
    <mergeCell ref="P233:V233"/>
    <mergeCell ref="A63:O64"/>
    <mergeCell ref="P275:T275"/>
    <mergeCell ref="B17:B18"/>
    <mergeCell ref="D7:M7"/>
    <mergeCell ref="A81:Z81"/>
    <mergeCell ref="P92:T92"/>
    <mergeCell ref="D144:E144"/>
    <mergeCell ref="A209:O210"/>
    <mergeCell ref="P29:T29"/>
    <mergeCell ref="P100:T100"/>
    <mergeCell ref="P94:T94"/>
    <mergeCell ref="H1:Q1"/>
    <mergeCell ref="H9:I9"/>
    <mergeCell ref="D45:E45"/>
    <mergeCell ref="P24:V24"/>
    <mergeCell ref="D281:E281"/>
    <mergeCell ref="P260:V260"/>
    <mergeCell ref="C309:S309"/>
    <mergeCell ref="A256:O257"/>
    <mergeCell ref="P153:V153"/>
    <mergeCell ref="A79:O80"/>
    <mergeCell ref="D263:E263"/>
    <mergeCell ref="A65:Z65"/>
    <mergeCell ref="D78:E78"/>
    <mergeCell ref="P213:T213"/>
    <mergeCell ref="A55:Z55"/>
    <mergeCell ref="A302:O307"/>
    <mergeCell ref="V10:W10"/>
    <mergeCell ref="P99:T99"/>
    <mergeCell ref="A300:O301"/>
    <mergeCell ref="D287:E287"/>
    <mergeCell ref="P145:T145"/>
    <mergeCell ref="P113:V113"/>
    <mergeCell ref="D253:E253"/>
    <mergeCell ref="D47:E47"/>
    <mergeCell ref="D289:E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:X57 X62 X67:X68 X73:X78 X83:X85 X90:X94 X99:X100 X105:X106 X111:X112 X117 X122 X127:X128 X133 X139 X144:X147 X151:X152 X158:X160 X164 X169 X175:X178 X183:X185 X190:X195 X200:X203 X208 X213 X218:X219 X225 X231:X232 X237 X243 X247 X253:X255 X259 X263:X264 X268:X270 X274:X294 X29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481</v>
      </c>
      <c r="H1" s="52"/>
    </row>
    <row r="3" spans="2:8" x14ac:dyDescent="0.2">
      <c r="B3" s="47" t="s">
        <v>482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483</v>
      </c>
      <c r="C6" s="47" t="s">
        <v>484</v>
      </c>
      <c r="D6" s="47" t="s">
        <v>485</v>
      </c>
      <c r="E6" s="47"/>
    </row>
    <row r="7" spans="2:8" x14ac:dyDescent="0.2">
      <c r="B7" s="47" t="s">
        <v>486</v>
      </c>
      <c r="C7" s="47" t="s">
        <v>487</v>
      </c>
      <c r="D7" s="47" t="s">
        <v>488</v>
      </c>
      <c r="E7" s="47"/>
    </row>
    <row r="8" spans="2:8" x14ac:dyDescent="0.2">
      <c r="B8" s="47" t="s">
        <v>489</v>
      </c>
      <c r="C8" s="47" t="s">
        <v>490</v>
      </c>
      <c r="D8" s="47" t="s">
        <v>491</v>
      </c>
      <c r="E8" s="47"/>
    </row>
    <row r="9" spans="2:8" x14ac:dyDescent="0.2">
      <c r="B9" s="47" t="s">
        <v>492</v>
      </c>
      <c r="C9" s="47" t="s">
        <v>493</v>
      </c>
      <c r="D9" s="47" t="s">
        <v>494</v>
      </c>
      <c r="E9" s="47"/>
    </row>
    <row r="10" spans="2:8" x14ac:dyDescent="0.2">
      <c r="B10" s="47" t="s">
        <v>495</v>
      </c>
      <c r="C10" s="47" t="s">
        <v>496</v>
      </c>
      <c r="D10" s="47" t="s">
        <v>497</v>
      </c>
      <c r="E10" s="47"/>
    </row>
    <row r="11" spans="2:8" x14ac:dyDescent="0.2">
      <c r="B11" s="47" t="s">
        <v>14</v>
      </c>
      <c r="C11" s="47" t="s">
        <v>498</v>
      </c>
      <c r="D11" s="47" t="s">
        <v>215</v>
      </c>
      <c r="E11" s="47"/>
    </row>
    <row r="13" spans="2:8" x14ac:dyDescent="0.2">
      <c r="B13" s="47" t="s">
        <v>499</v>
      </c>
      <c r="C13" s="47" t="s">
        <v>484</v>
      </c>
      <c r="D13" s="47"/>
      <c r="E13" s="47"/>
    </row>
    <row r="15" spans="2:8" x14ac:dyDescent="0.2">
      <c r="B15" s="47" t="s">
        <v>500</v>
      </c>
      <c r="C15" s="47" t="s">
        <v>487</v>
      </c>
      <c r="D15" s="47"/>
      <c r="E15" s="47"/>
    </row>
    <row r="17" spans="2:5" x14ac:dyDescent="0.2">
      <c r="B17" s="47" t="s">
        <v>501</v>
      </c>
      <c r="C17" s="47" t="s">
        <v>490</v>
      </c>
      <c r="D17" s="47"/>
      <c r="E17" s="47"/>
    </row>
    <row r="19" spans="2:5" x14ac:dyDescent="0.2">
      <c r="B19" s="47" t="s">
        <v>502</v>
      </c>
      <c r="C19" s="47" t="s">
        <v>493</v>
      </c>
      <c r="D19" s="47"/>
      <c r="E19" s="47"/>
    </row>
    <row r="21" spans="2:5" x14ac:dyDescent="0.2">
      <c r="B21" s="47" t="s">
        <v>503</v>
      </c>
      <c r="C21" s="47" t="s">
        <v>496</v>
      </c>
      <c r="D21" s="47"/>
      <c r="E21" s="47"/>
    </row>
    <row r="23" spans="2:5" x14ac:dyDescent="0.2">
      <c r="B23" s="47" t="s">
        <v>504</v>
      </c>
      <c r="C23" s="47" t="s">
        <v>498</v>
      </c>
      <c r="D23" s="47"/>
      <c r="E23" s="47"/>
    </row>
    <row r="25" spans="2:5" x14ac:dyDescent="0.2">
      <c r="B25" s="47" t="s">
        <v>505</v>
      </c>
      <c r="C25" s="47"/>
      <c r="D25" s="47"/>
      <c r="E25" s="47"/>
    </row>
    <row r="26" spans="2:5" x14ac:dyDescent="0.2">
      <c r="B26" s="47" t="s">
        <v>506</v>
      </c>
      <c r="C26" s="47"/>
      <c r="D26" s="47"/>
      <c r="E26" s="47"/>
    </row>
    <row r="27" spans="2:5" x14ac:dyDescent="0.2">
      <c r="B27" s="47" t="s">
        <v>507</v>
      </c>
      <c r="C27" s="47"/>
      <c r="D27" s="47"/>
      <c r="E27" s="47"/>
    </row>
    <row r="28" spans="2:5" x14ac:dyDescent="0.2">
      <c r="B28" s="47" t="s">
        <v>508</v>
      </c>
      <c r="C28" s="47"/>
      <c r="D28" s="47"/>
      <c r="E28" s="47"/>
    </row>
    <row r="29" spans="2:5" x14ac:dyDescent="0.2">
      <c r="B29" s="47" t="s">
        <v>509</v>
      </c>
      <c r="C29" s="47"/>
      <c r="D29" s="47"/>
      <c r="E29" s="47"/>
    </row>
    <row r="30" spans="2:5" x14ac:dyDescent="0.2">
      <c r="B30" s="47" t="s">
        <v>510</v>
      </c>
      <c r="C30" s="47"/>
      <c r="D30" s="47"/>
      <c r="E30" s="47"/>
    </row>
    <row r="31" spans="2:5" x14ac:dyDescent="0.2">
      <c r="B31" s="47" t="s">
        <v>511</v>
      </c>
      <c r="C31" s="47"/>
      <c r="D31" s="47"/>
      <c r="E31" s="47"/>
    </row>
    <row r="32" spans="2:5" x14ac:dyDescent="0.2">
      <c r="B32" s="47" t="s">
        <v>512</v>
      </c>
      <c r="C32" s="47"/>
      <c r="D32" s="47"/>
      <c r="E32" s="47"/>
    </row>
    <row r="33" spans="2:5" x14ac:dyDescent="0.2">
      <c r="B33" s="47" t="s">
        <v>513</v>
      </c>
      <c r="C33" s="47"/>
      <c r="D33" s="47"/>
      <c r="E33" s="47"/>
    </row>
    <row r="34" spans="2:5" x14ac:dyDescent="0.2">
      <c r="B34" s="47" t="s">
        <v>514</v>
      </c>
      <c r="C34" s="47"/>
      <c r="D34" s="47"/>
      <c r="E34" s="47"/>
    </row>
    <row r="35" spans="2:5" x14ac:dyDescent="0.2">
      <c r="B35" s="47" t="s">
        <v>515</v>
      </c>
      <c r="C35" s="47"/>
      <c r="D35" s="47"/>
      <c r="E35" s="47"/>
    </row>
  </sheetData>
  <sheetProtection algorithmName="SHA-512" hashValue="tELZhz2pkWbu0alRYvEdgo20UcyezanxSHy3Jgg41sOEWZOfO9sIV7TAMUp/ngbag9FUGj0vt+DhiXRg0s00yA==" saltValue="KsaUU+y1XYsNvpG0IplQ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519</vt:i4>
      </vt:variant>
    </vt:vector>
  </HeadingPairs>
  <TitlesOfParts>
    <vt:vector size="5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2025-02-07T10:22:19Z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