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325EEFB-43E4-4916-84A4-C6A992F5B9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X677" i="1"/>
  <c r="BO676" i="1"/>
  <c r="BM676" i="1"/>
  <c r="Y676" i="1"/>
  <c r="X674" i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Y609" i="1" s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P595" i="1"/>
  <c r="BO595" i="1"/>
  <c r="BN595" i="1"/>
  <c r="BM595" i="1"/>
  <c r="Z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Y460" i="1" s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Y346" i="1" s="1"/>
  <c r="P344" i="1"/>
  <c r="X342" i="1"/>
  <c r="X341" i="1"/>
  <c r="BO340" i="1"/>
  <c r="BM340" i="1"/>
  <c r="Y340" i="1"/>
  <c r="P340" i="1"/>
  <c r="BO339" i="1"/>
  <c r="BM339" i="1"/>
  <c r="Y339" i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BP247" i="1" s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BO238" i="1"/>
  <c r="BM238" i="1"/>
  <c r="Y238" i="1"/>
  <c r="P238" i="1"/>
  <c r="BO237" i="1"/>
  <c r="BM237" i="1"/>
  <c r="Y237" i="1"/>
  <c r="BP237" i="1" s="1"/>
  <c r="P237" i="1"/>
  <c r="X235" i="1"/>
  <c r="X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Y235" i="1" s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P208" i="1"/>
  <c r="BP207" i="1"/>
  <c r="BO207" i="1"/>
  <c r="BN207" i="1"/>
  <c r="BM207" i="1"/>
  <c r="Z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P202" i="1"/>
  <c r="X199" i="1"/>
  <c r="X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Y188" i="1" s="1"/>
  <c r="P186" i="1"/>
  <c r="X182" i="1"/>
  <c r="X181" i="1"/>
  <c r="BO180" i="1"/>
  <c r="BM180" i="1"/>
  <c r="Y180" i="1"/>
  <c r="BP180" i="1" s="1"/>
  <c r="P180" i="1"/>
  <c r="BO179" i="1"/>
  <c r="BM179" i="1"/>
  <c r="Y179" i="1"/>
  <c r="P179" i="1"/>
  <c r="X177" i="1"/>
  <c r="X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345" i="1" l="1"/>
  <c r="BN345" i="1"/>
  <c r="Z345" i="1"/>
  <c r="Y351" i="1"/>
  <c r="Y350" i="1"/>
  <c r="BP349" i="1"/>
  <c r="BN349" i="1"/>
  <c r="Z349" i="1"/>
  <c r="Z350" i="1" s="1"/>
  <c r="U689" i="1"/>
  <c r="Y355" i="1"/>
  <c r="BP354" i="1"/>
  <c r="BN354" i="1"/>
  <c r="Z354" i="1"/>
  <c r="Z355" i="1" s="1"/>
  <c r="BP359" i="1"/>
  <c r="BN359" i="1"/>
  <c r="Z359" i="1"/>
  <c r="BP381" i="1"/>
  <c r="BN381" i="1"/>
  <c r="Z381" i="1"/>
  <c r="BP423" i="1"/>
  <c r="BN423" i="1"/>
  <c r="Z423" i="1"/>
  <c r="BP485" i="1"/>
  <c r="BN485" i="1"/>
  <c r="Z485" i="1"/>
  <c r="BP491" i="1"/>
  <c r="BN491" i="1"/>
  <c r="Z491" i="1"/>
  <c r="BP503" i="1"/>
  <c r="BN503" i="1"/>
  <c r="Z503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Z22" i="1"/>
  <c r="Z23" i="1" s="1"/>
  <c r="BN22" i="1"/>
  <c r="BP22" i="1"/>
  <c r="Z26" i="1"/>
  <c r="BN26" i="1"/>
  <c r="Z31" i="1"/>
  <c r="BN31" i="1"/>
  <c r="C689" i="1"/>
  <c r="Z55" i="1"/>
  <c r="BN55" i="1"/>
  <c r="D689" i="1"/>
  <c r="Z74" i="1"/>
  <c r="BN74" i="1"/>
  <c r="Y84" i="1"/>
  <c r="Z88" i="1"/>
  <c r="BN88" i="1"/>
  <c r="Z98" i="1"/>
  <c r="BN98" i="1"/>
  <c r="Z111" i="1"/>
  <c r="BN111" i="1"/>
  <c r="Z119" i="1"/>
  <c r="BN119" i="1"/>
  <c r="Z129" i="1"/>
  <c r="BN129" i="1"/>
  <c r="Y141" i="1"/>
  <c r="Z139" i="1"/>
  <c r="BN139" i="1"/>
  <c r="Z180" i="1"/>
  <c r="BN180" i="1"/>
  <c r="Y198" i="1"/>
  <c r="Z196" i="1"/>
  <c r="BN196" i="1"/>
  <c r="Z215" i="1"/>
  <c r="BN215" i="1"/>
  <c r="Z225" i="1"/>
  <c r="BN225" i="1"/>
  <c r="Z233" i="1"/>
  <c r="BN233" i="1"/>
  <c r="Z242" i="1"/>
  <c r="BN242" i="1"/>
  <c r="Z253" i="1"/>
  <c r="BN253" i="1"/>
  <c r="Z266" i="1"/>
  <c r="BN266" i="1"/>
  <c r="Z283" i="1"/>
  <c r="BN283" i="1"/>
  <c r="Z306" i="1"/>
  <c r="BN306" i="1"/>
  <c r="BP371" i="1"/>
  <c r="BN371" i="1"/>
  <c r="Z371" i="1"/>
  <c r="BP402" i="1"/>
  <c r="BN402" i="1"/>
  <c r="Z402" i="1"/>
  <c r="BP453" i="1"/>
  <c r="BN453" i="1"/>
  <c r="Z453" i="1"/>
  <c r="BP488" i="1"/>
  <c r="BN488" i="1"/>
  <c r="Z488" i="1"/>
  <c r="BP496" i="1"/>
  <c r="BN496" i="1"/>
  <c r="Z496" i="1"/>
  <c r="BP554" i="1"/>
  <c r="BN554" i="1"/>
  <c r="Z554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Z689" i="1"/>
  <c r="F9" i="1"/>
  <c r="F10" i="1"/>
  <c r="BP277" i="1"/>
  <c r="BN277" i="1"/>
  <c r="BP281" i="1"/>
  <c r="BN281" i="1"/>
  <c r="Z281" i="1"/>
  <c r="BP304" i="1"/>
  <c r="BN304" i="1"/>
  <c r="Z304" i="1"/>
  <c r="BP339" i="1"/>
  <c r="BN339" i="1"/>
  <c r="Z339" i="1"/>
  <c r="BP365" i="1"/>
  <c r="BN365" i="1"/>
  <c r="Z365" i="1"/>
  <c r="BP379" i="1"/>
  <c r="BN379" i="1"/>
  <c r="Z379" i="1"/>
  <c r="BP396" i="1"/>
  <c r="BN396" i="1"/>
  <c r="Z396" i="1"/>
  <c r="BP400" i="1"/>
  <c r="BN400" i="1"/>
  <c r="Z400" i="1"/>
  <c r="BP421" i="1"/>
  <c r="BN421" i="1"/>
  <c r="Z421" i="1"/>
  <c r="BP433" i="1"/>
  <c r="BN433" i="1"/>
  <c r="Z433" i="1"/>
  <c r="BP451" i="1"/>
  <c r="BN451" i="1"/>
  <c r="Z451" i="1"/>
  <c r="J9" i="1"/>
  <c r="X680" i="1"/>
  <c r="X679" i="1"/>
  <c r="Y33" i="1"/>
  <c r="Z47" i="1"/>
  <c r="BN47" i="1"/>
  <c r="Z51" i="1"/>
  <c r="BN51" i="1"/>
  <c r="Y57" i="1"/>
  <c r="Z64" i="1"/>
  <c r="BN64" i="1"/>
  <c r="Z72" i="1"/>
  <c r="BN72" i="1"/>
  <c r="Z78" i="1"/>
  <c r="BN78" i="1"/>
  <c r="BP78" i="1"/>
  <c r="Z82" i="1"/>
  <c r="BN82" i="1"/>
  <c r="Y94" i="1"/>
  <c r="Z90" i="1"/>
  <c r="BN90" i="1"/>
  <c r="Z96" i="1"/>
  <c r="BN96" i="1"/>
  <c r="BP96" i="1"/>
  <c r="Z103" i="1"/>
  <c r="BN103" i="1"/>
  <c r="Z109" i="1"/>
  <c r="BN109" i="1"/>
  <c r="BP109" i="1"/>
  <c r="Z113" i="1"/>
  <c r="BN113" i="1"/>
  <c r="Z114" i="1"/>
  <c r="BN114" i="1"/>
  <c r="Z121" i="1"/>
  <c r="BN121" i="1"/>
  <c r="Z127" i="1"/>
  <c r="BN127" i="1"/>
  <c r="BP127" i="1"/>
  <c r="Z133" i="1"/>
  <c r="BN133" i="1"/>
  <c r="BP133" i="1"/>
  <c r="Z137" i="1"/>
  <c r="BN137" i="1"/>
  <c r="Z143" i="1"/>
  <c r="BN143" i="1"/>
  <c r="BP143" i="1"/>
  <c r="G689" i="1"/>
  <c r="Z156" i="1"/>
  <c r="BN156" i="1"/>
  <c r="Z161" i="1"/>
  <c r="BN161" i="1"/>
  <c r="Z174" i="1"/>
  <c r="BN174" i="1"/>
  <c r="Z186" i="1"/>
  <c r="Z187" i="1" s="1"/>
  <c r="BN186" i="1"/>
  <c r="BP186" i="1"/>
  <c r="Y187" i="1"/>
  <c r="Z190" i="1"/>
  <c r="BN190" i="1"/>
  <c r="BP190" i="1"/>
  <c r="Z194" i="1"/>
  <c r="BN194" i="1"/>
  <c r="Z203" i="1"/>
  <c r="BN203" i="1"/>
  <c r="Y209" i="1"/>
  <c r="Z213" i="1"/>
  <c r="BN213" i="1"/>
  <c r="Z217" i="1"/>
  <c r="BN217" i="1"/>
  <c r="Z223" i="1"/>
  <c r="BN223" i="1"/>
  <c r="BP223" i="1"/>
  <c r="Z227" i="1"/>
  <c r="BN227" i="1"/>
  <c r="Z231" i="1"/>
  <c r="BN231" i="1"/>
  <c r="Z237" i="1"/>
  <c r="BN237" i="1"/>
  <c r="Z240" i="1"/>
  <c r="BN240" i="1"/>
  <c r="Z247" i="1"/>
  <c r="BN247" i="1"/>
  <c r="Z251" i="1"/>
  <c r="BN251" i="1"/>
  <c r="Z260" i="1"/>
  <c r="BN260" i="1"/>
  <c r="Z264" i="1"/>
  <c r="BN264" i="1"/>
  <c r="Z277" i="1"/>
  <c r="BP295" i="1"/>
  <c r="BN295" i="1"/>
  <c r="Z295" i="1"/>
  <c r="Y313" i="1"/>
  <c r="Y312" i="1"/>
  <c r="BP311" i="1"/>
  <c r="BN311" i="1"/>
  <c r="Z311" i="1"/>
  <c r="Z312" i="1" s="1"/>
  <c r="Y317" i="1"/>
  <c r="Y316" i="1"/>
  <c r="BP315" i="1"/>
  <c r="BN315" i="1"/>
  <c r="Z315" i="1"/>
  <c r="Z316" i="1" s="1"/>
  <c r="BP319" i="1"/>
  <c r="BN319" i="1"/>
  <c r="Z319" i="1"/>
  <c r="BP361" i="1"/>
  <c r="BN361" i="1"/>
  <c r="Z361" i="1"/>
  <c r="BP373" i="1"/>
  <c r="BN373" i="1"/>
  <c r="Z373" i="1"/>
  <c r="BP387" i="1"/>
  <c r="BN387" i="1"/>
  <c r="Z387" i="1"/>
  <c r="Y408" i="1"/>
  <c r="BP407" i="1"/>
  <c r="BN407" i="1"/>
  <c r="Z407" i="1"/>
  <c r="Z408" i="1" s="1"/>
  <c r="Y415" i="1"/>
  <c r="BP411" i="1"/>
  <c r="BN411" i="1"/>
  <c r="Z411" i="1"/>
  <c r="BP425" i="1"/>
  <c r="BN425" i="1"/>
  <c r="Z425" i="1"/>
  <c r="Y444" i="1"/>
  <c r="Y443" i="1"/>
  <c r="BP442" i="1"/>
  <c r="BN442" i="1"/>
  <c r="Z442" i="1"/>
  <c r="Z443" i="1" s="1"/>
  <c r="BP447" i="1"/>
  <c r="BN447" i="1"/>
  <c r="Z447" i="1"/>
  <c r="BP459" i="1"/>
  <c r="BN459" i="1"/>
  <c r="Z459" i="1"/>
  <c r="BP465" i="1"/>
  <c r="BN465" i="1"/>
  <c r="Z465" i="1"/>
  <c r="BP482" i="1"/>
  <c r="BN482" i="1"/>
  <c r="Z482" i="1"/>
  <c r="BP493" i="1"/>
  <c r="BN493" i="1"/>
  <c r="Z493" i="1"/>
  <c r="BP498" i="1"/>
  <c r="BN498" i="1"/>
  <c r="Z498" i="1"/>
  <c r="BP509" i="1"/>
  <c r="BN509" i="1"/>
  <c r="Z509" i="1"/>
  <c r="BP520" i="1"/>
  <c r="BN520" i="1"/>
  <c r="Z520" i="1"/>
  <c r="BP556" i="1"/>
  <c r="BN556" i="1"/>
  <c r="Z556" i="1"/>
  <c r="BP563" i="1"/>
  <c r="BN563" i="1"/>
  <c r="Z563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Y670" i="1"/>
  <c r="Y669" i="1"/>
  <c r="BP668" i="1"/>
  <c r="BN668" i="1"/>
  <c r="Z668" i="1"/>
  <c r="Z669" i="1" s="1"/>
  <c r="Y678" i="1"/>
  <c r="Y677" i="1"/>
  <c r="BP676" i="1"/>
  <c r="BN676" i="1"/>
  <c r="Z676" i="1"/>
  <c r="Z677" i="1" s="1"/>
  <c r="Y383" i="1"/>
  <c r="Y398" i="1"/>
  <c r="Y397" i="1"/>
  <c r="BP481" i="1"/>
  <c r="BN481" i="1"/>
  <c r="Z481" i="1"/>
  <c r="BP483" i="1"/>
  <c r="BN483" i="1"/>
  <c r="Z483" i="1"/>
  <c r="BP494" i="1"/>
  <c r="BN494" i="1"/>
  <c r="Z494" i="1"/>
  <c r="BP499" i="1"/>
  <c r="BN499" i="1"/>
  <c r="Z499" i="1"/>
  <c r="BP519" i="1"/>
  <c r="BN519" i="1"/>
  <c r="Z519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B689" i="1"/>
  <c r="BP535" i="1"/>
  <c r="BN535" i="1"/>
  <c r="Z535" i="1"/>
  <c r="BP560" i="1"/>
  <c r="BN560" i="1"/>
  <c r="Z560" i="1"/>
  <c r="BP607" i="1"/>
  <c r="BN607" i="1"/>
  <c r="Z607" i="1"/>
  <c r="Z608" i="1" s="1"/>
  <c r="BP635" i="1"/>
  <c r="BN635" i="1"/>
  <c r="Z635" i="1"/>
  <c r="BP637" i="1"/>
  <c r="BN637" i="1"/>
  <c r="Z637" i="1"/>
  <c r="BP639" i="1"/>
  <c r="BN639" i="1"/>
  <c r="Z639" i="1"/>
  <c r="Z62" i="1"/>
  <c r="BN62" i="1"/>
  <c r="Y34" i="1"/>
  <c r="Y38" i="1"/>
  <c r="Y42" i="1"/>
  <c r="Y52" i="1"/>
  <c r="Y58" i="1"/>
  <c r="Y69" i="1"/>
  <c r="Y75" i="1"/>
  <c r="Y85" i="1"/>
  <c r="Y93" i="1"/>
  <c r="Y99" i="1"/>
  <c r="Y106" i="1"/>
  <c r="Y115" i="1"/>
  <c r="Y124" i="1"/>
  <c r="Y130" i="1"/>
  <c r="Y140" i="1"/>
  <c r="Y146" i="1"/>
  <c r="Y153" i="1"/>
  <c r="Y157" i="1"/>
  <c r="Y163" i="1"/>
  <c r="BP160" i="1"/>
  <c r="BN160" i="1"/>
  <c r="Z160" i="1"/>
  <c r="BP173" i="1"/>
  <c r="BN173" i="1"/>
  <c r="Z173" i="1"/>
  <c r="BP193" i="1"/>
  <c r="BN193" i="1"/>
  <c r="Z193" i="1"/>
  <c r="BP197" i="1"/>
  <c r="BN197" i="1"/>
  <c r="Z197" i="1"/>
  <c r="Y199" i="1"/>
  <c r="J689" i="1"/>
  <c r="Y205" i="1"/>
  <c r="BP202" i="1"/>
  <c r="BN202" i="1"/>
  <c r="Z202" i="1"/>
  <c r="Y204" i="1"/>
  <c r="BP226" i="1"/>
  <c r="BN226" i="1"/>
  <c r="Z226" i="1"/>
  <c r="BP230" i="1"/>
  <c r="BN230" i="1"/>
  <c r="Z230" i="1"/>
  <c r="Y234" i="1"/>
  <c r="BP238" i="1"/>
  <c r="BN238" i="1"/>
  <c r="Z238" i="1"/>
  <c r="Y243" i="1"/>
  <c r="BP241" i="1"/>
  <c r="BN241" i="1"/>
  <c r="Z241" i="1"/>
  <c r="BP360" i="1"/>
  <c r="BN360" i="1"/>
  <c r="Z360" i="1"/>
  <c r="Y368" i="1"/>
  <c r="BP364" i="1"/>
  <c r="BN364" i="1"/>
  <c r="Z364" i="1"/>
  <c r="BP372" i="1"/>
  <c r="BN372" i="1"/>
  <c r="Z372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Y434" i="1"/>
  <c r="I689" i="1"/>
  <c r="H9" i="1"/>
  <c r="B689" i="1"/>
  <c r="X681" i="1"/>
  <c r="X682" i="1" s="1"/>
  <c r="X683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Z46" i="1"/>
  <c r="Z52" i="1" s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Z75" i="1" s="1"/>
  <c r="BN71" i="1"/>
  <c r="BP71" i="1"/>
  <c r="Z73" i="1"/>
  <c r="BN73" i="1"/>
  <c r="Z79" i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Z99" i="1" s="1"/>
  <c r="BN97" i="1"/>
  <c r="E689" i="1"/>
  <c r="Z104" i="1"/>
  <c r="BN104" i="1"/>
  <c r="Y107" i="1"/>
  <c r="Z110" i="1"/>
  <c r="BN110" i="1"/>
  <c r="Z112" i="1"/>
  <c r="BN112" i="1"/>
  <c r="F689" i="1"/>
  <c r="Z120" i="1"/>
  <c r="BN120" i="1"/>
  <c r="Z122" i="1"/>
  <c r="BN122" i="1"/>
  <c r="Y125" i="1"/>
  <c r="Z128" i="1"/>
  <c r="Z130" i="1" s="1"/>
  <c r="BN128" i="1"/>
  <c r="Z134" i="1"/>
  <c r="BN134" i="1"/>
  <c r="Z136" i="1"/>
  <c r="BN136" i="1"/>
  <c r="Z138" i="1"/>
  <c r="BN138" i="1"/>
  <c r="Z144" i="1"/>
  <c r="Z145" i="1" s="1"/>
  <c r="BN144" i="1"/>
  <c r="Z149" i="1"/>
  <c r="Z152" i="1" s="1"/>
  <c r="BN149" i="1"/>
  <c r="BP149" i="1"/>
  <c r="Z151" i="1"/>
  <c r="BN151" i="1"/>
  <c r="Y152" i="1"/>
  <c r="Z155" i="1"/>
  <c r="Z157" i="1" s="1"/>
  <c r="BN155" i="1"/>
  <c r="BP155" i="1"/>
  <c r="BP162" i="1"/>
  <c r="BN162" i="1"/>
  <c r="Z162" i="1"/>
  <c r="Y164" i="1"/>
  <c r="H689" i="1"/>
  <c r="Y168" i="1"/>
  <c r="BP167" i="1"/>
  <c r="BN167" i="1"/>
  <c r="Z167" i="1"/>
  <c r="Z168" i="1" s="1"/>
  <c r="Y169" i="1"/>
  <c r="Y176" i="1"/>
  <c r="BP171" i="1"/>
  <c r="BN171" i="1"/>
  <c r="Z171" i="1"/>
  <c r="Z176" i="1" s="1"/>
  <c r="BP175" i="1"/>
  <c r="BN175" i="1"/>
  <c r="Z175" i="1"/>
  <c r="Y177" i="1"/>
  <c r="Y182" i="1"/>
  <c r="BP179" i="1"/>
  <c r="BN179" i="1"/>
  <c r="Z179" i="1"/>
  <c r="Z181" i="1" s="1"/>
  <c r="Y181" i="1"/>
  <c r="BP214" i="1"/>
  <c r="BN214" i="1"/>
  <c r="Z214" i="1"/>
  <c r="BP218" i="1"/>
  <c r="BN218" i="1"/>
  <c r="Z218" i="1"/>
  <c r="BP250" i="1"/>
  <c r="BN250" i="1"/>
  <c r="Z250" i="1"/>
  <c r="BP254" i="1"/>
  <c r="BN254" i="1"/>
  <c r="Z254" i="1"/>
  <c r="Y256" i="1"/>
  <c r="L689" i="1"/>
  <c r="Y268" i="1"/>
  <c r="BP259" i="1"/>
  <c r="BN259" i="1"/>
  <c r="Z259" i="1"/>
  <c r="BP263" i="1"/>
  <c r="BN263" i="1"/>
  <c r="Z263" i="1"/>
  <c r="BP267" i="1"/>
  <c r="BN267" i="1"/>
  <c r="Z267" i="1"/>
  <c r="Y269" i="1"/>
  <c r="Y272" i="1"/>
  <c r="BP271" i="1"/>
  <c r="BN271" i="1"/>
  <c r="Z271" i="1"/>
  <c r="Z272" i="1" s="1"/>
  <c r="Y273" i="1"/>
  <c r="M689" i="1"/>
  <c r="Y285" i="1"/>
  <c r="BP276" i="1"/>
  <c r="BN276" i="1"/>
  <c r="Z276" i="1"/>
  <c r="BP280" i="1"/>
  <c r="BN280" i="1"/>
  <c r="Z280" i="1"/>
  <c r="BP284" i="1"/>
  <c r="BN284" i="1"/>
  <c r="Z284" i="1"/>
  <c r="Y286" i="1"/>
  <c r="O689" i="1"/>
  <c r="Y290" i="1"/>
  <c r="BP289" i="1"/>
  <c r="BN289" i="1"/>
  <c r="Z289" i="1"/>
  <c r="Z290" i="1" s="1"/>
  <c r="Y291" i="1"/>
  <c r="P689" i="1"/>
  <c r="Y297" i="1"/>
  <c r="BP294" i="1"/>
  <c r="BN294" i="1"/>
  <c r="Z294" i="1"/>
  <c r="Y298" i="1"/>
  <c r="BP303" i="1"/>
  <c r="BN303" i="1"/>
  <c r="Z303" i="1"/>
  <c r="Y307" i="1"/>
  <c r="BP320" i="1"/>
  <c r="BN320" i="1"/>
  <c r="Z320" i="1"/>
  <c r="Z321" i="1" s="1"/>
  <c r="R689" i="1"/>
  <c r="Y322" i="1"/>
  <c r="S689" i="1"/>
  <c r="Y326" i="1"/>
  <c r="BP325" i="1"/>
  <c r="BN325" i="1"/>
  <c r="Z325" i="1"/>
  <c r="Z326" i="1" s="1"/>
  <c r="Y327" i="1"/>
  <c r="Y330" i="1"/>
  <c r="BP329" i="1"/>
  <c r="BN329" i="1"/>
  <c r="Z329" i="1"/>
  <c r="Z330" i="1" s="1"/>
  <c r="Y331" i="1"/>
  <c r="Y336" i="1"/>
  <c r="BP333" i="1"/>
  <c r="BN333" i="1"/>
  <c r="Z333" i="1"/>
  <c r="Z335" i="1" s="1"/>
  <c r="Y335" i="1"/>
  <c r="BP380" i="1"/>
  <c r="BN380" i="1"/>
  <c r="Z380" i="1"/>
  <c r="BP388" i="1"/>
  <c r="BN388" i="1"/>
  <c r="Z388" i="1"/>
  <c r="BP401" i="1"/>
  <c r="BN401" i="1"/>
  <c r="Z401" i="1"/>
  <c r="Y403" i="1"/>
  <c r="BP438" i="1"/>
  <c r="BN438" i="1"/>
  <c r="Z438" i="1"/>
  <c r="Y440" i="1"/>
  <c r="BP448" i="1"/>
  <c r="BN448" i="1"/>
  <c r="Z448" i="1"/>
  <c r="Y456" i="1"/>
  <c r="BP452" i="1"/>
  <c r="BN452" i="1"/>
  <c r="Z452" i="1"/>
  <c r="Y469" i="1"/>
  <c r="BP463" i="1"/>
  <c r="BN463" i="1"/>
  <c r="Z463" i="1"/>
  <c r="Y468" i="1"/>
  <c r="BP466" i="1"/>
  <c r="BN466" i="1"/>
  <c r="Z466" i="1"/>
  <c r="BP521" i="1"/>
  <c r="BN521" i="1"/>
  <c r="Z521" i="1"/>
  <c r="BP191" i="1"/>
  <c r="BN191" i="1"/>
  <c r="Z191" i="1"/>
  <c r="BP195" i="1"/>
  <c r="BN195" i="1"/>
  <c r="Z195" i="1"/>
  <c r="BP208" i="1"/>
  <c r="BN208" i="1"/>
  <c r="Z208" i="1"/>
  <c r="Z209" i="1" s="1"/>
  <c r="Y210" i="1"/>
  <c r="Y221" i="1"/>
  <c r="BP212" i="1"/>
  <c r="BN212" i="1"/>
  <c r="Z212" i="1"/>
  <c r="BP216" i="1"/>
  <c r="BN216" i="1"/>
  <c r="Z216" i="1"/>
  <c r="Y220" i="1"/>
  <c r="BP224" i="1"/>
  <c r="BN224" i="1"/>
  <c r="Z224" i="1"/>
  <c r="BP228" i="1"/>
  <c r="BN228" i="1"/>
  <c r="Z228" i="1"/>
  <c r="BP232" i="1"/>
  <c r="BN232" i="1"/>
  <c r="Z232" i="1"/>
  <c r="Y244" i="1"/>
  <c r="BP239" i="1"/>
  <c r="BN239" i="1"/>
  <c r="Z239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Q689" i="1"/>
  <c r="Y308" i="1"/>
  <c r="BP301" i="1"/>
  <c r="BN301" i="1"/>
  <c r="Z301" i="1"/>
  <c r="BP305" i="1"/>
  <c r="BN305" i="1"/>
  <c r="Z305" i="1"/>
  <c r="Y321" i="1"/>
  <c r="BP340" i="1"/>
  <c r="BN340" i="1"/>
  <c r="Z340" i="1"/>
  <c r="Z341" i="1" s="1"/>
  <c r="Y342" i="1"/>
  <c r="Y347" i="1"/>
  <c r="BP344" i="1"/>
  <c r="BN344" i="1"/>
  <c r="Z344" i="1"/>
  <c r="Z346" i="1" s="1"/>
  <c r="V689" i="1"/>
  <c r="BP362" i="1"/>
  <c r="BN362" i="1"/>
  <c r="Z362" i="1"/>
  <c r="BP366" i="1"/>
  <c r="BN366" i="1"/>
  <c r="Z366" i="1"/>
  <c r="Y375" i="1"/>
  <c r="BP370" i="1"/>
  <c r="BN370" i="1"/>
  <c r="Z370" i="1"/>
  <c r="Y374" i="1"/>
  <c r="BP378" i="1"/>
  <c r="BN378" i="1"/>
  <c r="Z378" i="1"/>
  <c r="BP382" i="1"/>
  <c r="BN382" i="1"/>
  <c r="Z382" i="1"/>
  <c r="Y384" i="1"/>
  <c r="Y390" i="1"/>
  <c r="BP386" i="1"/>
  <c r="BN386" i="1"/>
  <c r="Z386" i="1"/>
  <c r="BP389" i="1"/>
  <c r="BN389" i="1"/>
  <c r="Z389" i="1"/>
  <c r="Y391" i="1"/>
  <c r="BP395" i="1"/>
  <c r="BN395" i="1"/>
  <c r="Z395" i="1"/>
  <c r="Z397" i="1" s="1"/>
  <c r="Y404" i="1"/>
  <c r="BP412" i="1"/>
  <c r="BN412" i="1"/>
  <c r="Z412" i="1"/>
  <c r="Z414" i="1" s="1"/>
  <c r="BP422" i="1"/>
  <c r="BN422" i="1"/>
  <c r="Z422" i="1"/>
  <c r="BP426" i="1"/>
  <c r="BN426" i="1"/>
  <c r="Z426" i="1"/>
  <c r="Y439" i="1"/>
  <c r="BP437" i="1"/>
  <c r="BN437" i="1"/>
  <c r="Z437" i="1"/>
  <c r="Z439" i="1" s="1"/>
  <c r="BP450" i="1"/>
  <c r="BN450" i="1"/>
  <c r="Z450" i="1"/>
  <c r="BP454" i="1"/>
  <c r="BN454" i="1"/>
  <c r="Z454" i="1"/>
  <c r="Y461" i="1"/>
  <c r="BP458" i="1"/>
  <c r="BN458" i="1"/>
  <c r="Z458" i="1"/>
  <c r="Z460" i="1" s="1"/>
  <c r="BP464" i="1"/>
  <c r="BN464" i="1"/>
  <c r="Z464" i="1"/>
  <c r="Y472" i="1"/>
  <c r="BP471" i="1"/>
  <c r="BN471" i="1"/>
  <c r="Z471" i="1"/>
  <c r="Z472" i="1" s="1"/>
  <c r="Y473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37" i="1"/>
  <c r="BN537" i="1"/>
  <c r="Z537" i="1"/>
  <c r="BP555" i="1"/>
  <c r="BN555" i="1"/>
  <c r="Z555" i="1"/>
  <c r="BP559" i="1"/>
  <c r="BN559" i="1"/>
  <c r="Z559" i="1"/>
  <c r="BP562" i="1"/>
  <c r="BN562" i="1"/>
  <c r="Z562" i="1"/>
  <c r="BP565" i="1"/>
  <c r="BN565" i="1"/>
  <c r="Z565" i="1"/>
  <c r="BP567" i="1"/>
  <c r="BN567" i="1"/>
  <c r="Z567" i="1"/>
  <c r="Y569" i="1"/>
  <c r="Y574" i="1"/>
  <c r="BP571" i="1"/>
  <c r="BN571" i="1"/>
  <c r="Z571" i="1"/>
  <c r="BP573" i="1"/>
  <c r="BN573" i="1"/>
  <c r="Z573" i="1"/>
  <c r="Y575" i="1"/>
  <c r="BP578" i="1"/>
  <c r="BN578" i="1"/>
  <c r="Z578" i="1"/>
  <c r="Y592" i="1"/>
  <c r="BP583" i="1"/>
  <c r="BN583" i="1"/>
  <c r="Z583" i="1"/>
  <c r="BP586" i="1"/>
  <c r="BN586" i="1"/>
  <c r="Z586" i="1"/>
  <c r="BP589" i="1"/>
  <c r="BN589" i="1"/>
  <c r="Z589" i="1"/>
  <c r="BP596" i="1"/>
  <c r="BN596" i="1"/>
  <c r="Z596" i="1"/>
  <c r="Y598" i="1"/>
  <c r="Y602" i="1"/>
  <c r="BP600" i="1"/>
  <c r="BN600" i="1"/>
  <c r="Z600" i="1"/>
  <c r="Y603" i="1"/>
  <c r="K689" i="1"/>
  <c r="Y255" i="1"/>
  <c r="T689" i="1"/>
  <c r="Y341" i="1"/>
  <c r="Y356" i="1"/>
  <c r="Y367" i="1"/>
  <c r="W689" i="1"/>
  <c r="Y409" i="1"/>
  <c r="X689" i="1"/>
  <c r="Y429" i="1"/>
  <c r="Y689" i="1"/>
  <c r="Y455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Z523" i="1" s="1"/>
  <c r="Y523" i="1"/>
  <c r="BP536" i="1"/>
  <c r="BN536" i="1"/>
  <c r="Z536" i="1"/>
  <c r="BP538" i="1"/>
  <c r="BN538" i="1"/>
  <c r="Z538" i="1"/>
  <c r="Y540" i="1"/>
  <c r="AC689" i="1"/>
  <c r="Y544" i="1"/>
  <c r="BP543" i="1"/>
  <c r="BN543" i="1"/>
  <c r="Z543" i="1"/>
  <c r="Z544" i="1" s="1"/>
  <c r="Y545" i="1"/>
  <c r="Y548" i="1"/>
  <c r="BP547" i="1"/>
  <c r="BN547" i="1"/>
  <c r="Z547" i="1"/>
  <c r="Z548" i="1" s="1"/>
  <c r="Y549" i="1"/>
  <c r="Y568" i="1"/>
  <c r="BP553" i="1"/>
  <c r="BN553" i="1"/>
  <c r="Z553" i="1"/>
  <c r="BP557" i="1"/>
  <c r="BN557" i="1"/>
  <c r="Z557" i="1"/>
  <c r="BP561" i="1"/>
  <c r="BN561" i="1"/>
  <c r="Z561" i="1"/>
  <c r="BP564" i="1"/>
  <c r="BN564" i="1"/>
  <c r="Z564" i="1"/>
  <c r="BP566" i="1"/>
  <c r="BN566" i="1"/>
  <c r="Z566" i="1"/>
  <c r="BP572" i="1"/>
  <c r="BN572" i="1"/>
  <c r="Z572" i="1"/>
  <c r="Y591" i="1"/>
  <c r="BP579" i="1"/>
  <c r="BN579" i="1"/>
  <c r="Z579" i="1"/>
  <c r="BP584" i="1"/>
  <c r="BN584" i="1"/>
  <c r="Z584" i="1"/>
  <c r="BP587" i="1"/>
  <c r="BN587" i="1"/>
  <c r="Z587" i="1"/>
  <c r="BP590" i="1"/>
  <c r="BN590" i="1"/>
  <c r="Z590" i="1"/>
  <c r="Y597" i="1"/>
  <c r="BP594" i="1"/>
  <c r="BN594" i="1"/>
  <c r="Z594" i="1"/>
  <c r="BP601" i="1"/>
  <c r="BN601" i="1"/>
  <c r="Z601" i="1"/>
  <c r="Y612" i="1"/>
  <c r="BP611" i="1"/>
  <c r="BN611" i="1"/>
  <c r="Z611" i="1"/>
  <c r="Z612" i="1" s="1"/>
  <c r="Y613" i="1"/>
  <c r="Y631" i="1"/>
  <c r="BP627" i="1"/>
  <c r="BN627" i="1"/>
  <c r="Z627" i="1"/>
  <c r="AF689" i="1"/>
  <c r="Y632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Y653" i="1"/>
  <c r="AG689" i="1"/>
  <c r="Y665" i="1"/>
  <c r="BP663" i="1"/>
  <c r="BN663" i="1"/>
  <c r="Z663" i="1"/>
  <c r="Y666" i="1"/>
  <c r="AD689" i="1"/>
  <c r="AA689" i="1"/>
  <c r="Y516" i="1"/>
  <c r="Y539" i="1"/>
  <c r="AE689" i="1"/>
  <c r="Y608" i="1"/>
  <c r="BP628" i="1"/>
  <c r="BN628" i="1"/>
  <c r="Z628" i="1"/>
  <c r="BP630" i="1"/>
  <c r="BN630" i="1"/>
  <c r="Z630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73" i="1"/>
  <c r="BP672" i="1"/>
  <c r="BN672" i="1"/>
  <c r="Z672" i="1"/>
  <c r="Z673" i="1" s="1"/>
  <c r="Y674" i="1"/>
  <c r="Z367" i="1" l="1"/>
  <c r="Z307" i="1"/>
  <c r="Z243" i="1"/>
  <c r="Z403" i="1"/>
  <c r="Z106" i="1"/>
  <c r="Z84" i="1"/>
  <c r="Z204" i="1"/>
  <c r="Z659" i="1"/>
  <c r="Z624" i="1"/>
  <c r="Z234" i="1"/>
  <c r="Z455" i="1"/>
  <c r="Z297" i="1"/>
  <c r="Z140" i="1"/>
  <c r="Z115" i="1"/>
  <c r="Y681" i="1"/>
  <c r="Z33" i="1"/>
  <c r="Z665" i="1"/>
  <c r="Z591" i="1"/>
  <c r="Z539" i="1"/>
  <c r="Z500" i="1"/>
  <c r="Z383" i="1"/>
  <c r="Z220" i="1"/>
  <c r="Z124" i="1"/>
  <c r="Y680" i="1"/>
  <c r="Y682" i="1" s="1"/>
  <c r="Z429" i="1"/>
  <c r="Z641" i="1"/>
  <c r="Y683" i="1"/>
  <c r="Z68" i="1"/>
  <c r="Z468" i="1"/>
  <c r="Z285" i="1"/>
  <c r="Z652" i="1"/>
  <c r="Z631" i="1"/>
  <c r="Z597" i="1"/>
  <c r="Z568" i="1"/>
  <c r="Z602" i="1"/>
  <c r="Z574" i="1"/>
  <c r="Z390" i="1"/>
  <c r="Z374" i="1"/>
  <c r="Z255" i="1"/>
  <c r="Z198" i="1"/>
  <c r="Z268" i="1"/>
  <c r="Z93" i="1"/>
  <c r="Y679" i="1"/>
  <c r="Z163" i="1"/>
  <c r="Z684" i="1" l="1"/>
</calcChain>
</file>

<file path=xl/sharedStrings.xml><?xml version="1.0" encoding="utf-8"?>
<sst xmlns="http://schemas.openxmlformats.org/spreadsheetml/2006/main" count="3183" uniqueCount="1116">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</sst>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6" sqref="AA46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1115</v>
      </c>
      <c r="I5" s="1103"/>
      <c r="J5" s="1103"/>
      <c r="K5" s="1103"/>
      <c r="L5" s="1103"/>
      <c r="M5" s="891"/>
      <c r="N5" s="58"/>
      <c r="P5" s="24" t="s">
        <v>10</v>
      </c>
      <c r="Q5" s="1194">
        <v>45698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6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/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19</v>
      </c>
      <c r="Q8" s="945">
        <v>0.45833333333333331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20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21</v>
      </c>
      <c r="Q10" s="1006"/>
      <c r="R10" s="1007"/>
      <c r="U10" s="24" t="s">
        <v>22</v>
      </c>
      <c r="V10" s="826" t="s">
        <v>23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36"/>
      <c r="R11" s="937"/>
      <c r="U11" s="24" t="s">
        <v>26</v>
      </c>
      <c r="V11" s="1130" t="s">
        <v>27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28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29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30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31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32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33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34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35</v>
      </c>
      <c r="B17" s="829" t="s">
        <v>36</v>
      </c>
      <c r="C17" s="953" t="s">
        <v>37</v>
      </c>
      <c r="D17" s="829" t="s">
        <v>38</v>
      </c>
      <c r="E17" s="912"/>
      <c r="F17" s="829" t="s">
        <v>39</v>
      </c>
      <c r="G17" s="829" t="s">
        <v>40</v>
      </c>
      <c r="H17" s="829" t="s">
        <v>41</v>
      </c>
      <c r="I17" s="829" t="s">
        <v>42</v>
      </c>
      <c r="J17" s="829" t="s">
        <v>43</v>
      </c>
      <c r="K17" s="829" t="s">
        <v>44</v>
      </c>
      <c r="L17" s="829" t="s">
        <v>45</v>
      </c>
      <c r="M17" s="829" t="s">
        <v>46</v>
      </c>
      <c r="N17" s="829" t="s">
        <v>47</v>
      </c>
      <c r="O17" s="829" t="s">
        <v>48</v>
      </c>
      <c r="P17" s="829" t="s">
        <v>49</v>
      </c>
      <c r="Q17" s="911"/>
      <c r="R17" s="911"/>
      <c r="S17" s="911"/>
      <c r="T17" s="912"/>
      <c r="U17" s="1217" t="s">
        <v>50</v>
      </c>
      <c r="V17" s="822"/>
      <c r="W17" s="829" t="s">
        <v>51</v>
      </c>
      <c r="X17" s="829" t="s">
        <v>52</v>
      </c>
      <c r="Y17" s="1215" t="s">
        <v>53</v>
      </c>
      <c r="Z17" s="1100" t="s">
        <v>54</v>
      </c>
      <c r="AA17" s="1074" t="s">
        <v>55</v>
      </c>
      <c r="AB17" s="1074" t="s">
        <v>56</v>
      </c>
      <c r="AC17" s="1074" t="s">
        <v>57</v>
      </c>
      <c r="AD17" s="1074" t="s">
        <v>58</v>
      </c>
      <c r="AE17" s="1168"/>
      <c r="AF17" s="1169"/>
      <c r="AG17" s="66"/>
      <c r="BD17" s="65" t="s">
        <v>59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60</v>
      </c>
      <c r="V18" s="67" t="s">
        <v>61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62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62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63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70</v>
      </c>
      <c r="Q23" s="788"/>
      <c r="R23" s="788"/>
      <c r="S23" s="788"/>
      <c r="T23" s="788"/>
      <c r="U23" s="788"/>
      <c r="V23" s="789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70</v>
      </c>
      <c r="Q24" s="788"/>
      <c r="R24" s="788"/>
      <c r="S24" s="788"/>
      <c r="T24" s="788"/>
      <c r="U24" s="788"/>
      <c r="V24" s="789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72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16" t="s">
        <v>82</v>
      </c>
      <c r="Q28" s="784"/>
      <c r="R28" s="784"/>
      <c r="S28" s="784"/>
      <c r="T28" s="785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52" t="s">
        <v>86</v>
      </c>
      <c r="Q29" s="784"/>
      <c r="R29" s="784"/>
      <c r="S29" s="784"/>
      <c r="T29" s="785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24" t="s">
        <v>90</v>
      </c>
      <c r="Q30" s="784"/>
      <c r="R30" s="784"/>
      <c r="S30" s="784"/>
      <c r="T30" s="785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70</v>
      </c>
      <c r="Q33" s="788"/>
      <c r="R33" s="788"/>
      <c r="S33" s="788"/>
      <c r="T33" s="788"/>
      <c r="U33" s="788"/>
      <c r="V33" s="789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70</v>
      </c>
      <c r="Q34" s="788"/>
      <c r="R34" s="788"/>
      <c r="S34" s="788"/>
      <c r="T34" s="788"/>
      <c r="U34" s="788"/>
      <c r="V34" s="789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98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70</v>
      </c>
      <c r="Q37" s="788"/>
      <c r="R37" s="788"/>
      <c r="S37" s="788"/>
      <c r="T37" s="788"/>
      <c r="U37" s="788"/>
      <c r="V37" s="789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70</v>
      </c>
      <c r="Q38" s="788"/>
      <c r="R38" s="788"/>
      <c r="S38" s="788"/>
      <c r="T38" s="788"/>
      <c r="U38" s="788"/>
      <c r="V38" s="789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104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105</v>
      </c>
      <c r="B40" s="54" t="s">
        <v>106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70</v>
      </c>
      <c r="Q41" s="788"/>
      <c r="R41" s="788"/>
      <c r="S41" s="788"/>
      <c r="T41" s="788"/>
      <c r="U41" s="788"/>
      <c r="V41" s="789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70</v>
      </c>
      <c r="Q42" s="788"/>
      <c r="R42" s="788"/>
      <c r="S42" s="788"/>
      <c r="T42" s="788"/>
      <c r="U42" s="788"/>
      <c r="V42" s="789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107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108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109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customHeight="1" x14ac:dyDescent="0.25">
      <c r="A46" s="54" t="s">
        <v>110</v>
      </c>
      <c r="B46" s="54" t="s">
        <v>111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68</v>
      </c>
      <c r="X46" s="779">
        <v>500</v>
      </c>
      <c r="Y46" s="780">
        <f t="shared" ref="Y46:Y51" si="6">IFERROR(IF(X46="",0,CEILING((X46/$H46),1)*$H46),"")</f>
        <v>503.99999999999994</v>
      </c>
      <c r="Z46" s="36">
        <f>IFERROR(IF(Y46=0,"",ROUNDUP(Y46/H46,0)*0.01898),"")</f>
        <v>0.85409999999999997</v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519.41964285714289</v>
      </c>
      <c r="BN46" s="64">
        <f t="shared" ref="BN46:BN51" si="8">IFERROR(Y46*I46/H46,"0")</f>
        <v>523.57499999999993</v>
      </c>
      <c r="BO46" s="64">
        <f t="shared" ref="BO46:BO51" si="9">IFERROR(1/J46*(X46/H46),"0")</f>
        <v>0.6975446428571429</v>
      </c>
      <c r="BP46" s="64">
        <f t="shared" ref="BP46:BP51" si="10">IFERROR(1/J46*(Y46/H46),"0")</f>
        <v>0.703125</v>
      </c>
    </row>
    <row r="47" spans="1:68" ht="16.5" hidden="1" customHeight="1" x14ac:dyDescent="0.25">
      <c r="A47" s="54" t="s">
        <v>110</v>
      </c>
      <c r="B47" s="54" t="s">
        <v>115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68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hidden="1" customHeight="1" x14ac:dyDescent="0.25">
      <c r="A48" s="54" t="s">
        <v>118</v>
      </c>
      <c r="B48" s="54" t="s">
        <v>119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68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121</v>
      </c>
      <c r="B49" s="54" t="s">
        <v>122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68</v>
      </c>
      <c r="X50" s="779">
        <v>48</v>
      </c>
      <c r="Y50" s="780">
        <f t="shared" si="6"/>
        <v>48</v>
      </c>
      <c r="Z50" s="36">
        <f>IFERROR(IF(Y50=0,"",ROUNDUP(Y50/H50,0)*0.00902),"")</f>
        <v>0.10824</v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50.519999999999996</v>
      </c>
      <c r="BN50" s="64">
        <f t="shared" si="8"/>
        <v>50.519999999999996</v>
      </c>
      <c r="BO50" s="64">
        <f t="shared" si="9"/>
        <v>9.0909090909090912E-2</v>
      </c>
      <c r="BP50" s="64">
        <f t="shared" si="10"/>
        <v>9.0909090909090912E-2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70</v>
      </c>
      <c r="Q52" s="788"/>
      <c r="R52" s="788"/>
      <c r="S52" s="788"/>
      <c r="T52" s="788"/>
      <c r="U52" s="788"/>
      <c r="V52" s="789"/>
      <c r="W52" s="37" t="s">
        <v>71</v>
      </c>
      <c r="X52" s="781">
        <f>IFERROR(X46/H46,"0")+IFERROR(X47/H47,"0")+IFERROR(X48/H48,"0")+IFERROR(X49/H49,"0")+IFERROR(X50/H50,"0")+IFERROR(X51/H51,"0")</f>
        <v>56.642857142857146</v>
      </c>
      <c r="Y52" s="781">
        <f>IFERROR(Y46/H46,"0")+IFERROR(Y47/H47,"0")+IFERROR(Y48/H48,"0")+IFERROR(Y49/H49,"0")+IFERROR(Y50/H50,"0")+IFERROR(Y51/H51,"0")</f>
        <v>57</v>
      </c>
      <c r="Z52" s="781">
        <f>IFERROR(IF(Z46="",0,Z46),"0")+IFERROR(IF(Z47="",0,Z47),"0")+IFERROR(IF(Z48="",0,Z48),"0")+IFERROR(IF(Z49="",0,Z49),"0")+IFERROR(IF(Z50="",0,Z50),"0")+IFERROR(IF(Z51="",0,Z51),"0")</f>
        <v>0.96233999999999997</v>
      </c>
      <c r="AA52" s="782"/>
      <c r="AB52" s="782"/>
      <c r="AC52" s="782"/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70</v>
      </c>
      <c r="Q53" s="788"/>
      <c r="R53" s="788"/>
      <c r="S53" s="788"/>
      <c r="T53" s="788"/>
      <c r="U53" s="788"/>
      <c r="V53" s="789"/>
      <c r="W53" s="37" t="s">
        <v>68</v>
      </c>
      <c r="X53" s="781">
        <f>IFERROR(SUM(X46:X51),"0")</f>
        <v>548</v>
      </c>
      <c r="Y53" s="781">
        <f>IFERROR(SUM(Y46:Y51),"0")</f>
        <v>552</v>
      </c>
      <c r="Z53" s="37"/>
      <c r="AA53" s="782"/>
      <c r="AB53" s="782"/>
      <c r="AC53" s="782"/>
    </row>
    <row r="54" spans="1:68" ht="14.25" hidden="1" customHeight="1" x14ac:dyDescent="0.25">
      <c r="A54" s="800" t="s">
        <v>72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128</v>
      </c>
      <c r="B55" s="54" t="s">
        <v>129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131</v>
      </c>
      <c r="B56" s="54" t="s">
        <v>132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70</v>
      </c>
      <c r="Q57" s="788"/>
      <c r="R57" s="788"/>
      <c r="S57" s="788"/>
      <c r="T57" s="788"/>
      <c r="U57" s="788"/>
      <c r="V57" s="789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70</v>
      </c>
      <c r="Q58" s="788"/>
      <c r="R58" s="788"/>
      <c r="S58" s="788"/>
      <c r="T58" s="788"/>
      <c r="U58" s="788"/>
      <c r="V58" s="789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134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109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135</v>
      </c>
      <c r="B61" s="54" t="s">
        <v>136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68</v>
      </c>
      <c r="X62" s="779">
        <v>500</v>
      </c>
      <c r="Y62" s="780">
        <f t="shared" si="11"/>
        <v>507.6</v>
      </c>
      <c r="Z62" s="36">
        <f>IFERROR(IF(Y62=0,"",ROUNDUP(Y62/H62,0)*0.01898),"")</f>
        <v>0.89205999999999996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520.1388888888888</v>
      </c>
      <c r="BN62" s="64">
        <f t="shared" si="13"/>
        <v>528.04499999999996</v>
      </c>
      <c r="BO62" s="64">
        <f t="shared" si="14"/>
        <v>0.72337962962962954</v>
      </c>
      <c r="BP62" s="64">
        <f t="shared" si="15"/>
        <v>0.734375</v>
      </c>
    </row>
    <row r="63" spans="1:68" ht="27" hidden="1" customHeight="1" x14ac:dyDescent="0.25">
      <c r="A63" s="54" t="s">
        <v>141</v>
      </c>
      <c r="B63" s="54" t="s">
        <v>142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144</v>
      </c>
      <c r="B64" s="54" t="s">
        <v>145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147</v>
      </c>
      <c r="B65" s="54" t="s">
        <v>148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68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68</v>
      </c>
      <c r="X67" s="779">
        <v>108</v>
      </c>
      <c r="Y67" s="780">
        <f t="shared" si="11"/>
        <v>108</v>
      </c>
      <c r="Z67" s="36">
        <f>IFERROR(IF(Y67=0,"",ROUNDUP(Y67/H67,0)*0.00902),"")</f>
        <v>0.21648000000000001</v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113.04</v>
      </c>
      <c r="BN67" s="64">
        <f t="shared" si="13"/>
        <v>113.04</v>
      </c>
      <c r="BO67" s="64">
        <f t="shared" si="14"/>
        <v>0.18181818181818182</v>
      </c>
      <c r="BP67" s="64">
        <f t="shared" si="15"/>
        <v>0.18181818181818182</v>
      </c>
    </row>
    <row r="68" spans="1:68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70</v>
      </c>
      <c r="Q68" s="788"/>
      <c r="R68" s="788"/>
      <c r="S68" s="788"/>
      <c r="T68" s="788"/>
      <c r="U68" s="788"/>
      <c r="V68" s="789"/>
      <c r="W68" s="37" t="s">
        <v>71</v>
      </c>
      <c r="X68" s="781">
        <f>IFERROR(X61/H61,"0")+IFERROR(X62/H62,"0")+IFERROR(X63/H63,"0")+IFERROR(X64/H64,"0")+IFERROR(X65/H65,"0")+IFERROR(X66/H66,"0")+IFERROR(X67/H67,"0")</f>
        <v>70.296296296296291</v>
      </c>
      <c r="Y68" s="781">
        <f>IFERROR(Y61/H61,"0")+IFERROR(Y62/H62,"0")+IFERROR(Y63/H63,"0")+IFERROR(Y64/H64,"0")+IFERROR(Y65/H65,"0")+IFERROR(Y66/H66,"0")+IFERROR(Y67/H67,"0")</f>
        <v>71</v>
      </c>
      <c r="Z68" s="781">
        <f>IFERROR(IF(Z61="",0,Z61),"0")+IFERROR(IF(Z62="",0,Z62),"0")+IFERROR(IF(Z63="",0,Z63),"0")+IFERROR(IF(Z64="",0,Z64),"0")+IFERROR(IF(Z65="",0,Z65),"0")+IFERROR(IF(Z66="",0,Z66),"0")+IFERROR(IF(Z67="",0,Z67),"0")</f>
        <v>1.1085400000000001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70</v>
      </c>
      <c r="Q69" s="788"/>
      <c r="R69" s="788"/>
      <c r="S69" s="788"/>
      <c r="T69" s="788"/>
      <c r="U69" s="788"/>
      <c r="V69" s="789"/>
      <c r="W69" s="37" t="s">
        <v>68</v>
      </c>
      <c r="X69" s="781">
        <f>IFERROR(SUM(X61:X67),"0")</f>
        <v>608</v>
      </c>
      <c r="Y69" s="781">
        <f>IFERROR(SUM(Y61:Y67),"0")</f>
        <v>615.6</v>
      </c>
      <c r="Z69" s="37"/>
      <c r="AA69" s="782"/>
      <c r="AB69" s="782"/>
      <c r="AC69" s="782"/>
    </row>
    <row r="70" spans="1:68" ht="14.25" hidden="1" customHeight="1" x14ac:dyDescent="0.25">
      <c r="A70" s="800" t="s">
        <v>155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customHeight="1" x14ac:dyDescent="0.25">
      <c r="A71" s="54" t="s">
        <v>156</v>
      </c>
      <c r="B71" s="54" t="s">
        <v>157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68</v>
      </c>
      <c r="X71" s="779">
        <v>50</v>
      </c>
      <c r="Y71" s="780">
        <f>IFERROR(IF(X71="",0,CEILING((X71/$H71),1)*$H71),"")</f>
        <v>54</v>
      </c>
      <c r="Z71" s="36">
        <f>IFERROR(IF(Y71=0,"",ROUNDUP(Y71/H71,0)*0.01898),"")</f>
        <v>9.4899999999999998E-2</v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52.013888888888886</v>
      </c>
      <c r="BN71" s="64">
        <f>IFERROR(Y71*I71/H71,"0")</f>
        <v>56.17499999999999</v>
      </c>
      <c r="BO71" s="64">
        <f>IFERROR(1/J71*(X71/H71),"0")</f>
        <v>7.2337962962962965E-2</v>
      </c>
      <c r="BP71" s="64">
        <f>IFERROR(1/J71*(Y71/H71),"0")</f>
        <v>7.8125E-2</v>
      </c>
    </row>
    <row r="72" spans="1:68" ht="27" hidden="1" customHeight="1" x14ac:dyDescent="0.25">
      <c r="A72" s="54" t="s">
        <v>159</v>
      </c>
      <c r="B72" s="54" t="s">
        <v>160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162</v>
      </c>
      <c r="B73" s="54" t="s">
        <v>163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164</v>
      </c>
      <c r="B74" s="54" t="s">
        <v>165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70</v>
      </c>
      <c r="Q75" s="788"/>
      <c r="R75" s="788"/>
      <c r="S75" s="788"/>
      <c r="T75" s="788"/>
      <c r="U75" s="788"/>
      <c r="V75" s="789"/>
      <c r="W75" s="37" t="s">
        <v>71</v>
      </c>
      <c r="X75" s="781">
        <f>IFERROR(X71/H71,"0")+IFERROR(X72/H72,"0")+IFERROR(X73/H73,"0")+IFERROR(X74/H74,"0")</f>
        <v>4.6296296296296298</v>
      </c>
      <c r="Y75" s="781">
        <f>IFERROR(Y71/H71,"0")+IFERROR(Y72/H72,"0")+IFERROR(Y73/H73,"0")+IFERROR(Y74/H74,"0")</f>
        <v>5</v>
      </c>
      <c r="Z75" s="781">
        <f>IFERROR(IF(Z71="",0,Z71),"0")+IFERROR(IF(Z72="",0,Z72),"0")+IFERROR(IF(Z73="",0,Z73),"0")+IFERROR(IF(Z74="",0,Z74),"0")</f>
        <v>9.4899999999999998E-2</v>
      </c>
      <c r="AA75" s="782"/>
      <c r="AB75" s="782"/>
      <c r="AC75" s="782"/>
    </row>
    <row r="76" spans="1:68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70</v>
      </c>
      <c r="Q76" s="788"/>
      <c r="R76" s="788"/>
      <c r="S76" s="788"/>
      <c r="T76" s="788"/>
      <c r="U76" s="788"/>
      <c r="V76" s="789"/>
      <c r="W76" s="37" t="s">
        <v>68</v>
      </c>
      <c r="X76" s="781">
        <f>IFERROR(SUM(X71:X74),"0")</f>
        <v>50</v>
      </c>
      <c r="Y76" s="781">
        <f>IFERROR(SUM(Y71:Y74),"0")</f>
        <v>54</v>
      </c>
      <c r="Z76" s="37"/>
      <c r="AA76" s="782"/>
      <c r="AB76" s="782"/>
      <c r="AC76" s="782"/>
    </row>
    <row r="77" spans="1:68" ht="14.25" hidden="1" customHeight="1" x14ac:dyDescent="0.25">
      <c r="A77" s="800" t="s">
        <v>63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166</v>
      </c>
      <c r="B78" s="54" t="s">
        <v>167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169</v>
      </c>
      <c r="B79" s="54" t="s">
        <v>170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172</v>
      </c>
      <c r="B80" s="54" t="s">
        <v>173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175</v>
      </c>
      <c r="B81" s="54" t="s">
        <v>176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68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179</v>
      </c>
      <c r="B83" s="54" t="s">
        <v>180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68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70</v>
      </c>
      <c r="Q84" s="788"/>
      <c r="R84" s="788"/>
      <c r="S84" s="788"/>
      <c r="T84" s="788"/>
      <c r="U84" s="788"/>
      <c r="V84" s="789"/>
      <c r="W84" s="37" t="s">
        <v>71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70</v>
      </c>
      <c r="Q85" s="788"/>
      <c r="R85" s="788"/>
      <c r="S85" s="788"/>
      <c r="T85" s="788"/>
      <c r="U85" s="788"/>
      <c r="V85" s="789"/>
      <c r="W85" s="37" t="s">
        <v>68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72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181</v>
      </c>
      <c r="B87" s="54" t="s">
        <v>182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184</v>
      </c>
      <c r="B88" s="54" t="s">
        <v>185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187</v>
      </c>
      <c r="B89" s="54" t="s">
        <v>188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190</v>
      </c>
      <c r="B90" s="54" t="s">
        <v>191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192</v>
      </c>
      <c r="B91" s="54" t="s">
        <v>193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194</v>
      </c>
      <c r="B92" s="54" t="s">
        <v>195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70</v>
      </c>
      <c r="Q93" s="788"/>
      <c r="R93" s="788"/>
      <c r="S93" s="788"/>
      <c r="T93" s="788"/>
      <c r="U93" s="788"/>
      <c r="V93" s="789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70</v>
      </c>
      <c r="Q94" s="788"/>
      <c r="R94" s="788"/>
      <c r="S94" s="788"/>
      <c r="T94" s="788"/>
      <c r="U94" s="788"/>
      <c r="V94" s="789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196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197</v>
      </c>
      <c r="B96" s="54" t="s">
        <v>198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197</v>
      </c>
      <c r="B97" s="54" t="s">
        <v>200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201</v>
      </c>
      <c r="B98" s="54" t="s">
        <v>202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68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70</v>
      </c>
      <c r="Q99" s="788"/>
      <c r="R99" s="788"/>
      <c r="S99" s="788"/>
      <c r="T99" s="788"/>
      <c r="U99" s="788"/>
      <c r="V99" s="789"/>
      <c r="W99" s="37" t="s">
        <v>71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70</v>
      </c>
      <c r="Q100" s="788"/>
      <c r="R100" s="788"/>
      <c r="S100" s="788"/>
      <c r="T100" s="788"/>
      <c r="U100" s="788"/>
      <c r="V100" s="789"/>
      <c r="W100" s="37" t="s">
        <v>68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204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109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customHeight="1" x14ac:dyDescent="0.25">
      <c r="A103" s="54" t="s">
        <v>205</v>
      </c>
      <c r="B103" s="54" t="s">
        <v>206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68</v>
      </c>
      <c r="X103" s="779">
        <v>500</v>
      </c>
      <c r="Y103" s="780">
        <f>IFERROR(IF(X103="",0,CEILING((X103/$H103),1)*$H103),"")</f>
        <v>507.6</v>
      </c>
      <c r="Z103" s="36">
        <f>IFERROR(IF(Y103=0,"",ROUNDUP(Y103/H103,0)*0.01898),"")</f>
        <v>0.89205999999999996</v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520.1388888888888</v>
      </c>
      <c r="BN103" s="64">
        <f>IFERROR(Y103*I103/H103,"0")</f>
        <v>528.04499999999996</v>
      </c>
      <c r="BO103" s="64">
        <f>IFERROR(1/J103*(X103/H103),"0")</f>
        <v>0.72337962962962954</v>
      </c>
      <c r="BP103" s="64">
        <f>IFERROR(1/J103*(Y103/H103),"0")</f>
        <v>0.734375</v>
      </c>
    </row>
    <row r="104" spans="1:68" ht="16.5" hidden="1" customHeight="1" x14ac:dyDescent="0.25">
      <c r="A104" s="54" t="s">
        <v>208</v>
      </c>
      <c r="B104" s="54" t="s">
        <v>209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210</v>
      </c>
      <c r="B105" s="54" t="s">
        <v>211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68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70</v>
      </c>
      <c r="Q106" s="788"/>
      <c r="R106" s="788"/>
      <c r="S106" s="788"/>
      <c r="T106" s="788"/>
      <c r="U106" s="788"/>
      <c r="V106" s="789"/>
      <c r="W106" s="37" t="s">
        <v>71</v>
      </c>
      <c r="X106" s="781">
        <f>IFERROR(X103/H103,"0")+IFERROR(X104/H104,"0")+IFERROR(X105/H105,"0")</f>
        <v>46.296296296296291</v>
      </c>
      <c r="Y106" s="781">
        <f>IFERROR(Y103/H103,"0")+IFERROR(Y104/H104,"0")+IFERROR(Y105/H105,"0")</f>
        <v>47</v>
      </c>
      <c r="Z106" s="781">
        <f>IFERROR(IF(Z103="",0,Z103),"0")+IFERROR(IF(Z104="",0,Z104),"0")+IFERROR(IF(Z105="",0,Z105),"0")</f>
        <v>0.89205999999999996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70</v>
      </c>
      <c r="Q107" s="788"/>
      <c r="R107" s="788"/>
      <c r="S107" s="788"/>
      <c r="T107" s="788"/>
      <c r="U107" s="788"/>
      <c r="V107" s="789"/>
      <c r="W107" s="37" t="s">
        <v>68</v>
      </c>
      <c r="X107" s="781">
        <f>IFERROR(SUM(X103:X105),"0")</f>
        <v>500</v>
      </c>
      <c r="Y107" s="781">
        <f>IFERROR(SUM(Y103:Y105),"0")</f>
        <v>507.6</v>
      </c>
      <c r="Z107" s="37"/>
      <c r="AA107" s="782"/>
      <c r="AB107" s="782"/>
      <c r="AC107" s="782"/>
    </row>
    <row r="108" spans="1:68" ht="14.25" hidden="1" customHeight="1" x14ac:dyDescent="0.25">
      <c r="A108" s="800" t="s">
        <v>72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customHeight="1" x14ac:dyDescent="0.25">
      <c r="A109" s="54" t="s">
        <v>213</v>
      </c>
      <c r="B109" s="54" t="s">
        <v>214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68</v>
      </c>
      <c r="X109" s="779">
        <v>300</v>
      </c>
      <c r="Y109" s="780">
        <f t="shared" ref="Y109:Y114" si="26">IFERROR(IF(X109="",0,CEILING((X109/$H109),1)*$H109),"")</f>
        <v>307.8</v>
      </c>
      <c r="Z109" s="36">
        <f>IFERROR(IF(Y109=0,"",ROUNDUP(Y109/H109,0)*0.01898),"")</f>
        <v>0.72123999999999999</v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319.22222222222223</v>
      </c>
      <c r="BN109" s="64">
        <f t="shared" ref="BN109:BN114" si="28">IFERROR(Y109*I109/H109,"0")</f>
        <v>327.52199999999999</v>
      </c>
      <c r="BO109" s="64">
        <f t="shared" ref="BO109:BO114" si="29">IFERROR(1/J109*(X109/H109),"0")</f>
        <v>0.57870370370370372</v>
      </c>
      <c r="BP109" s="64">
        <f t="shared" ref="BP109:BP114" si="30">IFERROR(1/J109*(Y109/H109),"0")</f>
        <v>0.59375</v>
      </c>
    </row>
    <row r="110" spans="1:68" ht="27" hidden="1" customHeight="1" x14ac:dyDescent="0.25">
      <c r="A110" s="54" t="s">
        <v>213</v>
      </c>
      <c r="B110" s="54" t="s">
        <v>216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68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hidden="1" customHeight="1" x14ac:dyDescent="0.25">
      <c r="A111" s="54" t="s">
        <v>217</v>
      </c>
      <c r="B111" s="54" t="s">
        <v>218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68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222</v>
      </c>
      <c r="B113" s="54" t="s">
        <v>223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68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222</v>
      </c>
      <c r="B114" s="54" t="s">
        <v>224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1134" t="s">
        <v>225</v>
      </c>
      <c r="Q114" s="784"/>
      <c r="R114" s="784"/>
      <c r="S114" s="784"/>
      <c r="T114" s="785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70</v>
      </c>
      <c r="Q115" s="788"/>
      <c r="R115" s="788"/>
      <c r="S115" s="788"/>
      <c r="T115" s="788"/>
      <c r="U115" s="788"/>
      <c r="V115" s="789"/>
      <c r="W115" s="37" t="s">
        <v>71</v>
      </c>
      <c r="X115" s="781">
        <f>IFERROR(X109/H109,"0")+IFERROR(X110/H110,"0")+IFERROR(X111/H111,"0")+IFERROR(X112/H112,"0")+IFERROR(X113/H113,"0")+IFERROR(X114/H114,"0")</f>
        <v>37.037037037037038</v>
      </c>
      <c r="Y115" s="781">
        <f>IFERROR(Y109/H109,"0")+IFERROR(Y110/H110,"0")+IFERROR(Y111/H111,"0")+IFERROR(Y112/H112,"0")+IFERROR(Y113/H113,"0")+IFERROR(Y114/H114,"0")</f>
        <v>38</v>
      </c>
      <c r="Z115" s="781">
        <f>IFERROR(IF(Z109="",0,Z109),"0")+IFERROR(IF(Z110="",0,Z110),"0")+IFERROR(IF(Z111="",0,Z111),"0")+IFERROR(IF(Z112="",0,Z112),"0")+IFERROR(IF(Z113="",0,Z113),"0")+IFERROR(IF(Z114="",0,Z114),"0")</f>
        <v>0.72123999999999999</v>
      </c>
      <c r="AA115" s="782"/>
      <c r="AB115" s="782"/>
      <c r="AC115" s="782"/>
    </row>
    <row r="116" spans="1:68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70</v>
      </c>
      <c r="Q116" s="788"/>
      <c r="R116" s="788"/>
      <c r="S116" s="788"/>
      <c r="T116" s="788"/>
      <c r="U116" s="788"/>
      <c r="V116" s="789"/>
      <c r="W116" s="37" t="s">
        <v>68</v>
      </c>
      <c r="X116" s="781">
        <f>IFERROR(SUM(X109:X114),"0")</f>
        <v>300</v>
      </c>
      <c r="Y116" s="781">
        <f>IFERROR(SUM(Y109:Y114),"0")</f>
        <v>307.8</v>
      </c>
      <c r="Z116" s="37"/>
      <c r="AA116" s="782"/>
      <c r="AB116" s="782"/>
      <c r="AC116" s="782"/>
    </row>
    <row r="117" spans="1:68" ht="16.5" hidden="1" customHeight="1" x14ac:dyDescent="0.25">
      <c r="A117" s="825" t="s">
        <v>226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109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customHeight="1" x14ac:dyDescent="0.25">
      <c r="A119" s="54" t="s">
        <v>227</v>
      </c>
      <c r="B119" s="54" t="s">
        <v>228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68</v>
      </c>
      <c r="X119" s="779">
        <v>500</v>
      </c>
      <c r="Y119" s="780">
        <f>IFERROR(IF(X119="",0,CEILING((X119/$H119),1)*$H119),"")</f>
        <v>507.6</v>
      </c>
      <c r="Z119" s="36">
        <f>IFERROR(IF(Y119=0,"",ROUNDUP(Y119/H119,0)*0.01898),"")</f>
        <v>0.89205999999999996</v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520.1388888888888</v>
      </c>
      <c r="BN119" s="64">
        <f>IFERROR(Y119*I119/H119,"0")</f>
        <v>528.04499999999996</v>
      </c>
      <c r="BO119" s="64">
        <f>IFERROR(1/J119*(X119/H119),"0")</f>
        <v>0.72337962962962954</v>
      </c>
      <c r="BP119" s="64">
        <f>IFERROR(1/J119*(Y119/H119),"0")</f>
        <v>0.734375</v>
      </c>
    </row>
    <row r="120" spans="1:68" ht="16.5" hidden="1" customHeight="1" x14ac:dyDescent="0.25">
      <c r="A120" s="54" t="s">
        <v>227</v>
      </c>
      <c r="B120" s="54" t="s">
        <v>230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68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231</v>
      </c>
      <c r="B121" s="54" t="s">
        <v>232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233</v>
      </c>
      <c r="B122" s="54" t="s">
        <v>234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68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235</v>
      </c>
      <c r="B123" s="54" t="s">
        <v>236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70</v>
      </c>
      <c r="Q124" s="788"/>
      <c r="R124" s="788"/>
      <c r="S124" s="788"/>
      <c r="T124" s="788"/>
      <c r="U124" s="788"/>
      <c r="V124" s="789"/>
      <c r="W124" s="37" t="s">
        <v>71</v>
      </c>
      <c r="X124" s="781">
        <f>IFERROR(X119/H119,"0")+IFERROR(X120/H120,"0")+IFERROR(X121/H121,"0")+IFERROR(X122/H122,"0")+IFERROR(X123/H123,"0")</f>
        <v>46.296296296296291</v>
      </c>
      <c r="Y124" s="781">
        <f>IFERROR(Y119/H119,"0")+IFERROR(Y120/H120,"0")+IFERROR(Y121/H121,"0")+IFERROR(Y122/H122,"0")+IFERROR(Y123/H123,"0")</f>
        <v>47</v>
      </c>
      <c r="Z124" s="781">
        <f>IFERROR(IF(Z119="",0,Z119),"0")+IFERROR(IF(Z120="",0,Z120),"0")+IFERROR(IF(Z121="",0,Z121),"0")+IFERROR(IF(Z122="",0,Z122),"0")+IFERROR(IF(Z123="",0,Z123),"0")</f>
        <v>0.89205999999999996</v>
      </c>
      <c r="AA124" s="782"/>
      <c r="AB124" s="782"/>
      <c r="AC124" s="782"/>
    </row>
    <row r="125" spans="1:68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70</v>
      </c>
      <c r="Q125" s="788"/>
      <c r="R125" s="788"/>
      <c r="S125" s="788"/>
      <c r="T125" s="788"/>
      <c r="U125" s="788"/>
      <c r="V125" s="789"/>
      <c r="W125" s="37" t="s">
        <v>68</v>
      </c>
      <c r="X125" s="781">
        <f>IFERROR(SUM(X119:X123),"0")</f>
        <v>500</v>
      </c>
      <c r="Y125" s="781">
        <f>IFERROR(SUM(Y119:Y123),"0")</f>
        <v>507.6</v>
      </c>
      <c r="Z125" s="37"/>
      <c r="AA125" s="782"/>
      <c r="AB125" s="782"/>
      <c r="AC125" s="782"/>
    </row>
    <row r="126" spans="1:68" ht="14.25" hidden="1" customHeight="1" x14ac:dyDescent="0.25">
      <c r="A126" s="800" t="s">
        <v>155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237</v>
      </c>
      <c r="B127" s="54" t="s">
        <v>238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68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240</v>
      </c>
      <c r="B128" s="54" t="s">
        <v>241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242</v>
      </c>
      <c r="B129" s="54" t="s">
        <v>243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68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70</v>
      </c>
      <c r="Q130" s="788"/>
      <c r="R130" s="788"/>
      <c r="S130" s="788"/>
      <c r="T130" s="788"/>
      <c r="U130" s="788"/>
      <c r="V130" s="789"/>
      <c r="W130" s="37" t="s">
        <v>71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70</v>
      </c>
      <c r="Q131" s="788"/>
      <c r="R131" s="788"/>
      <c r="S131" s="788"/>
      <c r="T131" s="788"/>
      <c r="U131" s="788"/>
      <c r="V131" s="789"/>
      <c r="W131" s="37" t="s">
        <v>68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72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244</v>
      </c>
      <c r="B133" s="54" t="s">
        <v>245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244</v>
      </c>
      <c r="B134" s="54" t="s">
        <v>247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68</v>
      </c>
      <c r="X134" s="779">
        <v>500</v>
      </c>
      <c r="Y134" s="780">
        <f t="shared" si="31"/>
        <v>504</v>
      </c>
      <c r="Z134" s="36">
        <f>IFERROR(IF(Y134=0,"",ROUNDUP(Y134/H134,0)*0.01898),"")</f>
        <v>1.1388</v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530.53571428571422</v>
      </c>
      <c r="BN134" s="64">
        <f t="shared" si="33"/>
        <v>534.78</v>
      </c>
      <c r="BO134" s="64">
        <f t="shared" si="34"/>
        <v>0.93005952380952372</v>
      </c>
      <c r="BP134" s="64">
        <f t="shared" si="35"/>
        <v>0.9375</v>
      </c>
    </row>
    <row r="135" spans="1:68" ht="27" hidden="1" customHeight="1" x14ac:dyDescent="0.25">
      <c r="A135" s="54" t="s">
        <v>249</v>
      </c>
      <c r="B135" s="54" t="s">
        <v>250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252</v>
      </c>
      <c r="B136" s="54" t="s">
        <v>253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254</v>
      </c>
      <c r="B137" s="54" t="s">
        <v>255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68</v>
      </c>
      <c r="X137" s="779">
        <v>491.4</v>
      </c>
      <c r="Y137" s="780">
        <f t="shared" si="31"/>
        <v>491.40000000000003</v>
      </c>
      <c r="Z137" s="36">
        <f>IFERROR(IF(Y137=0,"",ROUNDUP(Y137/H137,0)*0.00651),"")</f>
        <v>1.18482</v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537.2639999999999</v>
      </c>
      <c r="BN137" s="64">
        <f t="shared" si="33"/>
        <v>537.26400000000001</v>
      </c>
      <c r="BO137" s="64">
        <f t="shared" si="34"/>
        <v>0.99999999999999989</v>
      </c>
      <c r="BP137" s="64">
        <f t="shared" si="35"/>
        <v>1</v>
      </c>
    </row>
    <row r="138" spans="1:68" ht="27" hidden="1" customHeight="1" x14ac:dyDescent="0.25">
      <c r="A138" s="54" t="s">
        <v>256</v>
      </c>
      <c r="B138" s="54" t="s">
        <v>257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258</v>
      </c>
      <c r="B139" s="54" t="s">
        <v>259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70</v>
      </c>
      <c r="Q140" s="788"/>
      <c r="R140" s="788"/>
      <c r="S140" s="788"/>
      <c r="T140" s="788"/>
      <c r="U140" s="788"/>
      <c r="V140" s="789"/>
      <c r="W140" s="37" t="s">
        <v>71</v>
      </c>
      <c r="X140" s="781">
        <f>IFERROR(X133/H133,"0")+IFERROR(X134/H134,"0")+IFERROR(X135/H135,"0")+IFERROR(X136/H136,"0")+IFERROR(X137/H137,"0")+IFERROR(X138/H138,"0")+IFERROR(X139/H139,"0")</f>
        <v>241.52380952380949</v>
      </c>
      <c r="Y140" s="781">
        <f>IFERROR(Y133/H133,"0")+IFERROR(Y134/H134,"0")+IFERROR(Y135/H135,"0")+IFERROR(Y136/H136,"0")+IFERROR(Y137/H137,"0")+IFERROR(Y138/H138,"0")+IFERROR(Y139/H139,"0")</f>
        <v>242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2.32362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70</v>
      </c>
      <c r="Q141" s="788"/>
      <c r="R141" s="788"/>
      <c r="S141" s="788"/>
      <c r="T141" s="788"/>
      <c r="U141" s="788"/>
      <c r="V141" s="789"/>
      <c r="W141" s="37" t="s">
        <v>68</v>
      </c>
      <c r="X141" s="781">
        <f>IFERROR(SUM(X133:X139),"0")</f>
        <v>991.4</v>
      </c>
      <c r="Y141" s="781">
        <f>IFERROR(SUM(Y133:Y139),"0")</f>
        <v>995.40000000000009</v>
      </c>
      <c r="Z141" s="37"/>
      <c r="AA141" s="782"/>
      <c r="AB141" s="782"/>
      <c r="AC141" s="782"/>
    </row>
    <row r="142" spans="1:68" ht="14.25" hidden="1" customHeight="1" x14ac:dyDescent="0.25">
      <c r="A142" s="800" t="s">
        <v>196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261</v>
      </c>
      <c r="B143" s="54" t="s">
        <v>262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264</v>
      </c>
      <c r="B144" s="54" t="s">
        <v>265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70</v>
      </c>
      <c r="Q145" s="788"/>
      <c r="R145" s="788"/>
      <c r="S145" s="788"/>
      <c r="T145" s="788"/>
      <c r="U145" s="788"/>
      <c r="V145" s="789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70</v>
      </c>
      <c r="Q146" s="788"/>
      <c r="R146" s="788"/>
      <c r="S146" s="788"/>
      <c r="T146" s="788"/>
      <c r="U146" s="788"/>
      <c r="V146" s="789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267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109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268</v>
      </c>
      <c r="B149" s="54" t="s">
        <v>269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272</v>
      </c>
      <c r="B150" s="54" t="s">
        <v>273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272</v>
      </c>
      <c r="B151" s="54" t="s">
        <v>275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68</v>
      </c>
      <c r="X151" s="779">
        <v>50</v>
      </c>
      <c r="Y151" s="780">
        <f>IFERROR(IF(X151="",0,CEILING((X151/$H151),1)*$H151),"")</f>
        <v>51.2</v>
      </c>
      <c r="Z151" s="36">
        <f>IFERROR(IF(Y151=0,"",ROUNDUP(Y151/H151,0)*0.00651),"")</f>
        <v>0.10416</v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52.8125</v>
      </c>
      <c r="BN151" s="64">
        <f>IFERROR(Y151*I151/H151,"0")</f>
        <v>54.08</v>
      </c>
      <c r="BO151" s="64">
        <f>IFERROR(1/J151*(X151/H151),"0")</f>
        <v>8.5851648351648352E-2</v>
      </c>
      <c r="BP151" s="64">
        <f>IFERROR(1/J151*(Y151/H151),"0")</f>
        <v>8.7912087912087919E-2</v>
      </c>
    </row>
    <row r="152" spans="1:68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70</v>
      </c>
      <c r="Q152" s="788"/>
      <c r="R152" s="788"/>
      <c r="S152" s="788"/>
      <c r="T152" s="788"/>
      <c r="U152" s="788"/>
      <c r="V152" s="789"/>
      <c r="W152" s="37" t="s">
        <v>71</v>
      </c>
      <c r="X152" s="781">
        <f>IFERROR(X149/H149,"0")+IFERROR(X150/H150,"0")+IFERROR(X151/H151,"0")</f>
        <v>15.625</v>
      </c>
      <c r="Y152" s="781">
        <f>IFERROR(Y149/H149,"0")+IFERROR(Y150/H150,"0")+IFERROR(Y151/H151,"0")</f>
        <v>16</v>
      </c>
      <c r="Z152" s="781">
        <f>IFERROR(IF(Z149="",0,Z149),"0")+IFERROR(IF(Z150="",0,Z150),"0")+IFERROR(IF(Z151="",0,Z151),"0")</f>
        <v>0.10416</v>
      </c>
      <c r="AA152" s="782"/>
      <c r="AB152" s="782"/>
      <c r="AC152" s="782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70</v>
      </c>
      <c r="Q153" s="788"/>
      <c r="R153" s="788"/>
      <c r="S153" s="788"/>
      <c r="T153" s="788"/>
      <c r="U153" s="788"/>
      <c r="V153" s="789"/>
      <c r="W153" s="37" t="s">
        <v>68</v>
      </c>
      <c r="X153" s="781">
        <f>IFERROR(SUM(X149:X151),"0")</f>
        <v>50</v>
      </c>
      <c r="Y153" s="781">
        <f>IFERROR(SUM(Y149:Y151),"0")</f>
        <v>51.2</v>
      </c>
      <c r="Z153" s="37"/>
      <c r="AA153" s="782"/>
      <c r="AB153" s="782"/>
      <c r="AC153" s="782"/>
    </row>
    <row r="154" spans="1:68" ht="14.25" hidden="1" customHeight="1" x14ac:dyDescent="0.25">
      <c r="A154" s="800" t="s">
        <v>63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customHeight="1" x14ac:dyDescent="0.25">
      <c r="A155" s="54" t="s">
        <v>276</v>
      </c>
      <c r="B155" s="54" t="s">
        <v>277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68</v>
      </c>
      <c r="X155" s="779">
        <v>50</v>
      </c>
      <c r="Y155" s="780">
        <f>IFERROR(IF(X155="",0,CEILING((X155/$H155),1)*$H155),"")</f>
        <v>50.4</v>
      </c>
      <c r="Z155" s="36">
        <f>IFERROR(IF(Y155=0,"",ROUNDUP(Y155/H155,0)*0.00651),"")</f>
        <v>0.11718000000000001</v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54.785714285714292</v>
      </c>
      <c r="BN155" s="64">
        <f>IFERROR(Y155*I155/H155,"0")</f>
        <v>55.223999999999997</v>
      </c>
      <c r="BO155" s="64">
        <f>IFERROR(1/J155*(X155/H155),"0")</f>
        <v>9.8116169544740978E-2</v>
      </c>
      <c r="BP155" s="64">
        <f>IFERROR(1/J155*(Y155/H155),"0")</f>
        <v>9.8901098901098911E-2</v>
      </c>
    </row>
    <row r="156" spans="1:68" ht="27" hidden="1" customHeight="1" x14ac:dyDescent="0.25">
      <c r="A156" s="54" t="s">
        <v>276</v>
      </c>
      <c r="B156" s="54" t="s">
        <v>279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70</v>
      </c>
      <c r="Q157" s="788"/>
      <c r="R157" s="788"/>
      <c r="S157" s="788"/>
      <c r="T157" s="788"/>
      <c r="U157" s="788"/>
      <c r="V157" s="789"/>
      <c r="W157" s="37" t="s">
        <v>71</v>
      </c>
      <c r="X157" s="781">
        <f>IFERROR(X155/H155,"0")+IFERROR(X156/H156,"0")</f>
        <v>17.857142857142858</v>
      </c>
      <c r="Y157" s="781">
        <f>IFERROR(Y155/H155,"0")+IFERROR(Y156/H156,"0")</f>
        <v>18</v>
      </c>
      <c r="Z157" s="781">
        <f>IFERROR(IF(Z155="",0,Z155),"0")+IFERROR(IF(Z156="",0,Z156),"0")</f>
        <v>0.11718000000000001</v>
      </c>
      <c r="AA157" s="782"/>
      <c r="AB157" s="782"/>
      <c r="AC157" s="782"/>
    </row>
    <row r="158" spans="1:68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70</v>
      </c>
      <c r="Q158" s="788"/>
      <c r="R158" s="788"/>
      <c r="S158" s="788"/>
      <c r="T158" s="788"/>
      <c r="U158" s="788"/>
      <c r="V158" s="789"/>
      <c r="W158" s="37" t="s">
        <v>68</v>
      </c>
      <c r="X158" s="781">
        <f>IFERROR(SUM(X155:X156),"0")</f>
        <v>50</v>
      </c>
      <c r="Y158" s="781">
        <f>IFERROR(SUM(Y155:Y156),"0")</f>
        <v>50.4</v>
      </c>
      <c r="Z158" s="37"/>
      <c r="AA158" s="782"/>
      <c r="AB158" s="782"/>
      <c r="AC158" s="782"/>
    </row>
    <row r="159" spans="1:68" ht="14.25" hidden="1" customHeight="1" x14ac:dyDescent="0.25">
      <c r="A159" s="800" t="s">
        <v>72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customHeight="1" x14ac:dyDescent="0.25">
      <c r="A160" s="54" t="s">
        <v>280</v>
      </c>
      <c r="B160" s="54" t="s">
        <v>281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847" t="s">
        <v>282</v>
      </c>
      <c r="Q160" s="784"/>
      <c r="R160" s="784"/>
      <c r="S160" s="784"/>
      <c r="T160" s="785"/>
      <c r="U160" s="34"/>
      <c r="V160" s="34"/>
      <c r="W160" s="35" t="s">
        <v>68</v>
      </c>
      <c r="X160" s="779">
        <v>50</v>
      </c>
      <c r="Y160" s="780">
        <f>IFERROR(IF(X160="",0,CEILING((X160/$H160),1)*$H160),"")</f>
        <v>52</v>
      </c>
      <c r="Z160" s="36">
        <f>IFERROR(IF(Y160=0,"",ROUNDUP(Y160/H160,0)*0.00937),"")</f>
        <v>0.12181</v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71.125</v>
      </c>
      <c r="BN160" s="64">
        <f>IFERROR(Y160*I160/H160,"0")</f>
        <v>73.97</v>
      </c>
      <c r="BO160" s="64">
        <f>IFERROR(1/J160*(X160/H160),"0")</f>
        <v>0.10416666666666667</v>
      </c>
      <c r="BP160" s="64">
        <f>IFERROR(1/J160*(Y160/H160),"0")</f>
        <v>0.10833333333333334</v>
      </c>
    </row>
    <row r="161" spans="1:68" ht="16.5" customHeight="1" x14ac:dyDescent="0.25">
      <c r="A161" s="54" t="s">
        <v>283</v>
      </c>
      <c r="B161" s="54" t="s">
        <v>284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68</v>
      </c>
      <c r="X161" s="779">
        <v>20</v>
      </c>
      <c r="Y161" s="780">
        <f>IFERROR(IF(X161="",0,CEILING((X161/$H161),1)*$H161),"")</f>
        <v>21.12</v>
      </c>
      <c r="Z161" s="36">
        <f>IFERROR(IF(Y161=0,"",ROUNDUP(Y161/H161,0)*0.00651),"")</f>
        <v>5.2080000000000001E-2</v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22.030303030303028</v>
      </c>
      <c r="BN161" s="64">
        <f>IFERROR(Y161*I161/H161,"0")</f>
        <v>23.263999999999999</v>
      </c>
      <c r="BO161" s="64">
        <f>IFERROR(1/J161*(X161/H161),"0")</f>
        <v>4.1625041625041624E-2</v>
      </c>
      <c r="BP161" s="64">
        <f>IFERROR(1/J161*(Y161/H161),"0")</f>
        <v>4.3956043956043959E-2</v>
      </c>
    </row>
    <row r="162" spans="1:68" ht="16.5" hidden="1" customHeight="1" x14ac:dyDescent="0.25">
      <c r="A162" s="54" t="s">
        <v>283</v>
      </c>
      <c r="B162" s="54" t="s">
        <v>285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70</v>
      </c>
      <c r="Q163" s="788"/>
      <c r="R163" s="788"/>
      <c r="S163" s="788"/>
      <c r="T163" s="788"/>
      <c r="U163" s="788"/>
      <c r="V163" s="789"/>
      <c r="W163" s="37" t="s">
        <v>71</v>
      </c>
      <c r="X163" s="781">
        <f>IFERROR(X160/H160,"0")+IFERROR(X161/H161,"0")+IFERROR(X162/H162,"0")</f>
        <v>20.075757575757574</v>
      </c>
      <c r="Y163" s="781">
        <f>IFERROR(Y160/H160,"0")+IFERROR(Y161/H161,"0")+IFERROR(Y162/H162,"0")</f>
        <v>21</v>
      </c>
      <c r="Z163" s="781">
        <f>IFERROR(IF(Z160="",0,Z160),"0")+IFERROR(IF(Z161="",0,Z161),"0")+IFERROR(IF(Z162="",0,Z162),"0")</f>
        <v>0.17388999999999999</v>
      </c>
      <c r="AA163" s="782"/>
      <c r="AB163" s="782"/>
      <c r="AC163" s="782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70</v>
      </c>
      <c r="Q164" s="788"/>
      <c r="R164" s="788"/>
      <c r="S164" s="788"/>
      <c r="T164" s="788"/>
      <c r="U164" s="788"/>
      <c r="V164" s="789"/>
      <c r="W164" s="37" t="s">
        <v>68</v>
      </c>
      <c r="X164" s="781">
        <f>IFERROR(SUM(X160:X162),"0")</f>
        <v>70</v>
      </c>
      <c r="Y164" s="781">
        <f>IFERROR(SUM(Y160:Y162),"0")</f>
        <v>73.12</v>
      </c>
      <c r="Z164" s="37"/>
      <c r="AA164" s="782"/>
      <c r="AB164" s="782"/>
      <c r="AC164" s="782"/>
    </row>
    <row r="165" spans="1:68" ht="16.5" hidden="1" customHeight="1" x14ac:dyDescent="0.25">
      <c r="A165" s="825" t="s">
        <v>107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109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286</v>
      </c>
      <c r="B167" s="54" t="s">
        <v>287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70</v>
      </c>
      <c r="Q168" s="788"/>
      <c r="R168" s="788"/>
      <c r="S168" s="788"/>
      <c r="T168" s="788"/>
      <c r="U168" s="788"/>
      <c r="V168" s="789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70</v>
      </c>
      <c r="Q169" s="788"/>
      <c r="R169" s="788"/>
      <c r="S169" s="788"/>
      <c r="T169" s="788"/>
      <c r="U169" s="788"/>
      <c r="V169" s="789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63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289</v>
      </c>
      <c r="B171" s="54" t="s">
        <v>290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295</v>
      </c>
      <c r="B173" s="54" t="s">
        <v>296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298</v>
      </c>
      <c r="B174" s="54" t="s">
        <v>299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300</v>
      </c>
      <c r="B175" s="54" t="s">
        <v>301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70</v>
      </c>
      <c r="Q176" s="788"/>
      <c r="R176" s="788"/>
      <c r="S176" s="788"/>
      <c r="T176" s="788"/>
      <c r="U176" s="788"/>
      <c r="V176" s="789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70</v>
      </c>
      <c r="Q177" s="788"/>
      <c r="R177" s="788"/>
      <c r="S177" s="788"/>
      <c r="T177" s="788"/>
      <c r="U177" s="788"/>
      <c r="V177" s="789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72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302</v>
      </c>
      <c r="B179" s="54" t="s">
        <v>303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305</v>
      </c>
      <c r="B180" s="54" t="s">
        <v>306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70</v>
      </c>
      <c r="Q181" s="788"/>
      <c r="R181" s="788"/>
      <c r="S181" s="788"/>
      <c r="T181" s="788"/>
      <c r="U181" s="788"/>
      <c r="V181" s="789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70</v>
      </c>
      <c r="Q182" s="788"/>
      <c r="R182" s="788"/>
      <c r="S182" s="788"/>
      <c r="T182" s="788"/>
      <c r="U182" s="788"/>
      <c r="V182" s="789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308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309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155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310</v>
      </c>
      <c r="B186" s="54" t="s">
        <v>311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68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70</v>
      </c>
      <c r="Q187" s="788"/>
      <c r="R187" s="788"/>
      <c r="S187" s="788"/>
      <c r="T187" s="788"/>
      <c r="U187" s="788"/>
      <c r="V187" s="789"/>
      <c r="W187" s="37" t="s">
        <v>71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70</v>
      </c>
      <c r="Q188" s="788"/>
      <c r="R188" s="788"/>
      <c r="S188" s="788"/>
      <c r="T188" s="788"/>
      <c r="U188" s="788"/>
      <c r="V188" s="789"/>
      <c r="W188" s="37" t="s">
        <v>68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63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hidden="1" customHeight="1" x14ac:dyDescent="0.25">
      <c r="A190" s="54" t="s">
        <v>313</v>
      </c>
      <c r="B190" s="54" t="s">
        <v>314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68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316</v>
      </c>
      <c r="B191" s="54" t="s">
        <v>317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68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68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68</v>
      </c>
      <c r="X195" s="779">
        <v>20</v>
      </c>
      <c r="Y195" s="780">
        <f t="shared" si="36"/>
        <v>21</v>
      </c>
      <c r="Z195" s="36">
        <f>IFERROR(IF(Y195=0,"",ROUNDUP(Y195/H195,0)*0.00502),"")</f>
        <v>5.0200000000000002E-2</v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20.952380952380953</v>
      </c>
      <c r="BN195" s="64">
        <f t="shared" si="38"/>
        <v>22</v>
      </c>
      <c r="BO195" s="64">
        <f t="shared" si="39"/>
        <v>4.0700040700040706E-2</v>
      </c>
      <c r="BP195" s="64">
        <f t="shared" si="40"/>
        <v>4.2735042735042736E-2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70</v>
      </c>
      <c r="Q198" s="788"/>
      <c r="R198" s="788"/>
      <c r="S198" s="788"/>
      <c r="T198" s="788"/>
      <c r="U198" s="788"/>
      <c r="V198" s="789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9.5238095238095237</v>
      </c>
      <c r="Y198" s="781">
        <f>IFERROR(Y190/H190,"0")+IFERROR(Y191/H191,"0")+IFERROR(Y192/H192,"0")+IFERROR(Y193/H193,"0")+IFERROR(Y194/H194,"0")+IFERROR(Y195/H195,"0")+IFERROR(Y196/H196,"0")+IFERROR(Y197/H197,"0")</f>
        <v>10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5.0200000000000002E-2</v>
      </c>
      <c r="AA198" s="782"/>
      <c r="AB198" s="782"/>
      <c r="AC198" s="782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70</v>
      </c>
      <c r="Q199" s="788"/>
      <c r="R199" s="788"/>
      <c r="S199" s="788"/>
      <c r="T199" s="788"/>
      <c r="U199" s="788"/>
      <c r="V199" s="789"/>
      <c r="W199" s="37" t="s">
        <v>68</v>
      </c>
      <c r="X199" s="781">
        <f>IFERROR(SUM(X190:X197),"0")</f>
        <v>20</v>
      </c>
      <c r="Y199" s="781">
        <f>IFERROR(SUM(Y190:Y197),"0")</f>
        <v>21</v>
      </c>
      <c r="Z199" s="37"/>
      <c r="AA199" s="782"/>
      <c r="AB199" s="782"/>
      <c r="AC199" s="782"/>
    </row>
    <row r="200" spans="1:68" ht="16.5" hidden="1" customHeight="1" x14ac:dyDescent="0.25">
      <c r="A200" s="825" t="s">
        <v>333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109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334</v>
      </c>
      <c r="B202" s="54" t="s">
        <v>335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70</v>
      </c>
      <c r="Q204" s="788"/>
      <c r="R204" s="788"/>
      <c r="S204" s="788"/>
      <c r="T204" s="788"/>
      <c r="U204" s="788"/>
      <c r="V204" s="789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70</v>
      </c>
      <c r="Q205" s="788"/>
      <c r="R205" s="788"/>
      <c r="S205" s="788"/>
      <c r="T205" s="788"/>
      <c r="U205" s="788"/>
      <c r="V205" s="789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155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339</v>
      </c>
      <c r="B207" s="54" t="s">
        <v>340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342</v>
      </c>
      <c r="B208" s="54" t="s">
        <v>343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68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70</v>
      </c>
      <c r="Q209" s="788"/>
      <c r="R209" s="788"/>
      <c r="S209" s="788"/>
      <c r="T209" s="788"/>
      <c r="U209" s="788"/>
      <c r="V209" s="789"/>
      <c r="W209" s="37" t="s">
        <v>71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70</v>
      </c>
      <c r="Q210" s="788"/>
      <c r="R210" s="788"/>
      <c r="S210" s="788"/>
      <c r="T210" s="788"/>
      <c r="U210" s="788"/>
      <c r="V210" s="789"/>
      <c r="W210" s="37" t="s">
        <v>68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63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hidden="1" customHeight="1" x14ac:dyDescent="0.25">
      <c r="A212" s="54" t="s">
        <v>344</v>
      </c>
      <c r="B212" s="54" t="s">
        <v>345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68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68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68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68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360</v>
      </c>
      <c r="B218" s="54" t="s">
        <v>361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362</v>
      </c>
      <c r="B219" s="54" t="s">
        <v>363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68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idden="1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70</v>
      </c>
      <c r="Q220" s="788"/>
      <c r="R220" s="788"/>
      <c r="S220" s="788"/>
      <c r="T220" s="788"/>
      <c r="U220" s="788"/>
      <c r="V220" s="789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hidden="1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70</v>
      </c>
      <c r="Q221" s="788"/>
      <c r="R221" s="788"/>
      <c r="S221" s="788"/>
      <c r="T221" s="788"/>
      <c r="U221" s="788"/>
      <c r="V221" s="789"/>
      <c r="W221" s="37" t="s">
        <v>68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hidden="1" customHeight="1" x14ac:dyDescent="0.25">
      <c r="A222" s="800" t="s">
        <v>72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customHeight="1" x14ac:dyDescent="0.25">
      <c r="A223" s="54" t="s">
        <v>364</v>
      </c>
      <c r="B223" s="54" t="s">
        <v>365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68</v>
      </c>
      <c r="X223" s="779">
        <v>300</v>
      </c>
      <c r="Y223" s="780">
        <f t="shared" ref="Y223:Y233" si="46">IFERROR(IF(X223="",0,CEILING((X223/$H223),1)*$H223),"")</f>
        <v>307.8</v>
      </c>
      <c r="Z223" s="36">
        <f>IFERROR(IF(Y223=0,"",ROUNDUP(Y223/H223,0)*0.01898),"")</f>
        <v>0.72123999999999999</v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319.22222222222223</v>
      </c>
      <c r="BN223" s="64">
        <f t="shared" ref="BN223:BN233" si="48">IFERROR(Y223*I223/H223,"0")</f>
        <v>327.52199999999999</v>
      </c>
      <c r="BO223" s="64">
        <f t="shared" ref="BO223:BO233" si="49">IFERROR(1/J223*(X223/H223),"0")</f>
        <v>0.57870370370370372</v>
      </c>
      <c r="BP223" s="64">
        <f t="shared" ref="BP223:BP233" si="50">IFERROR(1/J223*(Y223/H223),"0")</f>
        <v>0.59375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68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370</v>
      </c>
      <c r="B225" s="54" t="s">
        <v>371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373</v>
      </c>
      <c r="B226" s="54" t="s">
        <v>374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68</v>
      </c>
      <c r="X226" s="779">
        <v>400</v>
      </c>
      <c r="Y226" s="780">
        <f t="shared" si="46"/>
        <v>400.2</v>
      </c>
      <c r="Z226" s="36">
        <f>IFERROR(IF(Y226=0,"",ROUNDUP(Y226/H226,0)*0.01898),"")</f>
        <v>0.87307999999999997</v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423.86206896551727</v>
      </c>
      <c r="BN226" s="64">
        <f t="shared" si="48"/>
        <v>424.07399999999996</v>
      </c>
      <c r="BO226" s="64">
        <f t="shared" si="49"/>
        <v>0.71839080459770122</v>
      </c>
      <c r="BP226" s="64">
        <f t="shared" si="50"/>
        <v>0.71875</v>
      </c>
    </row>
    <row r="227" spans="1:68" ht="37.5" customHeight="1" x14ac:dyDescent="0.25">
      <c r="A227" s="54" t="s">
        <v>376</v>
      </c>
      <c r="B227" s="54" t="s">
        <v>377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68</v>
      </c>
      <c r="X227" s="779">
        <v>200</v>
      </c>
      <c r="Y227" s="780">
        <f t="shared" si="46"/>
        <v>201.6</v>
      </c>
      <c r="Z227" s="36">
        <f t="shared" ref="Z227:Z233" si="51">IFERROR(IF(Y227=0,"",ROUNDUP(Y227/H227,0)*0.00651),"")</f>
        <v>0.54683999999999999</v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222.5</v>
      </c>
      <c r="BN227" s="64">
        <f t="shared" si="48"/>
        <v>224.27999999999997</v>
      </c>
      <c r="BO227" s="64">
        <f t="shared" si="49"/>
        <v>0.45787545787545797</v>
      </c>
      <c r="BP227" s="64">
        <f t="shared" si="50"/>
        <v>0.46153846153846156</v>
      </c>
    </row>
    <row r="228" spans="1:68" ht="37.5" hidden="1" customHeight="1" x14ac:dyDescent="0.25">
      <c r="A228" s="54" t="s">
        <v>378</v>
      </c>
      <c r="B228" s="54" t="s">
        <v>379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381</v>
      </c>
      <c r="B229" s="54" t="s">
        <v>382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68</v>
      </c>
      <c r="X229" s="779">
        <v>400</v>
      </c>
      <c r="Y229" s="780">
        <f t="shared" si="46"/>
        <v>400.8</v>
      </c>
      <c r="Z229" s="36">
        <f t="shared" si="51"/>
        <v>1.08717</v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442</v>
      </c>
      <c r="BN229" s="64">
        <f t="shared" si="48"/>
        <v>442.88400000000007</v>
      </c>
      <c r="BO229" s="64">
        <f t="shared" si="49"/>
        <v>0.91575091575091594</v>
      </c>
      <c r="BP229" s="64">
        <f t="shared" si="50"/>
        <v>0.91758241758241765</v>
      </c>
    </row>
    <row r="230" spans="1:68" ht="27" customHeight="1" x14ac:dyDescent="0.25">
      <c r="A230" s="54" t="s">
        <v>384</v>
      </c>
      <c r="B230" s="54" t="s">
        <v>385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68</v>
      </c>
      <c r="X230" s="779">
        <v>400</v>
      </c>
      <c r="Y230" s="780">
        <f t="shared" si="46"/>
        <v>400.8</v>
      </c>
      <c r="Z230" s="36">
        <f t="shared" si="51"/>
        <v>1.08717</v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442</v>
      </c>
      <c r="BN230" s="64">
        <f t="shared" si="48"/>
        <v>442.88400000000007</v>
      </c>
      <c r="BO230" s="64">
        <f t="shared" si="49"/>
        <v>0.91575091575091594</v>
      </c>
      <c r="BP230" s="64">
        <f t="shared" si="50"/>
        <v>0.91758241758241765</v>
      </c>
    </row>
    <row r="231" spans="1:68" ht="27" hidden="1" customHeight="1" x14ac:dyDescent="0.25">
      <c r="A231" s="54" t="s">
        <v>386</v>
      </c>
      <c r="B231" s="54" t="s">
        <v>387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388</v>
      </c>
      <c r="B232" s="54" t="s">
        <v>389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68</v>
      </c>
      <c r="X232" s="779">
        <v>100</v>
      </c>
      <c r="Y232" s="780">
        <f t="shared" si="46"/>
        <v>100.8</v>
      </c>
      <c r="Z232" s="36">
        <f t="shared" si="51"/>
        <v>0.27342</v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110.5</v>
      </c>
      <c r="BN232" s="64">
        <f t="shared" si="48"/>
        <v>111.384</v>
      </c>
      <c r="BO232" s="64">
        <f t="shared" si="49"/>
        <v>0.22893772893772898</v>
      </c>
      <c r="BP232" s="64">
        <f t="shared" si="50"/>
        <v>0.23076923076923078</v>
      </c>
    </row>
    <row r="233" spans="1:68" ht="27" hidden="1" customHeight="1" x14ac:dyDescent="0.25">
      <c r="A233" s="54" t="s">
        <v>390</v>
      </c>
      <c r="B233" s="54" t="s">
        <v>391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68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70</v>
      </c>
      <c r="Q234" s="788"/>
      <c r="R234" s="788"/>
      <c r="S234" s="788"/>
      <c r="T234" s="788"/>
      <c r="U234" s="788"/>
      <c r="V234" s="789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541.34738186462334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544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4.5889199999999999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70</v>
      </c>
      <c r="Q235" s="788"/>
      <c r="R235" s="788"/>
      <c r="S235" s="788"/>
      <c r="T235" s="788"/>
      <c r="U235" s="788"/>
      <c r="V235" s="789"/>
      <c r="W235" s="37" t="s">
        <v>68</v>
      </c>
      <c r="X235" s="781">
        <f>IFERROR(SUM(X223:X233),"0")</f>
        <v>1800</v>
      </c>
      <c r="Y235" s="781">
        <f>IFERROR(SUM(Y223:Y233),"0")</f>
        <v>1812</v>
      </c>
      <c r="Z235" s="37"/>
      <c r="AA235" s="782"/>
      <c r="AB235" s="782"/>
      <c r="AC235" s="782"/>
    </row>
    <row r="236" spans="1:68" ht="14.25" hidden="1" customHeight="1" x14ac:dyDescent="0.25">
      <c r="A236" s="800" t="s">
        <v>196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393</v>
      </c>
      <c r="B237" s="54" t="s">
        <v>394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393</v>
      </c>
      <c r="B238" s="54" t="s">
        <v>396</v>
      </c>
      <c r="C238" s="31">
        <v>4301060404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393</v>
      </c>
      <c r="B239" s="54" t="s">
        <v>398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972" t="s">
        <v>399</v>
      </c>
      <c r="Q239" s="784"/>
      <c r="R239" s="784"/>
      <c r="S239" s="784"/>
      <c r="T239" s="785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401</v>
      </c>
      <c r="B240" s="54" t="s">
        <v>402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404</v>
      </c>
      <c r="B241" s="54" t="s">
        <v>405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68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hidden="1" customHeight="1" x14ac:dyDescent="0.25">
      <c r="A242" s="54" t="s">
        <v>407</v>
      </c>
      <c r="B242" s="54" t="s">
        <v>408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68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idden="1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70</v>
      </c>
      <c r="Q243" s="788"/>
      <c r="R243" s="788"/>
      <c r="S243" s="788"/>
      <c r="T243" s="788"/>
      <c r="U243" s="788"/>
      <c r="V243" s="789"/>
      <c r="W243" s="37" t="s">
        <v>71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hidden="1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70</v>
      </c>
      <c r="Q244" s="788"/>
      <c r="R244" s="788"/>
      <c r="S244" s="788"/>
      <c r="T244" s="788"/>
      <c r="U244" s="788"/>
      <c r="V244" s="789"/>
      <c r="W244" s="37" t="s">
        <v>68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hidden="1" customHeight="1" x14ac:dyDescent="0.25">
      <c r="A245" s="825" t="s">
        <v>410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109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411</v>
      </c>
      <c r="B247" s="54" t="s">
        <v>412</v>
      </c>
      <c r="C247" s="31">
        <v>4301011717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4301011945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417</v>
      </c>
      <c r="B249" s="54" t="s">
        <v>418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420</v>
      </c>
      <c r="B250" s="54" t="s">
        <v>421</v>
      </c>
      <c r="C250" s="31">
        <v>4301011733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420</v>
      </c>
      <c r="B251" s="54" t="s">
        <v>423</v>
      </c>
      <c r="C251" s="31">
        <v>4301011944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424</v>
      </c>
      <c r="B252" s="54" t="s">
        <v>425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426</v>
      </c>
      <c r="B253" s="54" t="s">
        <v>427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70</v>
      </c>
      <c r="Q255" s="788"/>
      <c r="R255" s="788"/>
      <c r="S255" s="788"/>
      <c r="T255" s="788"/>
      <c r="U255" s="788"/>
      <c r="V255" s="789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70</v>
      </c>
      <c r="Q256" s="788"/>
      <c r="R256" s="788"/>
      <c r="S256" s="788"/>
      <c r="T256" s="788"/>
      <c r="U256" s="788"/>
      <c r="V256" s="789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430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109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431</v>
      </c>
      <c r="B259" s="54" t="s">
        <v>432</v>
      </c>
      <c r="C259" s="31">
        <v>4301011826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68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431</v>
      </c>
      <c r="B260" s="54" t="s">
        <v>434</v>
      </c>
      <c r="C260" s="31">
        <v>4301011942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439</v>
      </c>
      <c r="B262" s="54" t="s">
        <v>440</v>
      </c>
      <c r="C262" s="31">
        <v>4301011721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439</v>
      </c>
      <c r="B263" s="54" t="s">
        <v>442</v>
      </c>
      <c r="C263" s="31">
        <v>4301011941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445</v>
      </c>
      <c r="B265" s="54" t="s">
        <v>446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448</v>
      </c>
      <c r="B266" s="54" t="s">
        <v>449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450</v>
      </c>
      <c r="B267" s="54" t="s">
        <v>451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70</v>
      </c>
      <c r="Q268" s="788"/>
      <c r="R268" s="788"/>
      <c r="S268" s="788"/>
      <c r="T268" s="788"/>
      <c r="U268" s="788"/>
      <c r="V268" s="789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70</v>
      </c>
      <c r="Q269" s="788"/>
      <c r="R269" s="788"/>
      <c r="S269" s="788"/>
      <c r="T269" s="788"/>
      <c r="U269" s="788"/>
      <c r="V269" s="789"/>
      <c r="W269" s="37" t="s">
        <v>68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0" t="s">
        <v>155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452</v>
      </c>
      <c r="B271" s="54" t="s">
        <v>453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70</v>
      </c>
      <c r="Q272" s="788"/>
      <c r="R272" s="788"/>
      <c r="S272" s="788"/>
      <c r="T272" s="788"/>
      <c r="U272" s="788"/>
      <c r="V272" s="789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70</v>
      </c>
      <c r="Q273" s="788"/>
      <c r="R273" s="788"/>
      <c r="S273" s="788"/>
      <c r="T273" s="788"/>
      <c r="U273" s="788"/>
      <c r="V273" s="789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455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109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456</v>
      </c>
      <c r="B276" s="54" t="s">
        <v>457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459</v>
      </c>
      <c r="B277" s="54" t="s">
        <v>460</v>
      </c>
      <c r="C277" s="31">
        <v>4301011850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459</v>
      </c>
      <c r="B278" s="54" t="s">
        <v>462</v>
      </c>
      <c r="C278" s="31">
        <v>4301011910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464</v>
      </c>
      <c r="B279" s="54" t="s">
        <v>465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467</v>
      </c>
      <c r="B280" s="54" t="s">
        <v>468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470</v>
      </c>
      <c r="B281" s="54" t="s">
        <v>471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473</v>
      </c>
      <c r="B282" s="54" t="s">
        <v>474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476</v>
      </c>
      <c r="B283" s="54" t="s">
        <v>477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479</v>
      </c>
      <c r="B284" s="54" t="s">
        <v>480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70</v>
      </c>
      <c r="Q285" s="788"/>
      <c r="R285" s="788"/>
      <c r="S285" s="788"/>
      <c r="T285" s="788"/>
      <c r="U285" s="788"/>
      <c r="V285" s="789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70</v>
      </c>
      <c r="Q286" s="788"/>
      <c r="R286" s="788"/>
      <c r="S286" s="788"/>
      <c r="T286" s="788"/>
      <c r="U286" s="788"/>
      <c r="V286" s="789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482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109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483</v>
      </c>
      <c r="B289" s="54" t="s">
        <v>484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70</v>
      </c>
      <c r="Q290" s="788"/>
      <c r="R290" s="788"/>
      <c r="S290" s="788"/>
      <c r="T290" s="788"/>
      <c r="U290" s="788"/>
      <c r="V290" s="789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70</v>
      </c>
      <c r="Q291" s="788"/>
      <c r="R291" s="788"/>
      <c r="S291" s="788"/>
      <c r="T291" s="788"/>
      <c r="U291" s="788"/>
      <c r="V291" s="789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485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109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486</v>
      </c>
      <c r="B294" s="54" t="s">
        <v>487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488</v>
      </c>
      <c r="B295" s="54" t="s">
        <v>489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491</v>
      </c>
      <c r="B296" s="54" t="s">
        <v>492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70</v>
      </c>
      <c r="Q297" s="788"/>
      <c r="R297" s="788"/>
      <c r="S297" s="788"/>
      <c r="T297" s="788"/>
      <c r="U297" s="788"/>
      <c r="V297" s="789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70</v>
      </c>
      <c r="Q298" s="788"/>
      <c r="R298" s="788"/>
      <c r="S298" s="788"/>
      <c r="T298" s="788"/>
      <c r="U298" s="788"/>
      <c r="V298" s="789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72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495</v>
      </c>
      <c r="B301" s="54" t="s">
        <v>496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498</v>
      </c>
      <c r="B302" s="54" t="s">
        <v>499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501</v>
      </c>
      <c r="B303" s="54" t="s">
        <v>502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503</v>
      </c>
      <c r="B304" s="54" t="s">
        <v>504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68</v>
      </c>
      <c r="X304" s="779">
        <v>50</v>
      </c>
      <c r="Y304" s="780">
        <f t="shared" si="72"/>
        <v>50.4</v>
      </c>
      <c r="Z304" s="36">
        <f>IFERROR(IF(Y304=0,"",ROUNDUP(Y304/H304,0)*0.00651),"")</f>
        <v>0.13671</v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55.25</v>
      </c>
      <c r="BN304" s="64">
        <f t="shared" si="74"/>
        <v>55.692</v>
      </c>
      <c r="BO304" s="64">
        <f t="shared" si="75"/>
        <v>0.11446886446886449</v>
      </c>
      <c r="BP304" s="64">
        <f t="shared" si="76"/>
        <v>0.11538461538461539</v>
      </c>
    </row>
    <row r="305" spans="1:68" ht="37.5" hidden="1" customHeight="1" x14ac:dyDescent="0.25">
      <c r="A305" s="54" t="s">
        <v>505</v>
      </c>
      <c r="B305" s="54" t="s">
        <v>506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68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507</v>
      </c>
      <c r="B306" s="54" t="s">
        <v>508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70</v>
      </c>
      <c r="Q307" s="788"/>
      <c r="R307" s="788"/>
      <c r="S307" s="788"/>
      <c r="T307" s="788"/>
      <c r="U307" s="788"/>
      <c r="V307" s="789"/>
      <c r="W307" s="37" t="s">
        <v>71</v>
      </c>
      <c r="X307" s="781">
        <f>IFERROR(X301/H301,"0")+IFERROR(X302/H302,"0")+IFERROR(X303/H303,"0")+IFERROR(X304/H304,"0")+IFERROR(X305/H305,"0")+IFERROR(X306/H306,"0")</f>
        <v>20.833333333333336</v>
      </c>
      <c r="Y307" s="781">
        <f>IFERROR(Y301/H301,"0")+IFERROR(Y302/H302,"0")+IFERROR(Y303/H303,"0")+IFERROR(Y304/H304,"0")+IFERROR(Y305/H305,"0")+IFERROR(Y306/H306,"0")</f>
        <v>21</v>
      </c>
      <c r="Z307" s="781">
        <f>IFERROR(IF(Z301="",0,Z301),"0")+IFERROR(IF(Z302="",0,Z302),"0")+IFERROR(IF(Z303="",0,Z303),"0")+IFERROR(IF(Z304="",0,Z304),"0")+IFERROR(IF(Z305="",0,Z305),"0")+IFERROR(IF(Z306="",0,Z306),"0")</f>
        <v>0.13671</v>
      </c>
      <c r="AA307" s="782"/>
      <c r="AB307" s="782"/>
      <c r="AC307" s="782"/>
    </row>
    <row r="308" spans="1:68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70</v>
      </c>
      <c r="Q308" s="788"/>
      <c r="R308" s="788"/>
      <c r="S308" s="788"/>
      <c r="T308" s="788"/>
      <c r="U308" s="788"/>
      <c r="V308" s="789"/>
      <c r="W308" s="37" t="s">
        <v>68</v>
      </c>
      <c r="X308" s="781">
        <f>IFERROR(SUM(X301:X306),"0")</f>
        <v>50</v>
      </c>
      <c r="Y308" s="781">
        <f>IFERROR(SUM(Y301:Y306),"0")</f>
        <v>50.4</v>
      </c>
      <c r="Z308" s="37"/>
      <c r="AA308" s="782"/>
      <c r="AB308" s="782"/>
      <c r="AC308" s="782"/>
    </row>
    <row r="309" spans="1:68" ht="16.5" hidden="1" customHeight="1" x14ac:dyDescent="0.25">
      <c r="A309" s="825" t="s">
        <v>510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109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511</v>
      </c>
      <c r="B311" s="54" t="s">
        <v>512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70</v>
      </c>
      <c r="Q312" s="788"/>
      <c r="R312" s="788"/>
      <c r="S312" s="788"/>
      <c r="T312" s="788"/>
      <c r="U312" s="788"/>
      <c r="V312" s="789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70</v>
      </c>
      <c r="Q313" s="788"/>
      <c r="R313" s="788"/>
      <c r="S313" s="788"/>
      <c r="T313" s="788"/>
      <c r="U313" s="788"/>
      <c r="V313" s="789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63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514</v>
      </c>
      <c r="B315" s="54" t="s">
        <v>515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70</v>
      </c>
      <c r="Q316" s="788"/>
      <c r="R316" s="788"/>
      <c r="S316" s="788"/>
      <c r="T316" s="788"/>
      <c r="U316" s="788"/>
      <c r="V316" s="789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70</v>
      </c>
      <c r="Q317" s="788"/>
      <c r="R317" s="788"/>
      <c r="S317" s="788"/>
      <c r="T317" s="788"/>
      <c r="U317" s="788"/>
      <c r="V317" s="789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72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517</v>
      </c>
      <c r="B319" s="54" t="s">
        <v>518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520</v>
      </c>
      <c r="B320" s="54" t="s">
        <v>521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70</v>
      </c>
      <c r="Q321" s="788"/>
      <c r="R321" s="788"/>
      <c r="S321" s="788"/>
      <c r="T321" s="788"/>
      <c r="U321" s="788"/>
      <c r="V321" s="789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70</v>
      </c>
      <c r="Q322" s="788"/>
      <c r="R322" s="788"/>
      <c r="S322" s="788"/>
      <c r="T322" s="788"/>
      <c r="U322" s="788"/>
      <c r="V322" s="789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523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109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524</v>
      </c>
      <c r="B325" s="54" t="s">
        <v>525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70</v>
      </c>
      <c r="Q326" s="788"/>
      <c r="R326" s="788"/>
      <c r="S326" s="788"/>
      <c r="T326" s="788"/>
      <c r="U326" s="788"/>
      <c r="V326" s="789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70</v>
      </c>
      <c r="Q327" s="788"/>
      <c r="R327" s="788"/>
      <c r="S327" s="788"/>
      <c r="T327" s="788"/>
      <c r="U327" s="788"/>
      <c r="V327" s="789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63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527</v>
      </c>
      <c r="B329" s="54" t="s">
        <v>528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70</v>
      </c>
      <c r="Q330" s="788"/>
      <c r="R330" s="788"/>
      <c r="S330" s="788"/>
      <c r="T330" s="788"/>
      <c r="U330" s="788"/>
      <c r="V330" s="789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70</v>
      </c>
      <c r="Q331" s="788"/>
      <c r="R331" s="788"/>
      <c r="S331" s="788"/>
      <c r="T331" s="788"/>
      <c r="U331" s="788"/>
      <c r="V331" s="789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72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530</v>
      </c>
      <c r="B333" s="54" t="s">
        <v>531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70</v>
      </c>
      <c r="Q335" s="788"/>
      <c r="R335" s="788"/>
      <c r="S335" s="788"/>
      <c r="T335" s="788"/>
      <c r="U335" s="788"/>
      <c r="V335" s="789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70</v>
      </c>
      <c r="Q336" s="788"/>
      <c r="R336" s="788"/>
      <c r="S336" s="788"/>
      <c r="T336" s="788"/>
      <c r="U336" s="788"/>
      <c r="V336" s="789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536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109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537</v>
      </c>
      <c r="B339" s="54" t="s">
        <v>538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70</v>
      </c>
      <c r="Q341" s="788"/>
      <c r="R341" s="788"/>
      <c r="S341" s="788"/>
      <c r="T341" s="788"/>
      <c r="U341" s="788"/>
      <c r="V341" s="789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70</v>
      </c>
      <c r="Q342" s="788"/>
      <c r="R342" s="788"/>
      <c r="S342" s="788"/>
      <c r="T342" s="788"/>
      <c r="U342" s="788"/>
      <c r="V342" s="789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63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541</v>
      </c>
      <c r="B344" s="54" t="s">
        <v>542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544</v>
      </c>
      <c r="B345" s="54" t="s">
        <v>545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70</v>
      </c>
      <c r="Q346" s="788"/>
      <c r="R346" s="788"/>
      <c r="S346" s="788"/>
      <c r="T346" s="788"/>
      <c r="U346" s="788"/>
      <c r="V346" s="789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70</v>
      </c>
      <c r="Q347" s="788"/>
      <c r="R347" s="788"/>
      <c r="S347" s="788"/>
      <c r="T347" s="788"/>
      <c r="U347" s="788"/>
      <c r="V347" s="789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72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546</v>
      </c>
      <c r="B349" s="54" t="s">
        <v>547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70</v>
      </c>
      <c r="Q350" s="788"/>
      <c r="R350" s="788"/>
      <c r="S350" s="788"/>
      <c r="T350" s="788"/>
      <c r="U350" s="788"/>
      <c r="V350" s="789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70</v>
      </c>
      <c r="Q351" s="788"/>
      <c r="R351" s="788"/>
      <c r="S351" s="788"/>
      <c r="T351" s="788"/>
      <c r="U351" s="788"/>
      <c r="V351" s="789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549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109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550</v>
      </c>
      <c r="B354" s="54" t="s">
        <v>551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70</v>
      </c>
      <c r="Q355" s="788"/>
      <c r="R355" s="788"/>
      <c r="S355" s="788"/>
      <c r="T355" s="788"/>
      <c r="U355" s="788"/>
      <c r="V355" s="789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70</v>
      </c>
      <c r="Q356" s="788"/>
      <c r="R356" s="788"/>
      <c r="S356" s="788"/>
      <c r="T356" s="788"/>
      <c r="U356" s="788"/>
      <c r="V356" s="789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553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109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554</v>
      </c>
      <c r="B359" s="54" t="s">
        <v>555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68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557</v>
      </c>
      <c r="B360" s="54" t="s">
        <v>558</v>
      </c>
      <c r="C360" s="31">
        <v>4301012016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12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68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557</v>
      </c>
      <c r="B361" s="54" t="s">
        <v>560</v>
      </c>
      <c r="C361" s="31">
        <v>4301011911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9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562</v>
      </c>
      <c r="B362" s="54" t="s">
        <v>563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565</v>
      </c>
      <c r="B363" s="54" t="s">
        <v>566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568</v>
      </c>
      <c r="B364" s="54" t="s">
        <v>569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70</v>
      </c>
      <c r="Q367" s="788"/>
      <c r="R367" s="788"/>
      <c r="S367" s="788"/>
      <c r="T367" s="788"/>
      <c r="U367" s="788"/>
      <c r="V367" s="789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70</v>
      </c>
      <c r="Q368" s="788"/>
      <c r="R368" s="788"/>
      <c r="S368" s="788"/>
      <c r="T368" s="788"/>
      <c r="U368" s="788"/>
      <c r="V368" s="789"/>
      <c r="W368" s="37" t="s">
        <v>68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63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576</v>
      </c>
      <c r="B370" s="54" t="s">
        <v>577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68</v>
      </c>
      <c r="X371" s="779">
        <v>50</v>
      </c>
      <c r="Y371" s="780">
        <f>IFERROR(IF(X371="",0,CEILING((X371/$H371),1)*$H371),"")</f>
        <v>50.400000000000006</v>
      </c>
      <c r="Z371" s="36">
        <f>IFERROR(IF(Y371=0,"",ROUNDUP(Y371/H371,0)*0.00902),"")</f>
        <v>0.10824</v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53.214285714285715</v>
      </c>
      <c r="BN371" s="64">
        <f>IFERROR(Y371*I371/H371,"0")</f>
        <v>53.64</v>
      </c>
      <c r="BO371" s="64">
        <f>IFERROR(1/J371*(X371/H371),"0")</f>
        <v>9.0187590187590191E-2</v>
      </c>
      <c r="BP371" s="64">
        <f>IFERROR(1/J371*(Y371/H371),"0")</f>
        <v>9.0909090909090912E-2</v>
      </c>
    </row>
    <row r="372" spans="1:68" ht="27" hidden="1" customHeight="1" x14ac:dyDescent="0.25">
      <c r="A372" s="54" t="s">
        <v>582</v>
      </c>
      <c r="B372" s="54" t="s">
        <v>583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585</v>
      </c>
      <c r="B373" s="54" t="s">
        <v>586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70</v>
      </c>
      <c r="Q374" s="788"/>
      <c r="R374" s="788"/>
      <c r="S374" s="788"/>
      <c r="T374" s="788"/>
      <c r="U374" s="788"/>
      <c r="V374" s="789"/>
      <c r="W374" s="37" t="s">
        <v>71</v>
      </c>
      <c r="X374" s="781">
        <f>IFERROR(X370/H370,"0")+IFERROR(X371/H371,"0")+IFERROR(X372/H372,"0")+IFERROR(X373/H373,"0")</f>
        <v>11.904761904761905</v>
      </c>
      <c r="Y374" s="781">
        <f>IFERROR(Y370/H370,"0")+IFERROR(Y371/H371,"0")+IFERROR(Y372/H372,"0")+IFERROR(Y373/H373,"0")</f>
        <v>12</v>
      </c>
      <c r="Z374" s="781">
        <f>IFERROR(IF(Z370="",0,Z370),"0")+IFERROR(IF(Z371="",0,Z371),"0")+IFERROR(IF(Z372="",0,Z372),"0")+IFERROR(IF(Z373="",0,Z373),"0")</f>
        <v>0.10824</v>
      </c>
      <c r="AA374" s="782"/>
      <c r="AB374" s="782"/>
      <c r="AC374" s="782"/>
    </row>
    <row r="375" spans="1:68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70</v>
      </c>
      <c r="Q375" s="788"/>
      <c r="R375" s="788"/>
      <c r="S375" s="788"/>
      <c r="T375" s="788"/>
      <c r="U375" s="788"/>
      <c r="V375" s="789"/>
      <c r="W375" s="37" t="s">
        <v>68</v>
      </c>
      <c r="X375" s="781">
        <f>IFERROR(SUM(X370:X373),"0")</f>
        <v>50</v>
      </c>
      <c r="Y375" s="781">
        <f>IFERROR(SUM(Y370:Y373),"0")</f>
        <v>50.400000000000006</v>
      </c>
      <c r="Z375" s="37"/>
      <c r="AA375" s="782"/>
      <c r="AB375" s="782"/>
      <c r="AC375" s="782"/>
    </row>
    <row r="376" spans="1:68" ht="14.25" hidden="1" customHeight="1" x14ac:dyDescent="0.25">
      <c r="A376" s="800" t="s">
        <v>72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587</v>
      </c>
      <c r="B377" s="54" t="s">
        <v>588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590</v>
      </c>
      <c r="B378" s="54" t="s">
        <v>591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593</v>
      </c>
      <c r="B379" s="54" t="s">
        <v>594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599</v>
      </c>
      <c r="B381" s="54" t="s">
        <v>600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602</v>
      </c>
      <c r="B382" s="54" t="s">
        <v>603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70</v>
      </c>
      <c r="Q383" s="788"/>
      <c r="R383" s="788"/>
      <c r="S383" s="788"/>
      <c r="T383" s="788"/>
      <c r="U383" s="788"/>
      <c r="V383" s="789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70</v>
      </c>
      <c r="Q384" s="788"/>
      <c r="R384" s="788"/>
      <c r="S384" s="788"/>
      <c r="T384" s="788"/>
      <c r="U384" s="788"/>
      <c r="V384" s="789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196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hidden="1" customHeight="1" x14ac:dyDescent="0.25">
      <c r="A386" s="54" t="s">
        <v>605</v>
      </c>
      <c r="B386" s="54" t="s">
        <v>606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68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608</v>
      </c>
      <c r="B387" s="54" t="s">
        <v>609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68</v>
      </c>
      <c r="X387" s="779">
        <v>300</v>
      </c>
      <c r="Y387" s="780">
        <f>IFERROR(IF(X387="",0,CEILING((X387/$H387),1)*$H387),"")</f>
        <v>304.2</v>
      </c>
      <c r="Z387" s="36">
        <f>IFERROR(IF(Y387=0,"",ROUNDUP(Y387/H387,0)*0.01898),"")</f>
        <v>0.74021999999999999</v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319.96153846153851</v>
      </c>
      <c r="BN387" s="64">
        <f>IFERROR(Y387*I387/H387,"0")</f>
        <v>324.44100000000003</v>
      </c>
      <c r="BO387" s="64">
        <f>IFERROR(1/J387*(X387/H387),"0")</f>
        <v>0.60096153846153844</v>
      </c>
      <c r="BP387" s="64">
        <f>IFERROR(1/J387*(Y387/H387),"0")</f>
        <v>0.609375</v>
      </c>
    </row>
    <row r="388" spans="1:68" ht="16.5" hidden="1" customHeight="1" x14ac:dyDescent="0.25">
      <c r="A388" s="54" t="s">
        <v>611</v>
      </c>
      <c r="B388" s="54" t="s">
        <v>612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68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611</v>
      </c>
      <c r="B389" s="54" t="s">
        <v>614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844" t="s">
        <v>615</v>
      </c>
      <c r="Q389" s="784"/>
      <c r="R389" s="784"/>
      <c r="S389" s="784"/>
      <c r="T389" s="785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70</v>
      </c>
      <c r="Q390" s="788"/>
      <c r="R390" s="788"/>
      <c r="S390" s="788"/>
      <c r="T390" s="788"/>
      <c r="U390" s="788"/>
      <c r="V390" s="789"/>
      <c r="W390" s="37" t="s">
        <v>71</v>
      </c>
      <c r="X390" s="781">
        <f>IFERROR(X386/H386,"0")+IFERROR(X387/H387,"0")+IFERROR(X388/H388,"0")+IFERROR(X389/H389,"0")</f>
        <v>38.46153846153846</v>
      </c>
      <c r="Y390" s="781">
        <f>IFERROR(Y386/H386,"0")+IFERROR(Y387/H387,"0")+IFERROR(Y388/H388,"0")+IFERROR(Y389/H389,"0")</f>
        <v>39</v>
      </c>
      <c r="Z390" s="781">
        <f>IFERROR(IF(Z386="",0,Z386),"0")+IFERROR(IF(Z387="",0,Z387),"0")+IFERROR(IF(Z388="",0,Z388),"0")+IFERROR(IF(Z389="",0,Z389),"0")</f>
        <v>0.74021999999999999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70</v>
      </c>
      <c r="Q391" s="788"/>
      <c r="R391" s="788"/>
      <c r="S391" s="788"/>
      <c r="T391" s="788"/>
      <c r="U391" s="788"/>
      <c r="V391" s="789"/>
      <c r="W391" s="37" t="s">
        <v>68</v>
      </c>
      <c r="X391" s="781">
        <f>IFERROR(SUM(X386:X389),"0")</f>
        <v>300</v>
      </c>
      <c r="Y391" s="781">
        <f>IFERROR(SUM(Y386:Y389),"0")</f>
        <v>304.2</v>
      </c>
      <c r="Z391" s="37"/>
      <c r="AA391" s="782"/>
      <c r="AB391" s="782"/>
      <c r="AC391" s="782"/>
    </row>
    <row r="392" spans="1:68" ht="14.25" hidden="1" customHeight="1" x14ac:dyDescent="0.25">
      <c r="A392" s="800" t="s">
        <v>98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617</v>
      </c>
      <c r="B393" s="54" t="s">
        <v>618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43" t="s">
        <v>619</v>
      </c>
      <c r="Q393" s="784"/>
      <c r="R393" s="784"/>
      <c r="S393" s="784"/>
      <c r="T393" s="785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621</v>
      </c>
      <c r="B394" s="54" t="s">
        <v>622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848" t="s">
        <v>623</v>
      </c>
      <c r="Q394" s="784"/>
      <c r="R394" s="784"/>
      <c r="S394" s="784"/>
      <c r="T394" s="785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624</v>
      </c>
      <c r="B395" s="54" t="s">
        <v>625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68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627</v>
      </c>
      <c r="B396" s="54" t="s">
        <v>628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70</v>
      </c>
      <c r="Q397" s="788"/>
      <c r="R397" s="788"/>
      <c r="S397" s="788"/>
      <c r="T397" s="788"/>
      <c r="U397" s="788"/>
      <c r="V397" s="789"/>
      <c r="W397" s="37" t="s">
        <v>71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70</v>
      </c>
      <c r="Q398" s="788"/>
      <c r="R398" s="788"/>
      <c r="S398" s="788"/>
      <c r="T398" s="788"/>
      <c r="U398" s="788"/>
      <c r="V398" s="789"/>
      <c r="W398" s="37" t="s">
        <v>68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629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630</v>
      </c>
      <c r="B400" s="54" t="s">
        <v>631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634</v>
      </c>
      <c r="B401" s="54" t="s">
        <v>635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636</v>
      </c>
      <c r="B402" s="54" t="s">
        <v>637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70</v>
      </c>
      <c r="Q403" s="788"/>
      <c r="R403" s="788"/>
      <c r="S403" s="788"/>
      <c r="T403" s="788"/>
      <c r="U403" s="788"/>
      <c r="V403" s="789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70</v>
      </c>
      <c r="Q404" s="788"/>
      <c r="R404" s="788"/>
      <c r="S404" s="788"/>
      <c r="T404" s="788"/>
      <c r="U404" s="788"/>
      <c r="V404" s="789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638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63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639</v>
      </c>
      <c r="B407" s="54" t="s">
        <v>640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68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70</v>
      </c>
      <c r="Q408" s="788"/>
      <c r="R408" s="788"/>
      <c r="S408" s="788"/>
      <c r="T408" s="788"/>
      <c r="U408" s="788"/>
      <c r="V408" s="789"/>
      <c r="W408" s="37" t="s">
        <v>71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70</v>
      </c>
      <c r="Q409" s="788"/>
      <c r="R409" s="788"/>
      <c r="S409" s="788"/>
      <c r="T409" s="788"/>
      <c r="U409" s="788"/>
      <c r="V409" s="789"/>
      <c r="W409" s="37" t="s">
        <v>68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72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642</v>
      </c>
      <c r="B411" s="54" t="s">
        <v>643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68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645</v>
      </c>
      <c r="B412" s="54" t="s">
        <v>646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648</v>
      </c>
      <c r="B413" s="54" t="s">
        <v>649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70</v>
      </c>
      <c r="Q414" s="788"/>
      <c r="R414" s="788"/>
      <c r="S414" s="788"/>
      <c r="T414" s="788"/>
      <c r="U414" s="788"/>
      <c r="V414" s="789"/>
      <c r="W414" s="37" t="s">
        <v>71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70</v>
      </c>
      <c r="Q415" s="788"/>
      <c r="R415" s="788"/>
      <c r="S415" s="788"/>
      <c r="T415" s="788"/>
      <c r="U415" s="788"/>
      <c r="V415" s="789"/>
      <c r="W415" s="37" t="s">
        <v>68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0" t="s">
        <v>651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652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109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653</v>
      </c>
      <c r="B419" s="54" t="s">
        <v>654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hidden="1" customHeight="1" x14ac:dyDescent="0.25">
      <c r="A420" s="54" t="s">
        <v>653</v>
      </c>
      <c r="B420" s="54" t="s">
        <v>656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68</v>
      </c>
      <c r="X420" s="779">
        <v>0</v>
      </c>
      <c r="Y420" s="780">
        <f t="shared" si="87"/>
        <v>0</v>
      </c>
      <c r="Z420" s="36" t="str">
        <f>IFERROR(IF(Y420=0,"",ROUNDUP(Y420/H420,0)*0.02175),"")</f>
        <v/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658</v>
      </c>
      <c r="B421" s="54" t="s">
        <v>659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68</v>
      </c>
      <c r="X421" s="779">
        <v>100</v>
      </c>
      <c r="Y421" s="780">
        <f t="shared" si="87"/>
        <v>105</v>
      </c>
      <c r="Z421" s="36">
        <f>IFERROR(IF(Y421=0,"",ROUNDUP(Y421/H421,0)*0.02039),"")</f>
        <v>0.14273</v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103.2</v>
      </c>
      <c r="BN421" s="64">
        <f t="shared" si="89"/>
        <v>108.36</v>
      </c>
      <c r="BO421" s="64">
        <f t="shared" si="90"/>
        <v>0.1388888888888889</v>
      </c>
      <c r="BP421" s="64">
        <f t="shared" si="91"/>
        <v>0.14583333333333331</v>
      </c>
    </row>
    <row r="422" spans="1:68" ht="27" hidden="1" customHeight="1" x14ac:dyDescent="0.25">
      <c r="A422" s="54" t="s">
        <v>658</v>
      </c>
      <c r="B422" s="54" t="s">
        <v>660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68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662</v>
      </c>
      <c r="B423" s="54" t="s">
        <v>663</v>
      </c>
      <c r="C423" s="31">
        <v>4301011339</v>
      </c>
      <c r="D423" s="791">
        <v>4607091383997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9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665</v>
      </c>
      <c r="B424" s="54" t="s">
        <v>666</v>
      </c>
      <c r="C424" s="31">
        <v>4301011943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68</v>
      </c>
      <c r="X424" s="779">
        <v>1500</v>
      </c>
      <c r="Y424" s="780">
        <f t="shared" si="87"/>
        <v>1500</v>
      </c>
      <c r="Z424" s="36">
        <f>IFERROR(IF(Y424=0,"",ROUNDUP(Y424/H424,0)*0.02039),"")</f>
        <v>2.0389999999999997</v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1548</v>
      </c>
      <c r="BN424" s="64">
        <f t="shared" si="89"/>
        <v>1548</v>
      </c>
      <c r="BO424" s="64">
        <f t="shared" si="90"/>
        <v>2.083333333333333</v>
      </c>
      <c r="BP424" s="64">
        <f t="shared" si="91"/>
        <v>2.083333333333333</v>
      </c>
    </row>
    <row r="425" spans="1:68" ht="37.5" hidden="1" customHeight="1" x14ac:dyDescent="0.25">
      <c r="A425" s="54" t="s">
        <v>665</v>
      </c>
      <c r="B425" s="54" t="s">
        <v>667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68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669</v>
      </c>
      <c r="B426" s="54" t="s">
        <v>670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672</v>
      </c>
      <c r="B427" s="54" t="s">
        <v>673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674</v>
      </c>
      <c r="B428" s="54" t="s">
        <v>675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70</v>
      </c>
      <c r="Q429" s="788"/>
      <c r="R429" s="788"/>
      <c r="S429" s="788"/>
      <c r="T429" s="788"/>
      <c r="U429" s="788"/>
      <c r="V429" s="789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106.66666666666667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107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2.1817299999999995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70</v>
      </c>
      <c r="Q430" s="788"/>
      <c r="R430" s="788"/>
      <c r="S430" s="788"/>
      <c r="T430" s="788"/>
      <c r="U430" s="788"/>
      <c r="V430" s="789"/>
      <c r="W430" s="37" t="s">
        <v>68</v>
      </c>
      <c r="X430" s="781">
        <f>IFERROR(SUM(X419:X428),"0")</f>
        <v>1600</v>
      </c>
      <c r="Y430" s="781">
        <f>IFERROR(SUM(Y419:Y428),"0")</f>
        <v>1605</v>
      </c>
      <c r="Z430" s="37"/>
      <c r="AA430" s="782"/>
      <c r="AB430" s="782"/>
      <c r="AC430" s="782"/>
    </row>
    <row r="431" spans="1:68" ht="14.25" hidden="1" customHeight="1" x14ac:dyDescent="0.25">
      <c r="A431" s="800" t="s">
        <v>155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customHeight="1" x14ac:dyDescent="0.25">
      <c r="A432" s="54" t="s">
        <v>676</v>
      </c>
      <c r="B432" s="54" t="s">
        <v>677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68</v>
      </c>
      <c r="X432" s="779">
        <v>1440</v>
      </c>
      <c r="Y432" s="780">
        <f>IFERROR(IF(X432="",0,CEILING((X432/$H432),1)*$H432),"")</f>
        <v>1440</v>
      </c>
      <c r="Z432" s="36">
        <f>IFERROR(IF(Y432=0,"",ROUNDUP(Y432/H432,0)*0.02175),"")</f>
        <v>2.0880000000000001</v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1486.0800000000002</v>
      </c>
      <c r="BN432" s="64">
        <f>IFERROR(Y432*I432/H432,"0")</f>
        <v>1486.0800000000002</v>
      </c>
      <c r="BO432" s="64">
        <f>IFERROR(1/J432*(X432/H432),"0")</f>
        <v>2</v>
      </c>
      <c r="BP432" s="64">
        <f>IFERROR(1/J432*(Y432/H432),"0")</f>
        <v>2</v>
      </c>
    </row>
    <row r="433" spans="1:68" ht="27" hidden="1" customHeight="1" x14ac:dyDescent="0.25">
      <c r="A433" s="54" t="s">
        <v>679</v>
      </c>
      <c r="B433" s="54" t="s">
        <v>680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70</v>
      </c>
      <c r="Q434" s="788"/>
      <c r="R434" s="788"/>
      <c r="S434" s="788"/>
      <c r="T434" s="788"/>
      <c r="U434" s="788"/>
      <c r="V434" s="789"/>
      <c r="W434" s="37" t="s">
        <v>71</v>
      </c>
      <c r="X434" s="781">
        <f>IFERROR(X432/H432,"0")+IFERROR(X433/H433,"0")</f>
        <v>96</v>
      </c>
      <c r="Y434" s="781">
        <f>IFERROR(Y432/H432,"0")+IFERROR(Y433/H433,"0")</f>
        <v>96</v>
      </c>
      <c r="Z434" s="781">
        <f>IFERROR(IF(Z432="",0,Z432),"0")+IFERROR(IF(Z433="",0,Z433),"0")</f>
        <v>2.0880000000000001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70</v>
      </c>
      <c r="Q435" s="788"/>
      <c r="R435" s="788"/>
      <c r="S435" s="788"/>
      <c r="T435" s="788"/>
      <c r="U435" s="788"/>
      <c r="V435" s="789"/>
      <c r="W435" s="37" t="s">
        <v>68</v>
      </c>
      <c r="X435" s="781">
        <f>IFERROR(SUM(X432:X433),"0")</f>
        <v>1440</v>
      </c>
      <c r="Y435" s="781">
        <f>IFERROR(SUM(Y432:Y433),"0")</f>
        <v>1440</v>
      </c>
      <c r="Z435" s="37"/>
      <c r="AA435" s="782"/>
      <c r="AB435" s="782"/>
      <c r="AC435" s="782"/>
    </row>
    <row r="436" spans="1:68" ht="14.25" hidden="1" customHeight="1" x14ac:dyDescent="0.25">
      <c r="A436" s="800" t="s">
        <v>72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681</v>
      </c>
      <c r="B437" s="54" t="s">
        <v>682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808" t="s">
        <v>683</v>
      </c>
      <c r="Q437" s="784"/>
      <c r="R437" s="784"/>
      <c r="S437" s="784"/>
      <c r="T437" s="785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685</v>
      </c>
      <c r="B438" s="54" t="s">
        <v>686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1001" t="s">
        <v>687</v>
      </c>
      <c r="Q438" s="784"/>
      <c r="R438" s="784"/>
      <c r="S438" s="784"/>
      <c r="T438" s="785"/>
      <c r="U438" s="34"/>
      <c r="V438" s="34"/>
      <c r="W438" s="35" t="s">
        <v>68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70</v>
      </c>
      <c r="Q439" s="788"/>
      <c r="R439" s="788"/>
      <c r="S439" s="788"/>
      <c r="T439" s="788"/>
      <c r="U439" s="788"/>
      <c r="V439" s="789"/>
      <c r="W439" s="37" t="s">
        <v>71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70</v>
      </c>
      <c r="Q440" s="788"/>
      <c r="R440" s="788"/>
      <c r="S440" s="788"/>
      <c r="T440" s="788"/>
      <c r="U440" s="788"/>
      <c r="V440" s="789"/>
      <c r="W440" s="37" t="s">
        <v>68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196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customHeight="1" x14ac:dyDescent="0.25">
      <c r="A442" s="54" t="s">
        <v>689</v>
      </c>
      <c r="B442" s="54" t="s">
        <v>690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793" t="s">
        <v>691</v>
      </c>
      <c r="Q442" s="784"/>
      <c r="R442" s="784"/>
      <c r="S442" s="784"/>
      <c r="T442" s="785"/>
      <c r="U442" s="34"/>
      <c r="V442" s="34"/>
      <c r="W442" s="35" t="s">
        <v>68</v>
      </c>
      <c r="X442" s="779">
        <v>150</v>
      </c>
      <c r="Y442" s="780">
        <f>IFERROR(IF(X442="",0,CEILING((X442/$H442),1)*$H442),"")</f>
        <v>153</v>
      </c>
      <c r="Z442" s="36">
        <f>IFERROR(IF(Y442=0,"",ROUNDUP(Y442/H442,0)*0.01898),"")</f>
        <v>0.32266</v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158.64999999999998</v>
      </c>
      <c r="BN442" s="64">
        <f>IFERROR(Y442*I442/H442,"0")</f>
        <v>161.82299999999998</v>
      </c>
      <c r="BO442" s="64">
        <f>IFERROR(1/J442*(X442/H442),"0")</f>
        <v>0.26041666666666669</v>
      </c>
      <c r="BP442" s="64">
        <f>IFERROR(1/J442*(Y442/H442),"0")</f>
        <v>0.265625</v>
      </c>
    </row>
    <row r="443" spans="1:68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70</v>
      </c>
      <c r="Q443" s="788"/>
      <c r="R443" s="788"/>
      <c r="S443" s="788"/>
      <c r="T443" s="788"/>
      <c r="U443" s="788"/>
      <c r="V443" s="789"/>
      <c r="W443" s="37" t="s">
        <v>71</v>
      </c>
      <c r="X443" s="781">
        <f>IFERROR(X442/H442,"0")</f>
        <v>16.666666666666668</v>
      </c>
      <c r="Y443" s="781">
        <f>IFERROR(Y442/H442,"0")</f>
        <v>17</v>
      </c>
      <c r="Z443" s="781">
        <f>IFERROR(IF(Z442="",0,Z442),"0")</f>
        <v>0.32266</v>
      </c>
      <c r="AA443" s="782"/>
      <c r="AB443" s="782"/>
      <c r="AC443" s="782"/>
    </row>
    <row r="444" spans="1:68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70</v>
      </c>
      <c r="Q444" s="788"/>
      <c r="R444" s="788"/>
      <c r="S444" s="788"/>
      <c r="T444" s="788"/>
      <c r="U444" s="788"/>
      <c r="V444" s="789"/>
      <c r="W444" s="37" t="s">
        <v>68</v>
      </c>
      <c r="X444" s="781">
        <f>IFERROR(SUM(X442:X442),"0")</f>
        <v>150</v>
      </c>
      <c r="Y444" s="781">
        <f>IFERROR(SUM(Y442:Y442),"0")</f>
        <v>153</v>
      </c>
      <c r="Z444" s="37"/>
      <c r="AA444" s="782"/>
      <c r="AB444" s="782"/>
      <c r="AC444" s="782"/>
    </row>
    <row r="445" spans="1:68" ht="16.5" hidden="1" customHeight="1" x14ac:dyDescent="0.25">
      <c r="A445" s="825" t="s">
        <v>693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109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27" hidden="1" customHeight="1" x14ac:dyDescent="0.25">
      <c r="A447" s="54" t="s">
        <v>694</v>
      </c>
      <c r="B447" s="54" t="s">
        <v>695</v>
      </c>
      <c r="C447" s="31">
        <v>4301011483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694</v>
      </c>
      <c r="B448" s="54" t="s">
        <v>697</v>
      </c>
      <c r="C448" s="31">
        <v>4301011873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699</v>
      </c>
      <c r="B449" s="54" t="s">
        <v>700</v>
      </c>
      <c r="C449" s="31">
        <v>4301011655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699</v>
      </c>
      <c r="B450" s="54" t="s">
        <v>701</v>
      </c>
      <c r="C450" s="31">
        <v>4301011872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4301011312</v>
      </c>
      <c r="D451" s="791">
        <v>4607091384192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705</v>
      </c>
      <c r="B452" s="54" t="s">
        <v>706</v>
      </c>
      <c r="C452" s="31">
        <v>4301011874</v>
      </c>
      <c r="D452" s="791">
        <v>4680115884892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708</v>
      </c>
      <c r="B453" s="54" t="s">
        <v>709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68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710</v>
      </c>
      <c r="B454" s="54" t="s">
        <v>711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70</v>
      </c>
      <c r="Q455" s="788"/>
      <c r="R455" s="788"/>
      <c r="S455" s="788"/>
      <c r="T455" s="788"/>
      <c r="U455" s="788"/>
      <c r="V455" s="789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70</v>
      </c>
      <c r="Q456" s="788"/>
      <c r="R456" s="788"/>
      <c r="S456" s="788"/>
      <c r="T456" s="788"/>
      <c r="U456" s="788"/>
      <c r="V456" s="789"/>
      <c r="W456" s="37" t="s">
        <v>68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63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customHeight="1" x14ac:dyDescent="0.25">
      <c r="A458" s="54" t="s">
        <v>712</v>
      </c>
      <c r="B458" s="54" t="s">
        <v>713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68</v>
      </c>
      <c r="X458" s="779">
        <v>50</v>
      </c>
      <c r="Y458" s="780">
        <f>IFERROR(IF(X458="",0,CEILING((X458/$H458),1)*$H458),"")</f>
        <v>52.56</v>
      </c>
      <c r="Z458" s="36">
        <f>IFERROR(IF(Y458=0,"",ROUNDUP(Y458/H458,0)*0.00902),"")</f>
        <v>0.10824</v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53.082191780821923</v>
      </c>
      <c r="BN458" s="64">
        <f>IFERROR(Y458*I458/H458,"0")</f>
        <v>55.800000000000004</v>
      </c>
      <c r="BO458" s="64">
        <f>IFERROR(1/J458*(X458/H458),"0")</f>
        <v>8.6481250864812509E-2</v>
      </c>
      <c r="BP458" s="64">
        <f>IFERROR(1/J458*(Y458/H458),"0")</f>
        <v>9.0909090909090912E-2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70</v>
      </c>
      <c r="Q460" s="788"/>
      <c r="R460" s="788"/>
      <c r="S460" s="788"/>
      <c r="T460" s="788"/>
      <c r="U460" s="788"/>
      <c r="V460" s="789"/>
      <c r="W460" s="37" t="s">
        <v>71</v>
      </c>
      <c r="X460" s="781">
        <f>IFERROR(X458/H458,"0")+IFERROR(X459/H459,"0")</f>
        <v>11.415525114155251</v>
      </c>
      <c r="Y460" s="781">
        <f>IFERROR(Y458/H458,"0")+IFERROR(Y459/H459,"0")</f>
        <v>12</v>
      </c>
      <c r="Z460" s="781">
        <f>IFERROR(IF(Z458="",0,Z458),"0")+IFERROR(IF(Z459="",0,Z459),"0")</f>
        <v>0.10824</v>
      </c>
      <c r="AA460" s="782"/>
      <c r="AB460" s="782"/>
      <c r="AC460" s="782"/>
    </row>
    <row r="461" spans="1:68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70</v>
      </c>
      <c r="Q461" s="788"/>
      <c r="R461" s="788"/>
      <c r="S461" s="788"/>
      <c r="T461" s="788"/>
      <c r="U461" s="788"/>
      <c r="V461" s="789"/>
      <c r="W461" s="37" t="s">
        <v>68</v>
      </c>
      <c r="X461" s="781">
        <f>IFERROR(SUM(X458:X459),"0")</f>
        <v>50</v>
      </c>
      <c r="Y461" s="781">
        <f>IFERROR(SUM(Y458:Y459),"0")</f>
        <v>52.56</v>
      </c>
      <c r="Z461" s="37"/>
      <c r="AA461" s="782"/>
      <c r="AB461" s="782"/>
      <c r="AC461" s="782"/>
    </row>
    <row r="462" spans="1:68" ht="14.25" hidden="1" customHeight="1" x14ac:dyDescent="0.25">
      <c r="A462" s="800" t="s">
        <v>72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customHeight="1" x14ac:dyDescent="0.25">
      <c r="A463" s="54" t="s">
        <v>717</v>
      </c>
      <c r="B463" s="54" t="s">
        <v>718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992" t="s">
        <v>719</v>
      </c>
      <c r="Q463" s="784"/>
      <c r="R463" s="784"/>
      <c r="S463" s="784"/>
      <c r="T463" s="785"/>
      <c r="U463" s="34"/>
      <c r="V463" s="34"/>
      <c r="W463" s="35" t="s">
        <v>68</v>
      </c>
      <c r="X463" s="779">
        <v>1500</v>
      </c>
      <c r="Y463" s="780">
        <f>IFERROR(IF(X463="",0,CEILING((X463/$H463),1)*$H463),"")</f>
        <v>1503</v>
      </c>
      <c r="Z463" s="36">
        <f>IFERROR(IF(Y463=0,"",ROUNDUP(Y463/H463,0)*0.01898),"")</f>
        <v>3.1696599999999999</v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1586.5</v>
      </c>
      <c r="BN463" s="64">
        <f>IFERROR(Y463*I463/H463,"0")</f>
        <v>1589.673</v>
      </c>
      <c r="BO463" s="64">
        <f>IFERROR(1/J463*(X463/H463),"0")</f>
        <v>2.6041666666666665</v>
      </c>
      <c r="BP463" s="64">
        <f>IFERROR(1/J463*(Y463/H463),"0")</f>
        <v>2.609375</v>
      </c>
    </row>
    <row r="464" spans="1:68" ht="37.5" hidden="1" customHeight="1" x14ac:dyDescent="0.25">
      <c r="A464" s="54" t="s">
        <v>721</v>
      </c>
      <c r="B464" s="54" t="s">
        <v>722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887" t="s">
        <v>723</v>
      </c>
      <c r="Q464" s="784"/>
      <c r="R464" s="784"/>
      <c r="S464" s="784"/>
      <c r="T464" s="785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725</v>
      </c>
      <c r="B465" s="54" t="s">
        <v>726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725</v>
      </c>
      <c r="B466" s="54" t="s">
        <v>728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730</v>
      </c>
      <c r="B467" s="54" t="s">
        <v>731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70</v>
      </c>
      <c r="Q468" s="788"/>
      <c r="R468" s="788"/>
      <c r="S468" s="788"/>
      <c r="T468" s="788"/>
      <c r="U468" s="788"/>
      <c r="V468" s="789"/>
      <c r="W468" s="37" t="s">
        <v>71</v>
      </c>
      <c r="X468" s="781">
        <f>IFERROR(X463/H463,"0")+IFERROR(X464/H464,"0")+IFERROR(X465/H465,"0")+IFERROR(X466/H466,"0")+IFERROR(X467/H467,"0")</f>
        <v>166.66666666666666</v>
      </c>
      <c r="Y468" s="781">
        <f>IFERROR(Y463/H463,"0")+IFERROR(Y464/H464,"0")+IFERROR(Y465/H465,"0")+IFERROR(Y466/H466,"0")+IFERROR(Y467/H467,"0")</f>
        <v>167</v>
      </c>
      <c r="Z468" s="781">
        <f>IFERROR(IF(Z463="",0,Z463),"0")+IFERROR(IF(Z464="",0,Z464),"0")+IFERROR(IF(Z465="",0,Z465),"0")+IFERROR(IF(Z466="",0,Z466),"0")+IFERROR(IF(Z467="",0,Z467),"0")</f>
        <v>3.1696599999999999</v>
      </c>
      <c r="AA468" s="782"/>
      <c r="AB468" s="782"/>
      <c r="AC468" s="782"/>
    </row>
    <row r="469" spans="1:68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70</v>
      </c>
      <c r="Q469" s="788"/>
      <c r="R469" s="788"/>
      <c r="S469" s="788"/>
      <c r="T469" s="788"/>
      <c r="U469" s="788"/>
      <c r="V469" s="789"/>
      <c r="W469" s="37" t="s">
        <v>68</v>
      </c>
      <c r="X469" s="781">
        <f>IFERROR(SUM(X463:X467),"0")</f>
        <v>1500</v>
      </c>
      <c r="Y469" s="781">
        <f>IFERROR(SUM(Y463:Y467),"0")</f>
        <v>1503</v>
      </c>
      <c r="Z469" s="37"/>
      <c r="AA469" s="782"/>
      <c r="AB469" s="782"/>
      <c r="AC469" s="782"/>
    </row>
    <row r="470" spans="1:68" ht="14.25" hidden="1" customHeight="1" x14ac:dyDescent="0.25">
      <c r="A470" s="800" t="s">
        <v>196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733</v>
      </c>
      <c r="B471" s="54" t="s">
        <v>734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895" t="s">
        <v>735</v>
      </c>
      <c r="Q471" s="784"/>
      <c r="R471" s="784"/>
      <c r="S471" s="784"/>
      <c r="T471" s="785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70</v>
      </c>
      <c r="Q472" s="788"/>
      <c r="R472" s="788"/>
      <c r="S472" s="788"/>
      <c r="T472" s="788"/>
      <c r="U472" s="788"/>
      <c r="V472" s="789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70</v>
      </c>
      <c r="Q473" s="788"/>
      <c r="R473" s="788"/>
      <c r="S473" s="788"/>
      <c r="T473" s="788"/>
      <c r="U473" s="788"/>
      <c r="V473" s="789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737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738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109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739</v>
      </c>
      <c r="B477" s="54" t="s">
        <v>740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70</v>
      </c>
      <c r="Q478" s="788"/>
      <c r="R478" s="788"/>
      <c r="S478" s="788"/>
      <c r="T478" s="788"/>
      <c r="U478" s="788"/>
      <c r="V478" s="789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70</v>
      </c>
      <c r="Q479" s="788"/>
      <c r="R479" s="788"/>
      <c r="S479" s="788"/>
      <c r="T479" s="788"/>
      <c r="U479" s="788"/>
      <c r="V479" s="789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63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742</v>
      </c>
      <c r="B481" s="54" t="s">
        <v>743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929" t="s">
        <v>744</v>
      </c>
      <c r="Q481" s="784"/>
      <c r="R481" s="784"/>
      <c r="S481" s="784"/>
      <c r="T481" s="785"/>
      <c r="U481" s="34"/>
      <c r="V481" s="34"/>
      <c r="W481" s="35" t="s">
        <v>68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746</v>
      </c>
      <c r="B482" s="54" t="s">
        <v>747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874" t="s">
        <v>748</v>
      </c>
      <c r="Q482" s="784"/>
      <c r="R482" s="784"/>
      <c r="S482" s="784"/>
      <c r="T482" s="785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746</v>
      </c>
      <c r="B483" s="54" t="s">
        <v>750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1136" t="s">
        <v>748</v>
      </c>
      <c r="Q483" s="784"/>
      <c r="R483" s="784"/>
      <c r="S483" s="784"/>
      <c r="T483" s="785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751</v>
      </c>
      <c r="B484" s="54" t="s">
        <v>752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751</v>
      </c>
      <c r="B485" s="54" t="s">
        <v>754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755</v>
      </c>
      <c r="B486" s="54" t="s">
        <v>756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755</v>
      </c>
      <c r="B487" s="54" t="s">
        <v>757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81" t="s">
        <v>758</v>
      </c>
      <c r="Q487" s="784"/>
      <c r="R487" s="784"/>
      <c r="S487" s="784"/>
      <c r="T487" s="785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761</v>
      </c>
      <c r="B489" s="54" t="s">
        <v>762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761</v>
      </c>
      <c r="B490" s="54" t="s">
        <v>764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21" t="s">
        <v>765</v>
      </c>
      <c r="Q490" s="784"/>
      <c r="R490" s="784"/>
      <c r="S490" s="784"/>
      <c r="T490" s="785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766</v>
      </c>
      <c r="B491" s="54" t="s">
        <v>767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766</v>
      </c>
      <c r="B492" s="54" t="s">
        <v>768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769</v>
      </c>
      <c r="B494" s="54" t="s">
        <v>772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927" t="s">
        <v>773</v>
      </c>
      <c r="Q494" s="784"/>
      <c r="R494" s="784"/>
      <c r="S494" s="784"/>
      <c r="T494" s="785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774</v>
      </c>
      <c r="B496" s="54" t="s">
        <v>777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68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778</v>
      </c>
      <c r="B497" s="54" t="s">
        <v>779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780</v>
      </c>
      <c r="B498" s="54" t="s">
        <v>781</v>
      </c>
      <c r="C498" s="31">
        <v>4301031255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9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780</v>
      </c>
      <c r="B499" s="54" t="s">
        <v>783</v>
      </c>
      <c r="C499" s="31">
        <v>4301031368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1202" t="s">
        <v>784</v>
      </c>
      <c r="Q499" s="784"/>
      <c r="R499" s="784"/>
      <c r="S499" s="784"/>
      <c r="T499" s="785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idden="1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70</v>
      </c>
      <c r="Q500" s="788"/>
      <c r="R500" s="788"/>
      <c r="S500" s="788"/>
      <c r="T500" s="788"/>
      <c r="U500" s="788"/>
      <c r="V500" s="789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hidden="1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70</v>
      </c>
      <c r="Q501" s="788"/>
      <c r="R501" s="788"/>
      <c r="S501" s="788"/>
      <c r="T501" s="788"/>
      <c r="U501" s="788"/>
      <c r="V501" s="789"/>
      <c r="W501" s="37" t="s">
        <v>68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hidden="1" customHeight="1" x14ac:dyDescent="0.25">
      <c r="A502" s="800" t="s">
        <v>72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785</v>
      </c>
      <c r="B503" s="54" t="s">
        <v>786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788</v>
      </c>
      <c r="B504" s="54" t="s">
        <v>789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70</v>
      </c>
      <c r="Q505" s="788"/>
      <c r="R505" s="788"/>
      <c r="S505" s="788"/>
      <c r="T505" s="788"/>
      <c r="U505" s="788"/>
      <c r="V505" s="789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70</v>
      </c>
      <c r="Q506" s="788"/>
      <c r="R506" s="788"/>
      <c r="S506" s="788"/>
      <c r="T506" s="788"/>
      <c r="U506" s="788"/>
      <c r="V506" s="789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98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791</v>
      </c>
      <c r="B508" s="54" t="s">
        <v>792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70</v>
      </c>
      <c r="Q510" s="788"/>
      <c r="R510" s="788"/>
      <c r="S510" s="788"/>
      <c r="T510" s="788"/>
      <c r="U510" s="788"/>
      <c r="V510" s="789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70</v>
      </c>
      <c r="Q511" s="788"/>
      <c r="R511" s="788"/>
      <c r="S511" s="788"/>
      <c r="T511" s="788"/>
      <c r="U511" s="788"/>
      <c r="V511" s="789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799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155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800</v>
      </c>
      <c r="B514" s="54" t="s">
        <v>801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70</v>
      </c>
      <c r="Q515" s="788"/>
      <c r="R515" s="788"/>
      <c r="S515" s="788"/>
      <c r="T515" s="788"/>
      <c r="U515" s="788"/>
      <c r="V515" s="789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70</v>
      </c>
      <c r="Q516" s="788"/>
      <c r="R516" s="788"/>
      <c r="S516" s="788"/>
      <c r="T516" s="788"/>
      <c r="U516" s="788"/>
      <c r="V516" s="789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63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803</v>
      </c>
      <c r="B518" s="54" t="s">
        <v>804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802" t="s">
        <v>805</v>
      </c>
      <c r="Q518" s="784"/>
      <c r="R518" s="784"/>
      <c r="S518" s="784"/>
      <c r="T518" s="785"/>
      <c r="U518" s="34"/>
      <c r="V518" s="34"/>
      <c r="W518" s="35" t="s">
        <v>68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807</v>
      </c>
      <c r="B519" s="54" t="s">
        <v>808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810</v>
      </c>
      <c r="B520" s="54" t="s">
        <v>811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842" t="s">
        <v>812</v>
      </c>
      <c r="Q520" s="784"/>
      <c r="R520" s="784"/>
      <c r="S520" s="784"/>
      <c r="T520" s="785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814</v>
      </c>
      <c r="B521" s="54" t="s">
        <v>815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816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70</v>
      </c>
      <c r="Q523" s="788"/>
      <c r="R523" s="788"/>
      <c r="S523" s="788"/>
      <c r="T523" s="788"/>
      <c r="U523" s="788"/>
      <c r="V523" s="789"/>
      <c r="W523" s="37" t="s">
        <v>71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70</v>
      </c>
      <c r="Q524" s="788"/>
      <c r="R524" s="788"/>
      <c r="S524" s="788"/>
      <c r="T524" s="788"/>
      <c r="U524" s="788"/>
      <c r="V524" s="789"/>
      <c r="W524" s="37" t="s">
        <v>68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98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817</v>
      </c>
      <c r="B526" s="54" t="s">
        <v>818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70</v>
      </c>
      <c r="Q527" s="788"/>
      <c r="R527" s="788"/>
      <c r="S527" s="788"/>
      <c r="T527" s="788"/>
      <c r="U527" s="788"/>
      <c r="V527" s="789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70</v>
      </c>
      <c r="Q528" s="788"/>
      <c r="R528" s="788"/>
      <c r="S528" s="788"/>
      <c r="T528" s="788"/>
      <c r="U528" s="788"/>
      <c r="V528" s="789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819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820</v>
      </c>
      <c r="B530" s="54" t="s">
        <v>821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70</v>
      </c>
      <c r="Q531" s="788"/>
      <c r="R531" s="788"/>
      <c r="S531" s="788"/>
      <c r="T531" s="788"/>
      <c r="U531" s="788"/>
      <c r="V531" s="789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70</v>
      </c>
      <c r="Q532" s="788"/>
      <c r="R532" s="788"/>
      <c r="S532" s="788"/>
      <c r="T532" s="788"/>
      <c r="U532" s="788"/>
      <c r="V532" s="789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823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63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824</v>
      </c>
      <c r="B535" s="54" t="s">
        <v>825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827</v>
      </c>
      <c r="B536" s="54" t="s">
        <v>828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829</v>
      </c>
      <c r="B537" s="54" t="s">
        <v>830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905" t="s">
        <v>831</v>
      </c>
      <c r="Q537" s="784"/>
      <c r="R537" s="784"/>
      <c r="S537" s="784"/>
      <c r="T537" s="785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833</v>
      </c>
      <c r="B538" s="54" t="s">
        <v>834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1052" t="s">
        <v>835</v>
      </c>
      <c r="Q538" s="784"/>
      <c r="R538" s="784"/>
      <c r="S538" s="784"/>
      <c r="T538" s="785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70</v>
      </c>
      <c r="Q539" s="788"/>
      <c r="R539" s="788"/>
      <c r="S539" s="788"/>
      <c r="T539" s="788"/>
      <c r="U539" s="788"/>
      <c r="V539" s="789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70</v>
      </c>
      <c r="Q540" s="788"/>
      <c r="R540" s="788"/>
      <c r="S540" s="788"/>
      <c r="T540" s="788"/>
      <c r="U540" s="788"/>
      <c r="V540" s="789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837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63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838</v>
      </c>
      <c r="B543" s="54" t="s">
        <v>839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70</v>
      </c>
      <c r="Q544" s="788"/>
      <c r="R544" s="788"/>
      <c r="S544" s="788"/>
      <c r="T544" s="788"/>
      <c r="U544" s="788"/>
      <c r="V544" s="789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70</v>
      </c>
      <c r="Q545" s="788"/>
      <c r="R545" s="788"/>
      <c r="S545" s="788"/>
      <c r="T545" s="788"/>
      <c r="U545" s="788"/>
      <c r="V545" s="789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196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841</v>
      </c>
      <c r="B547" s="54" t="s">
        <v>842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70</v>
      </c>
      <c r="Q548" s="788"/>
      <c r="R548" s="788"/>
      <c r="S548" s="788"/>
      <c r="T548" s="788"/>
      <c r="U548" s="788"/>
      <c r="V548" s="789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70</v>
      </c>
      <c r="Q549" s="788"/>
      <c r="R549" s="788"/>
      <c r="S549" s="788"/>
      <c r="T549" s="788"/>
      <c r="U549" s="788"/>
      <c r="V549" s="789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844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844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109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hidden="1" customHeight="1" x14ac:dyDescent="0.25">
      <c r="A553" s="54" t="s">
        <v>845</v>
      </c>
      <c r="B553" s="54" t="s">
        <v>846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68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hidden="1" customHeight="1" x14ac:dyDescent="0.25">
      <c r="A554" s="54" t="s">
        <v>847</v>
      </c>
      <c r="B554" s="54" t="s">
        <v>848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68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850</v>
      </c>
      <c r="B555" s="54" t="s">
        <v>851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853</v>
      </c>
      <c r="B556" s="54" t="s">
        <v>854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68</v>
      </c>
      <c r="X556" s="779">
        <v>1200</v>
      </c>
      <c r="Y556" s="780">
        <f t="shared" si="103"/>
        <v>1203.8400000000001</v>
      </c>
      <c r="Z556" s="36">
        <f t="shared" si="104"/>
        <v>2.72688</v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1281.8181818181818</v>
      </c>
      <c r="BN556" s="64">
        <f t="shared" si="106"/>
        <v>1285.92</v>
      </c>
      <c r="BO556" s="64">
        <f t="shared" si="107"/>
        <v>2.1853146853146854</v>
      </c>
      <c r="BP556" s="64">
        <f t="shared" si="108"/>
        <v>2.1923076923076925</v>
      </c>
    </row>
    <row r="557" spans="1:68" ht="16.5" hidden="1" customHeight="1" x14ac:dyDescent="0.25">
      <c r="A557" s="54" t="s">
        <v>856</v>
      </c>
      <c r="B557" s="54" t="s">
        <v>857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859</v>
      </c>
      <c r="B558" s="54" t="s">
        <v>860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68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862</v>
      </c>
      <c r="B559" s="54" t="s">
        <v>863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68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862</v>
      </c>
      <c r="B560" s="54" t="s">
        <v>864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865</v>
      </c>
      <c r="B561" s="54" t="s">
        <v>866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867</v>
      </c>
      <c r="B562" s="54" t="s">
        <v>868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801" t="s">
        <v>869</v>
      </c>
      <c r="Q562" s="784"/>
      <c r="R562" s="784"/>
      <c r="S562" s="784"/>
      <c r="T562" s="785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871</v>
      </c>
      <c r="B563" s="54" t="s">
        <v>872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871</v>
      </c>
      <c r="B564" s="54" t="s">
        <v>873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874</v>
      </c>
      <c r="B565" s="54" t="s">
        <v>875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866" t="s">
        <v>876</v>
      </c>
      <c r="Q565" s="784"/>
      <c r="R565" s="784"/>
      <c r="S565" s="784"/>
      <c r="T565" s="785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877</v>
      </c>
      <c r="B566" s="54" t="s">
        <v>878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1064" t="s">
        <v>879</v>
      </c>
      <c r="Q566" s="784"/>
      <c r="R566" s="784"/>
      <c r="S566" s="784"/>
      <c r="T566" s="785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880</v>
      </c>
      <c r="B567" s="54" t="s">
        <v>881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1105" t="s">
        <v>882</v>
      </c>
      <c r="Q567" s="784"/>
      <c r="R567" s="784"/>
      <c r="S567" s="784"/>
      <c r="T567" s="785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70</v>
      </c>
      <c r="Q568" s="788"/>
      <c r="R568" s="788"/>
      <c r="S568" s="788"/>
      <c r="T568" s="788"/>
      <c r="U568" s="788"/>
      <c r="V568" s="789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227.27272727272725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228.00000000000003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2.72688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70</v>
      </c>
      <c r="Q569" s="788"/>
      <c r="R569" s="788"/>
      <c r="S569" s="788"/>
      <c r="T569" s="788"/>
      <c r="U569" s="788"/>
      <c r="V569" s="789"/>
      <c r="W569" s="37" t="s">
        <v>68</v>
      </c>
      <c r="X569" s="781">
        <f>IFERROR(SUM(X553:X567),"0")</f>
        <v>1200</v>
      </c>
      <c r="Y569" s="781">
        <f>IFERROR(SUM(Y553:Y567),"0")</f>
        <v>1203.8400000000001</v>
      </c>
      <c r="Z569" s="37"/>
      <c r="AA569" s="782"/>
      <c r="AB569" s="782"/>
      <c r="AC569" s="782"/>
    </row>
    <row r="570" spans="1:68" ht="14.25" hidden="1" customHeight="1" x14ac:dyDescent="0.25">
      <c r="A570" s="800" t="s">
        <v>155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hidden="1" customHeight="1" x14ac:dyDescent="0.25">
      <c r="A571" s="54" t="s">
        <v>883</v>
      </c>
      <c r="B571" s="54" t="s">
        <v>884</v>
      </c>
      <c r="C571" s="31">
        <v>4301020222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68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883</v>
      </c>
      <c r="B572" s="54" t="s">
        <v>886</v>
      </c>
      <c r="C572" s="31">
        <v>4301020334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877" t="s">
        <v>887</v>
      </c>
      <c r="Q572" s="784"/>
      <c r="R572" s="784"/>
      <c r="S572" s="784"/>
      <c r="T572" s="785"/>
      <c r="U572" s="34"/>
      <c r="V572" s="34"/>
      <c r="W572" s="35" t="s">
        <v>68</v>
      </c>
      <c r="X572" s="779">
        <v>1500</v>
      </c>
      <c r="Y572" s="780">
        <f>IFERROR(IF(X572="",0,CEILING((X572/$H572),1)*$H572),"")</f>
        <v>1504.8000000000002</v>
      </c>
      <c r="Z572" s="36">
        <f>IFERROR(IF(Y572=0,"",ROUNDUP(Y572/H572,0)*0.01196),"")</f>
        <v>3.4085999999999999</v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1602.2727272727273</v>
      </c>
      <c r="BN572" s="64">
        <f>IFERROR(Y572*I572/H572,"0")</f>
        <v>1607.3999999999999</v>
      </c>
      <c r="BO572" s="64">
        <f>IFERROR(1/J572*(X572/H572),"0")</f>
        <v>2.7316433566433567</v>
      </c>
      <c r="BP572" s="64">
        <f>IFERROR(1/J572*(Y572/H572),"0")</f>
        <v>2.7403846153846154</v>
      </c>
    </row>
    <row r="573" spans="1:68" ht="16.5" hidden="1" customHeight="1" x14ac:dyDescent="0.25">
      <c r="A573" s="54" t="s">
        <v>889</v>
      </c>
      <c r="B573" s="54" t="s">
        <v>890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888" t="s">
        <v>891</v>
      </c>
      <c r="Q573" s="784"/>
      <c r="R573" s="784"/>
      <c r="S573" s="784"/>
      <c r="T573" s="785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70</v>
      </c>
      <c r="Q574" s="788"/>
      <c r="R574" s="788"/>
      <c r="S574" s="788"/>
      <c r="T574" s="788"/>
      <c r="U574" s="788"/>
      <c r="V574" s="789"/>
      <c r="W574" s="37" t="s">
        <v>71</v>
      </c>
      <c r="X574" s="781">
        <f>IFERROR(X571/H571,"0")+IFERROR(X572/H572,"0")+IFERROR(X573/H573,"0")</f>
        <v>284.09090909090907</v>
      </c>
      <c r="Y574" s="781">
        <f>IFERROR(Y571/H571,"0")+IFERROR(Y572/H572,"0")+IFERROR(Y573/H573,"0")</f>
        <v>285</v>
      </c>
      <c r="Z574" s="781">
        <f>IFERROR(IF(Z571="",0,Z571),"0")+IFERROR(IF(Z572="",0,Z572),"0")+IFERROR(IF(Z573="",0,Z573),"0")</f>
        <v>3.4085999999999999</v>
      </c>
      <c r="AA574" s="782"/>
      <c r="AB574" s="782"/>
      <c r="AC574" s="782"/>
    </row>
    <row r="575" spans="1:68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70</v>
      </c>
      <c r="Q575" s="788"/>
      <c r="R575" s="788"/>
      <c r="S575" s="788"/>
      <c r="T575" s="788"/>
      <c r="U575" s="788"/>
      <c r="V575" s="789"/>
      <c r="W575" s="37" t="s">
        <v>68</v>
      </c>
      <c r="X575" s="781">
        <f>IFERROR(SUM(X571:X573),"0")</f>
        <v>1500</v>
      </c>
      <c r="Y575" s="781">
        <f>IFERROR(SUM(Y571:Y573),"0")</f>
        <v>1504.8000000000002</v>
      </c>
      <c r="Z575" s="37"/>
      <c r="AA575" s="782"/>
      <c r="AB575" s="782"/>
      <c r="AC575" s="782"/>
    </row>
    <row r="576" spans="1:68" ht="14.25" hidden="1" customHeight="1" x14ac:dyDescent="0.25">
      <c r="A576" s="800" t="s">
        <v>63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customHeight="1" x14ac:dyDescent="0.25">
      <c r="A577" s="54" t="s">
        <v>892</v>
      </c>
      <c r="B577" s="54" t="s">
        <v>893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1189" t="s">
        <v>894</v>
      </c>
      <c r="Q577" s="784"/>
      <c r="R577" s="784"/>
      <c r="S577" s="784"/>
      <c r="T577" s="785"/>
      <c r="U577" s="34"/>
      <c r="V577" s="34"/>
      <c r="W577" s="35" t="s">
        <v>68</v>
      </c>
      <c r="X577" s="779">
        <v>300</v>
      </c>
      <c r="Y577" s="780">
        <f t="shared" ref="Y577:Y590" si="109">IFERROR(IF(X577="",0,CEILING((X577/$H577),1)*$H577),"")</f>
        <v>300.96000000000004</v>
      </c>
      <c r="Z577" s="36">
        <f>IFERROR(IF(Y577=0,"",ROUNDUP(Y577/H577,0)*0.01196),"")</f>
        <v>0.68171999999999999</v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320.45454545454544</v>
      </c>
      <c r="BN577" s="64">
        <f t="shared" ref="BN577:BN590" si="111">IFERROR(Y577*I577/H577,"0")</f>
        <v>321.48</v>
      </c>
      <c r="BO577" s="64">
        <f t="shared" ref="BO577:BO590" si="112">IFERROR(1/J577*(X577/H577),"0")</f>
        <v>0.54632867132867136</v>
      </c>
      <c r="BP577" s="64">
        <f t="shared" ref="BP577:BP590" si="113">IFERROR(1/J577*(Y577/H577),"0")</f>
        <v>0.54807692307692313</v>
      </c>
    </row>
    <row r="578" spans="1:68" ht="27" hidden="1" customHeight="1" x14ac:dyDescent="0.25">
      <c r="A578" s="54" t="s">
        <v>896</v>
      </c>
      <c r="B578" s="54" t="s">
        <v>897</v>
      </c>
      <c r="C578" s="31">
        <v>4301031248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68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896</v>
      </c>
      <c r="B579" s="54" t="s">
        <v>899</v>
      </c>
      <c r="C579" s="31">
        <v>4301031350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1209" t="s">
        <v>900</v>
      </c>
      <c r="Q579" s="784"/>
      <c r="R579" s="784"/>
      <c r="S579" s="784"/>
      <c r="T579" s="785"/>
      <c r="U579" s="34"/>
      <c r="V579" s="34"/>
      <c r="W579" s="35" t="s">
        <v>68</v>
      </c>
      <c r="X579" s="779">
        <v>300</v>
      </c>
      <c r="Y579" s="780">
        <f t="shared" si="109"/>
        <v>300.96000000000004</v>
      </c>
      <c r="Z579" s="36">
        <f>IFERROR(IF(Y579=0,"",ROUNDUP(Y579/H579,0)*0.01196),"")</f>
        <v>0.68171999999999999</v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320.45454545454544</v>
      </c>
      <c r="BN579" s="64">
        <f t="shared" si="111"/>
        <v>321.48</v>
      </c>
      <c r="BO579" s="64">
        <f t="shared" si="112"/>
        <v>0.54632867132867136</v>
      </c>
      <c r="BP579" s="64">
        <f t="shared" si="113"/>
        <v>0.54807692307692313</v>
      </c>
    </row>
    <row r="580" spans="1:68" ht="27" hidden="1" customHeight="1" x14ac:dyDescent="0.25">
      <c r="A580" s="54" t="s">
        <v>902</v>
      </c>
      <c r="B580" s="54" t="s">
        <v>903</v>
      </c>
      <c r="C580" s="31">
        <v>4301031250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11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68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902</v>
      </c>
      <c r="B581" s="54" t="s">
        <v>905</v>
      </c>
      <c r="C581" s="31">
        <v>4301031353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979" t="s">
        <v>906</v>
      </c>
      <c r="Q581" s="784"/>
      <c r="R581" s="784"/>
      <c r="S581" s="784"/>
      <c r="T581" s="785"/>
      <c r="U581" s="34"/>
      <c r="V581" s="34"/>
      <c r="W581" s="35" t="s">
        <v>68</v>
      </c>
      <c r="X581" s="779">
        <v>1000</v>
      </c>
      <c r="Y581" s="780">
        <f t="shared" si="109"/>
        <v>1003.2</v>
      </c>
      <c r="Z581" s="36">
        <f>IFERROR(IF(Y581=0,"",ROUNDUP(Y581/H581,0)*0.01196),"")</f>
        <v>2.2724000000000002</v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1068.1818181818182</v>
      </c>
      <c r="BN581" s="64">
        <f t="shared" si="111"/>
        <v>1071.5999999999999</v>
      </c>
      <c r="BO581" s="64">
        <f t="shared" si="112"/>
        <v>1.821095571095571</v>
      </c>
      <c r="BP581" s="64">
        <f t="shared" si="113"/>
        <v>1.8269230769230771</v>
      </c>
    </row>
    <row r="582" spans="1:68" ht="27" hidden="1" customHeight="1" x14ac:dyDescent="0.25">
      <c r="A582" s="54" t="s">
        <v>908</v>
      </c>
      <c r="B582" s="54" t="s">
        <v>909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1122" t="s">
        <v>910</v>
      </c>
      <c r="Q582" s="784"/>
      <c r="R582" s="784"/>
      <c r="S582" s="784"/>
      <c r="T582" s="785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908</v>
      </c>
      <c r="B583" s="54" t="s">
        <v>911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908</v>
      </c>
      <c r="B584" s="54" t="s">
        <v>913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924" t="s">
        <v>914</v>
      </c>
      <c r="Q584" s="784"/>
      <c r="R584" s="784"/>
      <c r="S584" s="784"/>
      <c r="T584" s="785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915</v>
      </c>
      <c r="B585" s="54" t="s">
        <v>916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915</v>
      </c>
      <c r="B586" s="54" t="s">
        <v>917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915</v>
      </c>
      <c r="B587" s="54" t="s">
        <v>918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962" t="s">
        <v>919</v>
      </c>
      <c r="Q587" s="784"/>
      <c r="R587" s="784"/>
      <c r="S587" s="784"/>
      <c r="T587" s="785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920</v>
      </c>
      <c r="B589" s="54" t="s">
        <v>922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920</v>
      </c>
      <c r="B590" s="54" t="s">
        <v>923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1004" t="s">
        <v>924</v>
      </c>
      <c r="Q590" s="784"/>
      <c r="R590" s="784"/>
      <c r="S590" s="784"/>
      <c r="T590" s="785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70</v>
      </c>
      <c r="Q591" s="788"/>
      <c r="R591" s="788"/>
      <c r="S591" s="788"/>
      <c r="T591" s="788"/>
      <c r="U591" s="788"/>
      <c r="V591" s="789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303.030303030303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304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3.63584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70</v>
      </c>
      <c r="Q592" s="788"/>
      <c r="R592" s="788"/>
      <c r="S592" s="788"/>
      <c r="T592" s="788"/>
      <c r="U592" s="788"/>
      <c r="V592" s="789"/>
      <c r="W592" s="37" t="s">
        <v>68</v>
      </c>
      <c r="X592" s="781">
        <f>IFERROR(SUM(X577:X590),"0")</f>
        <v>1600</v>
      </c>
      <c r="Y592" s="781">
        <f>IFERROR(SUM(Y577:Y590),"0")</f>
        <v>1605.1200000000001</v>
      </c>
      <c r="Z592" s="37"/>
      <c r="AA592" s="782"/>
      <c r="AB592" s="782"/>
      <c r="AC592" s="782"/>
    </row>
    <row r="593" spans="1:68" ht="14.25" hidden="1" customHeight="1" x14ac:dyDescent="0.25">
      <c r="A593" s="800" t="s">
        <v>72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925</v>
      </c>
      <c r="B594" s="54" t="s">
        <v>926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928</v>
      </c>
      <c r="B595" s="54" t="s">
        <v>929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931</v>
      </c>
      <c r="B596" s="54" t="s">
        <v>932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70</v>
      </c>
      <c r="Q597" s="788"/>
      <c r="R597" s="788"/>
      <c r="S597" s="788"/>
      <c r="T597" s="788"/>
      <c r="U597" s="788"/>
      <c r="V597" s="789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70</v>
      </c>
      <c r="Q598" s="788"/>
      <c r="R598" s="788"/>
      <c r="S598" s="788"/>
      <c r="T598" s="788"/>
      <c r="U598" s="788"/>
      <c r="V598" s="789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196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934</v>
      </c>
      <c r="B600" s="54" t="s">
        <v>935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937</v>
      </c>
      <c r="B601" s="54" t="s">
        <v>938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1177" t="s">
        <v>939</v>
      </c>
      <c r="Q601" s="784"/>
      <c r="R601" s="784"/>
      <c r="S601" s="784"/>
      <c r="T601" s="785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70</v>
      </c>
      <c r="Q602" s="788"/>
      <c r="R602" s="788"/>
      <c r="S602" s="788"/>
      <c r="T602" s="788"/>
      <c r="U602" s="788"/>
      <c r="V602" s="789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70</v>
      </c>
      <c r="Q603" s="788"/>
      <c r="R603" s="788"/>
      <c r="S603" s="788"/>
      <c r="T603" s="788"/>
      <c r="U603" s="788"/>
      <c r="V603" s="789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940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940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109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customHeight="1" x14ac:dyDescent="0.25">
      <c r="A607" s="54" t="s">
        <v>941</v>
      </c>
      <c r="B607" s="54" t="s">
        <v>942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1083" t="s">
        <v>943</v>
      </c>
      <c r="Q607" s="784"/>
      <c r="R607" s="784"/>
      <c r="S607" s="784"/>
      <c r="T607" s="785"/>
      <c r="U607" s="34"/>
      <c r="V607" s="34"/>
      <c r="W607" s="35" t="s">
        <v>68</v>
      </c>
      <c r="X607" s="779">
        <v>50</v>
      </c>
      <c r="Y607" s="780">
        <f>IFERROR(IF(X607="",0,CEILING((X607/$H607),1)*$H607),"")</f>
        <v>54</v>
      </c>
      <c r="Z607" s="36">
        <f>IFERROR(IF(Y607=0,"",ROUNDUP(Y607/H607,0)*0.01196),"")</f>
        <v>0.10764</v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53</v>
      </c>
      <c r="BN607" s="64">
        <f>IFERROR(Y607*I607/H607,"0")</f>
        <v>57.24</v>
      </c>
      <c r="BO607" s="64">
        <f>IFERROR(1/J607*(X607/H607),"0")</f>
        <v>8.0128205128205135E-2</v>
      </c>
      <c r="BP607" s="64">
        <f>IFERROR(1/J607*(Y607/H607),"0")</f>
        <v>8.6538461538461536E-2</v>
      </c>
    </row>
    <row r="608" spans="1:68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70</v>
      </c>
      <c r="Q608" s="788"/>
      <c r="R608" s="788"/>
      <c r="S608" s="788"/>
      <c r="T608" s="788"/>
      <c r="U608" s="788"/>
      <c r="V608" s="789"/>
      <c r="W608" s="37" t="s">
        <v>71</v>
      </c>
      <c r="X608" s="781">
        <f>IFERROR(X607/H607,"0")</f>
        <v>8.3333333333333339</v>
      </c>
      <c r="Y608" s="781">
        <f>IFERROR(Y607/H607,"0")</f>
        <v>9</v>
      </c>
      <c r="Z608" s="781">
        <f>IFERROR(IF(Z607="",0,Z607),"0")</f>
        <v>0.10764</v>
      </c>
      <c r="AA608" s="782"/>
      <c r="AB608" s="782"/>
      <c r="AC608" s="782"/>
    </row>
    <row r="609" spans="1:68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70</v>
      </c>
      <c r="Q609" s="788"/>
      <c r="R609" s="788"/>
      <c r="S609" s="788"/>
      <c r="T609" s="788"/>
      <c r="U609" s="788"/>
      <c r="V609" s="789"/>
      <c r="W609" s="37" t="s">
        <v>68</v>
      </c>
      <c r="X609" s="781">
        <f>IFERROR(SUM(X607:X607),"0")</f>
        <v>50</v>
      </c>
      <c r="Y609" s="781">
        <f>IFERROR(SUM(Y607:Y607),"0")</f>
        <v>54</v>
      </c>
      <c r="Z609" s="37"/>
      <c r="AA609" s="782"/>
      <c r="AB609" s="782"/>
      <c r="AC609" s="782"/>
    </row>
    <row r="610" spans="1:68" ht="14.25" hidden="1" customHeight="1" x14ac:dyDescent="0.25">
      <c r="A610" s="800" t="s">
        <v>63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customHeight="1" x14ac:dyDescent="0.25">
      <c r="A611" s="54" t="s">
        <v>944</v>
      </c>
      <c r="B611" s="54" t="s">
        <v>945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68</v>
      </c>
      <c r="X611" s="779">
        <v>50</v>
      </c>
      <c r="Y611" s="780">
        <f>IFERROR(IF(X611="",0,CEILING((X611/$H611),1)*$H611),"")</f>
        <v>50.400000000000006</v>
      </c>
      <c r="Z611" s="36">
        <f>IFERROR(IF(Y611=0,"",ROUNDUP(Y611/H611,0)*0.00937),"")</f>
        <v>0.11244</v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52.5</v>
      </c>
      <c r="BN611" s="64">
        <f>IFERROR(Y611*I611/H611,"0")</f>
        <v>52.920000000000009</v>
      </c>
      <c r="BO611" s="64">
        <f>IFERROR(1/J611*(X611/H611),"0")</f>
        <v>9.9206349206349215E-2</v>
      </c>
      <c r="BP611" s="64">
        <f>IFERROR(1/J611*(Y611/H611),"0")</f>
        <v>0.1</v>
      </c>
    </row>
    <row r="612" spans="1:68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70</v>
      </c>
      <c r="Q612" s="788"/>
      <c r="R612" s="788"/>
      <c r="S612" s="788"/>
      <c r="T612" s="788"/>
      <c r="U612" s="788"/>
      <c r="V612" s="789"/>
      <c r="W612" s="37" t="s">
        <v>71</v>
      </c>
      <c r="X612" s="781">
        <f>IFERROR(X611/H611,"0")</f>
        <v>11.904761904761905</v>
      </c>
      <c r="Y612" s="781">
        <f>IFERROR(Y611/H611,"0")</f>
        <v>12</v>
      </c>
      <c r="Z612" s="781">
        <f>IFERROR(IF(Z611="",0,Z611),"0")</f>
        <v>0.11244</v>
      </c>
      <c r="AA612" s="782"/>
      <c r="AB612" s="782"/>
      <c r="AC612" s="782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70</v>
      </c>
      <c r="Q613" s="788"/>
      <c r="R613" s="788"/>
      <c r="S613" s="788"/>
      <c r="T613" s="788"/>
      <c r="U613" s="788"/>
      <c r="V613" s="789"/>
      <c r="W613" s="37" t="s">
        <v>68</v>
      </c>
      <c r="X613" s="781">
        <f>IFERROR(SUM(X611:X611),"0")</f>
        <v>50</v>
      </c>
      <c r="Y613" s="781">
        <f>IFERROR(SUM(Y611:Y611),"0")</f>
        <v>50.400000000000006</v>
      </c>
      <c r="Z613" s="37"/>
      <c r="AA613" s="782"/>
      <c r="AB613" s="782"/>
      <c r="AC613" s="782"/>
    </row>
    <row r="614" spans="1:68" ht="27.75" hidden="1" customHeight="1" x14ac:dyDescent="0.2">
      <c r="A614" s="880" t="s">
        <v>947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947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109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948</v>
      </c>
      <c r="B617" s="54" t="s">
        <v>949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1073" t="s">
        <v>950</v>
      </c>
      <c r="Q617" s="784"/>
      <c r="R617" s="784"/>
      <c r="S617" s="784"/>
      <c r="T617" s="785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952</v>
      </c>
      <c r="B618" s="54" t="s">
        <v>953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1096" t="s">
        <v>954</v>
      </c>
      <c r="Q618" s="784"/>
      <c r="R618" s="784"/>
      <c r="S618" s="784"/>
      <c r="T618" s="785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956</v>
      </c>
      <c r="B619" s="54" t="s">
        <v>957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1054" t="s">
        <v>958</v>
      </c>
      <c r="Q619" s="784"/>
      <c r="R619" s="784"/>
      <c r="S619" s="784"/>
      <c r="T619" s="785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960</v>
      </c>
      <c r="B620" s="54" t="s">
        <v>961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1102" t="s">
        <v>962</v>
      </c>
      <c r="Q620" s="784"/>
      <c r="R620" s="784"/>
      <c r="S620" s="784"/>
      <c r="T620" s="785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964</v>
      </c>
      <c r="B621" s="54" t="s">
        <v>965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841" t="s">
        <v>966</v>
      </c>
      <c r="Q621" s="784"/>
      <c r="R621" s="784"/>
      <c r="S621" s="784"/>
      <c r="T621" s="785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967</v>
      </c>
      <c r="B622" s="54" t="s">
        <v>968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38" t="s">
        <v>969</v>
      </c>
      <c r="Q622" s="784"/>
      <c r="R622" s="784"/>
      <c r="S622" s="784"/>
      <c r="T622" s="785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970</v>
      </c>
      <c r="B623" s="54" t="s">
        <v>971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11" t="s">
        <v>972</v>
      </c>
      <c r="Q623" s="784"/>
      <c r="R623" s="784"/>
      <c r="S623" s="784"/>
      <c r="T623" s="785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70</v>
      </c>
      <c r="Q624" s="788"/>
      <c r="R624" s="788"/>
      <c r="S624" s="788"/>
      <c r="T624" s="788"/>
      <c r="U624" s="788"/>
      <c r="V624" s="789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70</v>
      </c>
      <c r="Q625" s="788"/>
      <c r="R625" s="788"/>
      <c r="S625" s="788"/>
      <c r="T625" s="788"/>
      <c r="U625" s="788"/>
      <c r="V625" s="789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155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973</v>
      </c>
      <c r="B627" s="54" t="s">
        <v>974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21" t="s">
        <v>975</v>
      </c>
      <c r="Q627" s="784"/>
      <c r="R627" s="784"/>
      <c r="S627" s="784"/>
      <c r="T627" s="785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977</v>
      </c>
      <c r="B628" s="54" t="s">
        <v>978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818" t="s">
        <v>979</v>
      </c>
      <c r="Q628" s="784"/>
      <c r="R628" s="784"/>
      <c r="S628" s="784"/>
      <c r="T628" s="785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980</v>
      </c>
      <c r="B629" s="54" t="s">
        <v>981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1062" t="s">
        <v>982</v>
      </c>
      <c r="Q629" s="784"/>
      <c r="R629" s="784"/>
      <c r="S629" s="784"/>
      <c r="T629" s="785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984</v>
      </c>
      <c r="B630" s="54" t="s">
        <v>985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1071" t="s">
        <v>986</v>
      </c>
      <c r="Q630" s="784"/>
      <c r="R630" s="784"/>
      <c r="S630" s="784"/>
      <c r="T630" s="785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70</v>
      </c>
      <c r="Q631" s="788"/>
      <c r="R631" s="788"/>
      <c r="S631" s="788"/>
      <c r="T631" s="788"/>
      <c r="U631" s="788"/>
      <c r="V631" s="789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70</v>
      </c>
      <c r="Q632" s="788"/>
      <c r="R632" s="788"/>
      <c r="S632" s="788"/>
      <c r="T632" s="788"/>
      <c r="U632" s="788"/>
      <c r="V632" s="789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63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987</v>
      </c>
      <c r="B634" s="54" t="s">
        <v>988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858" t="s">
        <v>989</v>
      </c>
      <c r="Q634" s="784"/>
      <c r="R634" s="784"/>
      <c r="S634" s="784"/>
      <c r="T634" s="785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991</v>
      </c>
      <c r="B635" s="54" t="s">
        <v>992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886" t="s">
        <v>993</v>
      </c>
      <c r="Q635" s="784"/>
      <c r="R635" s="784"/>
      <c r="S635" s="784"/>
      <c r="T635" s="785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995</v>
      </c>
      <c r="B636" s="54" t="s">
        <v>996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1140" t="s">
        <v>997</v>
      </c>
      <c r="Q636" s="784"/>
      <c r="R636" s="784"/>
      <c r="S636" s="784"/>
      <c r="T636" s="785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999</v>
      </c>
      <c r="B637" s="54" t="s">
        <v>1000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783" t="s">
        <v>1001</v>
      </c>
      <c r="Q637" s="784"/>
      <c r="R637" s="784"/>
      <c r="S637" s="784"/>
      <c r="T637" s="785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1003</v>
      </c>
      <c r="B638" s="54" t="s">
        <v>1004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947" t="s">
        <v>1005</v>
      </c>
      <c r="Q638" s="784"/>
      <c r="R638" s="784"/>
      <c r="S638" s="784"/>
      <c r="T638" s="785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1007</v>
      </c>
      <c r="B639" s="54" t="s">
        <v>1008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1188" t="s">
        <v>1009</v>
      </c>
      <c r="Q639" s="784"/>
      <c r="R639" s="784"/>
      <c r="S639" s="784"/>
      <c r="T639" s="785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1010</v>
      </c>
      <c r="B640" s="54" t="s">
        <v>1011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948" t="s">
        <v>1012</v>
      </c>
      <c r="Q640" s="784"/>
      <c r="R640" s="784"/>
      <c r="S640" s="784"/>
      <c r="T640" s="785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70</v>
      </c>
      <c r="Q641" s="788"/>
      <c r="R641" s="788"/>
      <c r="S641" s="788"/>
      <c r="T641" s="788"/>
      <c r="U641" s="788"/>
      <c r="V641" s="789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70</v>
      </c>
      <c r="Q642" s="788"/>
      <c r="R642" s="788"/>
      <c r="S642" s="788"/>
      <c r="T642" s="788"/>
      <c r="U642" s="788"/>
      <c r="V642" s="789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72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hidden="1" customHeight="1" x14ac:dyDescent="0.25">
      <c r="A644" s="54" t="s">
        <v>1013</v>
      </c>
      <c r="B644" s="54" t="s">
        <v>1014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1210" t="s">
        <v>1015</v>
      </c>
      <c r="Q644" s="784"/>
      <c r="R644" s="784"/>
      <c r="S644" s="784"/>
      <c r="T644" s="785"/>
      <c r="U644" s="34"/>
      <c r="V644" s="34"/>
      <c r="W644" s="35" t="s">
        <v>68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1013</v>
      </c>
      <c r="B645" s="54" t="s">
        <v>1017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942" t="s">
        <v>1018</v>
      </c>
      <c r="Q645" s="784"/>
      <c r="R645" s="784"/>
      <c r="S645" s="784"/>
      <c r="T645" s="785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1019</v>
      </c>
      <c r="B646" s="54" t="s">
        <v>1020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1128" t="s">
        <v>1021</v>
      </c>
      <c r="Q646" s="784"/>
      <c r="R646" s="784"/>
      <c r="S646" s="784"/>
      <c r="T646" s="785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1019</v>
      </c>
      <c r="B647" s="54" t="s">
        <v>1023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870" t="s">
        <v>1024</v>
      </c>
      <c r="Q647" s="784"/>
      <c r="R647" s="784"/>
      <c r="S647" s="784"/>
      <c r="T647" s="785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1025</v>
      </c>
      <c r="B648" s="54" t="s">
        <v>1026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1129" t="s">
        <v>1027</v>
      </c>
      <c r="Q648" s="784"/>
      <c r="R648" s="784"/>
      <c r="S648" s="784"/>
      <c r="T648" s="785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1025</v>
      </c>
      <c r="B649" s="54" t="s">
        <v>1028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39" t="s">
        <v>1029</v>
      </c>
      <c r="Q649" s="784"/>
      <c r="R649" s="784"/>
      <c r="S649" s="784"/>
      <c r="T649" s="785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1030</v>
      </c>
      <c r="B650" s="54" t="s">
        <v>1031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1207" t="s">
        <v>1032</v>
      </c>
      <c r="Q650" s="784"/>
      <c r="R650" s="784"/>
      <c r="S650" s="784"/>
      <c r="T650" s="785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1030</v>
      </c>
      <c r="B651" s="54" t="s">
        <v>1033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1116" t="s">
        <v>1034</v>
      </c>
      <c r="Q651" s="784"/>
      <c r="R651" s="784"/>
      <c r="S651" s="784"/>
      <c r="T651" s="785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70</v>
      </c>
      <c r="Q652" s="788"/>
      <c r="R652" s="788"/>
      <c r="S652" s="788"/>
      <c r="T652" s="788"/>
      <c r="U652" s="788"/>
      <c r="V652" s="789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70</v>
      </c>
      <c r="Q653" s="788"/>
      <c r="R653" s="788"/>
      <c r="S653" s="788"/>
      <c r="T653" s="788"/>
      <c r="U653" s="788"/>
      <c r="V653" s="789"/>
      <c r="W653" s="37" t="s">
        <v>68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0" t="s">
        <v>196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1035</v>
      </c>
      <c r="B655" s="54" t="s">
        <v>1036</v>
      </c>
      <c r="C655" s="31">
        <v>4301060354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1195" t="s">
        <v>1037</v>
      </c>
      <c r="Q655" s="784"/>
      <c r="R655" s="784"/>
      <c r="S655" s="784"/>
      <c r="T655" s="785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1035</v>
      </c>
      <c r="B656" s="54" t="s">
        <v>1039</v>
      </c>
      <c r="C656" s="31">
        <v>4301060408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1018" t="s">
        <v>1040</v>
      </c>
      <c r="Q656" s="784"/>
      <c r="R656" s="784"/>
      <c r="S656" s="784"/>
      <c r="T656" s="785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1041</v>
      </c>
      <c r="B657" s="54" t="s">
        <v>1042</v>
      </c>
      <c r="C657" s="31">
        <v>4301060355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1185" t="s">
        <v>1043</v>
      </c>
      <c r="Q657" s="784"/>
      <c r="R657" s="784"/>
      <c r="S657" s="784"/>
      <c r="T657" s="785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1041</v>
      </c>
      <c r="B658" s="54" t="s">
        <v>1045</v>
      </c>
      <c r="C658" s="31">
        <v>4301060407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970" t="s">
        <v>1046</v>
      </c>
      <c r="Q658" s="784"/>
      <c r="R658" s="784"/>
      <c r="S658" s="784"/>
      <c r="T658" s="785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70</v>
      </c>
      <c r="Q659" s="788"/>
      <c r="R659" s="788"/>
      <c r="S659" s="788"/>
      <c r="T659" s="788"/>
      <c r="U659" s="788"/>
      <c r="V659" s="789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70</v>
      </c>
      <c r="Q660" s="788"/>
      <c r="R660" s="788"/>
      <c r="S660" s="788"/>
      <c r="T660" s="788"/>
      <c r="U660" s="788"/>
      <c r="V660" s="789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1047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109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1048</v>
      </c>
      <c r="B663" s="54" t="s">
        <v>1049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806" t="s">
        <v>1050</v>
      </c>
      <c r="Q663" s="784"/>
      <c r="R663" s="784"/>
      <c r="S663" s="784"/>
      <c r="T663" s="785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1052</v>
      </c>
      <c r="B664" s="54" t="s">
        <v>1053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845" t="s">
        <v>1054</v>
      </c>
      <c r="Q664" s="784"/>
      <c r="R664" s="784"/>
      <c r="S664" s="784"/>
      <c r="T664" s="785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70</v>
      </c>
      <c r="Q665" s="788"/>
      <c r="R665" s="788"/>
      <c r="S665" s="788"/>
      <c r="T665" s="788"/>
      <c r="U665" s="788"/>
      <c r="V665" s="789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70</v>
      </c>
      <c r="Q666" s="788"/>
      <c r="R666" s="788"/>
      <c r="S666" s="788"/>
      <c r="T666" s="788"/>
      <c r="U666" s="788"/>
      <c r="V666" s="789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155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1056</v>
      </c>
      <c r="B668" s="54" t="s">
        <v>1057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1211" t="s">
        <v>1058</v>
      </c>
      <c r="Q668" s="784"/>
      <c r="R668" s="784"/>
      <c r="S668" s="784"/>
      <c r="T668" s="785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70</v>
      </c>
      <c r="Q669" s="788"/>
      <c r="R669" s="788"/>
      <c r="S669" s="788"/>
      <c r="T669" s="788"/>
      <c r="U669" s="788"/>
      <c r="V669" s="789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70</v>
      </c>
      <c r="Q670" s="788"/>
      <c r="R670" s="788"/>
      <c r="S670" s="788"/>
      <c r="T670" s="788"/>
      <c r="U670" s="788"/>
      <c r="V670" s="789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63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1060</v>
      </c>
      <c r="B672" s="54" t="s">
        <v>1061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996" t="s">
        <v>1062</v>
      </c>
      <c r="Q672" s="784"/>
      <c r="R672" s="784"/>
      <c r="S672" s="784"/>
      <c r="T672" s="785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70</v>
      </c>
      <c r="Q673" s="788"/>
      <c r="R673" s="788"/>
      <c r="S673" s="788"/>
      <c r="T673" s="788"/>
      <c r="U673" s="788"/>
      <c r="V673" s="789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70</v>
      </c>
      <c r="Q674" s="788"/>
      <c r="R674" s="788"/>
      <c r="S674" s="788"/>
      <c r="T674" s="788"/>
      <c r="U674" s="788"/>
      <c r="V674" s="789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72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1064</v>
      </c>
      <c r="B676" s="54" t="s">
        <v>1065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803" t="s">
        <v>1066</v>
      </c>
      <c r="Q676" s="784"/>
      <c r="R676" s="784"/>
      <c r="S676" s="784"/>
      <c r="T676" s="785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70</v>
      </c>
      <c r="Q677" s="788"/>
      <c r="R677" s="788"/>
      <c r="S677" s="788"/>
      <c r="T677" s="788"/>
      <c r="U677" s="788"/>
      <c r="V677" s="789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70</v>
      </c>
      <c r="Q678" s="788"/>
      <c r="R678" s="788"/>
      <c r="S678" s="788"/>
      <c r="T678" s="788"/>
      <c r="U678" s="788"/>
      <c r="V678" s="789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1068</v>
      </c>
      <c r="Q679" s="821"/>
      <c r="R679" s="821"/>
      <c r="S679" s="821"/>
      <c r="T679" s="821"/>
      <c r="U679" s="821"/>
      <c r="V679" s="822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15027.4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15124.439999999999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1069</v>
      </c>
      <c r="Q680" s="821"/>
      <c r="R680" s="821"/>
      <c r="S680" s="821"/>
      <c r="T680" s="821"/>
      <c r="U680" s="821"/>
      <c r="V680" s="822"/>
      <c r="W680" s="37" t="s">
        <v>68</v>
      </c>
      <c r="X680" s="781">
        <f>IFERROR(SUM(BM22:BM676),"0")</f>
        <v>15926.842158515237</v>
      </c>
      <c r="Y680" s="781">
        <f>IFERROR(SUM(BN22:BN676),"0")</f>
        <v>16030.125999999998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1070</v>
      </c>
      <c r="Q681" s="821"/>
      <c r="R681" s="821"/>
      <c r="S681" s="821"/>
      <c r="T681" s="821"/>
      <c r="U681" s="821"/>
      <c r="V681" s="822"/>
      <c r="W681" s="37" t="s">
        <v>1071</v>
      </c>
      <c r="X681" s="38">
        <f>ROUNDUP(SUM(BO22:BO676),0)</f>
        <v>26</v>
      </c>
      <c r="Y681" s="38">
        <f>ROUNDUP(SUM(BP22:BP676),0)</f>
        <v>27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1072</v>
      </c>
      <c r="Q682" s="821"/>
      <c r="R682" s="821"/>
      <c r="S682" s="821"/>
      <c r="T682" s="821"/>
      <c r="U682" s="821"/>
      <c r="V682" s="822"/>
      <c r="W682" s="37" t="s">
        <v>68</v>
      </c>
      <c r="X682" s="781">
        <f>GrossWeightTotal+PalletQtyTotal*25</f>
        <v>16576.842158515239</v>
      </c>
      <c r="Y682" s="781">
        <f>GrossWeightTotalR+PalletQtyTotalR*25</f>
        <v>16705.125999999997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1073</v>
      </c>
      <c r="Q683" s="821"/>
      <c r="R683" s="821"/>
      <c r="S683" s="821"/>
      <c r="T683" s="821"/>
      <c r="U683" s="821"/>
      <c r="V683" s="822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2410.3985074893794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2425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1074</v>
      </c>
      <c r="Q684" s="821"/>
      <c r="R684" s="821"/>
      <c r="S684" s="821"/>
      <c r="T684" s="821"/>
      <c r="U684" s="821"/>
      <c r="V684" s="822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30.875969999999999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798" t="s">
        <v>107</v>
      </c>
      <c r="D686" s="933"/>
      <c r="E686" s="933"/>
      <c r="F686" s="933"/>
      <c r="G686" s="933"/>
      <c r="H686" s="853"/>
      <c r="I686" s="798" t="s">
        <v>308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651</v>
      </c>
      <c r="Y686" s="853"/>
      <c r="Z686" s="798" t="s">
        <v>737</v>
      </c>
      <c r="AA686" s="933"/>
      <c r="AB686" s="933"/>
      <c r="AC686" s="853"/>
      <c r="AD686" s="776" t="s">
        <v>844</v>
      </c>
      <c r="AE686" s="776" t="s">
        <v>940</v>
      </c>
      <c r="AF686" s="798" t="s">
        <v>947</v>
      </c>
      <c r="AG686" s="853"/>
    </row>
    <row r="687" spans="1:68" ht="14.25" customHeight="1" thickTop="1" x14ac:dyDescent="0.2">
      <c r="A687" s="1160" t="s">
        <v>1077</v>
      </c>
      <c r="B687" s="798" t="s">
        <v>62</v>
      </c>
      <c r="C687" s="798" t="s">
        <v>108</v>
      </c>
      <c r="D687" s="798" t="s">
        <v>134</v>
      </c>
      <c r="E687" s="798" t="s">
        <v>204</v>
      </c>
      <c r="F687" s="798" t="s">
        <v>226</v>
      </c>
      <c r="G687" s="798" t="s">
        <v>267</v>
      </c>
      <c r="H687" s="798" t="s">
        <v>107</v>
      </c>
      <c r="I687" s="798" t="s">
        <v>309</v>
      </c>
      <c r="J687" s="798" t="s">
        <v>333</v>
      </c>
      <c r="K687" s="798" t="s">
        <v>410</v>
      </c>
      <c r="L687" s="798" t="s">
        <v>430</v>
      </c>
      <c r="M687" s="798" t="s">
        <v>455</v>
      </c>
      <c r="N687" s="777"/>
      <c r="O687" s="798" t="s">
        <v>482</v>
      </c>
      <c r="P687" s="798" t="s">
        <v>485</v>
      </c>
      <c r="Q687" s="798" t="s">
        <v>494</v>
      </c>
      <c r="R687" s="798" t="s">
        <v>510</v>
      </c>
      <c r="S687" s="798" t="s">
        <v>523</v>
      </c>
      <c r="T687" s="798" t="s">
        <v>536</v>
      </c>
      <c r="U687" s="798" t="s">
        <v>549</v>
      </c>
      <c r="V687" s="798" t="s">
        <v>553</v>
      </c>
      <c r="W687" s="798" t="s">
        <v>638</v>
      </c>
      <c r="X687" s="798" t="s">
        <v>652</v>
      </c>
      <c r="Y687" s="798" t="s">
        <v>693</v>
      </c>
      <c r="Z687" s="798" t="s">
        <v>738</v>
      </c>
      <c r="AA687" s="798" t="s">
        <v>799</v>
      </c>
      <c r="AB687" s="798" t="s">
        <v>823</v>
      </c>
      <c r="AC687" s="798" t="s">
        <v>837</v>
      </c>
      <c r="AD687" s="798" t="s">
        <v>844</v>
      </c>
      <c r="AE687" s="798" t="s">
        <v>940</v>
      </c>
      <c r="AF687" s="798" t="s">
        <v>947</v>
      </c>
      <c r="AG687" s="798" t="s">
        <v>1047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552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669.6</v>
      </c>
      <c r="E689" s="46">
        <f>IFERROR(Y103*1,"0")+IFERROR(Y104*1,"0")+IFERROR(Y105*1,"0")+IFERROR(Y109*1,"0")+IFERROR(Y110*1,"0")+IFERROR(Y111*1,"0")+IFERROR(Y112*1,"0")+IFERROR(Y113*1,"0")+IFERROR(Y114*1,"0")</f>
        <v>815.40000000000009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1503</v>
      </c>
      <c r="G689" s="46">
        <f>IFERROR(Y149*1,"0")+IFERROR(Y150*1,"0")+IFERROR(Y151*1,"0")+IFERROR(Y155*1,"0")+IFERROR(Y156*1,"0")+IFERROR(Y160*1,"0")+IFERROR(Y161*1,"0")+IFERROR(Y162*1,"0")</f>
        <v>174.72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21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1812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50.4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354.6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3198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1555.56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4313.76</v>
      </c>
      <c r="AE689" s="46">
        <f>IFERROR(Y607*1,"0")+IFERROR(Y611*1,"0")</f>
        <v>104.4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440,00"/>
        <filter val="1 500,00"/>
        <filter val="1 600,00"/>
        <filter val="1 800,00"/>
        <filter val="100,00"/>
        <filter val="106,67"/>
        <filter val="108,00"/>
        <filter val="11,42"/>
        <filter val="11,90"/>
        <filter val="15 027,40"/>
        <filter val="15 926,84"/>
        <filter val="15,63"/>
        <filter val="150,00"/>
        <filter val="16 576,84"/>
        <filter val="16,67"/>
        <filter val="166,67"/>
        <filter val="17,86"/>
        <filter val="2 410,40"/>
        <filter val="20,00"/>
        <filter val="20,08"/>
        <filter val="20,83"/>
        <filter val="200,00"/>
        <filter val="227,27"/>
        <filter val="241,52"/>
        <filter val="26"/>
        <filter val="284,09"/>
        <filter val="300,00"/>
        <filter val="303,03"/>
        <filter val="37,04"/>
        <filter val="38,46"/>
        <filter val="4,63"/>
        <filter val="400,00"/>
        <filter val="46,30"/>
        <filter val="48,00"/>
        <filter val="491,40"/>
        <filter val="50,00"/>
        <filter val="500,00"/>
        <filter val="541,35"/>
        <filter val="548,00"/>
        <filter val="56,64"/>
        <filter val="608,00"/>
        <filter val="70,00"/>
        <filter val="70,30"/>
        <filter val="8,33"/>
        <filter val="9,52"/>
        <filter val="96,00"/>
        <filter val="991,4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2025-02-07T11:02:52Z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