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7FC270-7F0A-4465-BA3C-E3F3A212D0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P538" i="1" s="1"/>
  <c r="BO537" i="1"/>
  <c r="BM537" i="1"/>
  <c r="Y537" i="1"/>
  <c r="BP537" i="1" s="1"/>
  <c r="BO536" i="1"/>
  <c r="BM536" i="1"/>
  <c r="Y536" i="1"/>
  <c r="BP536" i="1" s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Y527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BP481" i="1" s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BP433" i="1" s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BP393" i="1" s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Z382" i="1" s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Z360" i="1" s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BP344" i="1" s="1"/>
  <c r="P344" i="1"/>
  <c r="X342" i="1"/>
  <c r="X341" i="1"/>
  <c r="BO340" i="1"/>
  <c r="BM340" i="1"/>
  <c r="Y340" i="1"/>
  <c r="BP340" i="1" s="1"/>
  <c r="P340" i="1"/>
  <c r="BO339" i="1"/>
  <c r="BM339" i="1"/>
  <c r="Y339" i="1"/>
  <c r="Y341" i="1" s="1"/>
  <c r="P339" i="1"/>
  <c r="X336" i="1"/>
  <c r="X335" i="1"/>
  <c r="BO334" i="1"/>
  <c r="BM334" i="1"/>
  <c r="Y334" i="1"/>
  <c r="P334" i="1"/>
  <c r="BO333" i="1"/>
  <c r="BM333" i="1"/>
  <c r="Y333" i="1"/>
  <c r="Y335" i="1" s="1"/>
  <c r="P333" i="1"/>
  <c r="X331" i="1"/>
  <c r="X330" i="1"/>
  <c r="BO329" i="1"/>
  <c r="BM329" i="1"/>
  <c r="Y329" i="1"/>
  <c r="Y331" i="1" s="1"/>
  <c r="P329" i="1"/>
  <c r="X327" i="1"/>
  <c r="X326" i="1"/>
  <c r="BO325" i="1"/>
  <c r="BM325" i="1"/>
  <c r="Y325" i="1"/>
  <c r="Y326" i="1" s="1"/>
  <c r="P325" i="1"/>
  <c r="X322" i="1"/>
  <c r="X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BP276" i="1" s="1"/>
  <c r="P276" i="1"/>
  <c r="X273" i="1"/>
  <c r="X272" i="1"/>
  <c r="BO271" i="1"/>
  <c r="BM271" i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Y199" i="1" s="1"/>
  <c r="P190" i="1"/>
  <c r="X188" i="1"/>
  <c r="X187" i="1"/>
  <c r="BO186" i="1"/>
  <c r="BM186" i="1"/>
  <c r="Y186" i="1"/>
  <c r="I689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X177" i="1"/>
  <c r="X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Y177" i="1" s="1"/>
  <c r="P171" i="1"/>
  <c r="X169" i="1"/>
  <c r="X168" i="1"/>
  <c r="BO167" i="1"/>
  <c r="BM167" i="1"/>
  <c r="Y167" i="1"/>
  <c r="Y168" i="1" s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Y164" i="1" s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O149" i="1"/>
  <c r="BM149" i="1"/>
  <c r="Y149" i="1"/>
  <c r="BP149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8" i="1"/>
  <c r="X57" i="1"/>
  <c r="BO56" i="1"/>
  <c r="BM56" i="1"/>
  <c r="Y56" i="1"/>
  <c r="BP56" i="1" s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BP46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83" i="1" s="1"/>
  <c r="BO22" i="1"/>
  <c r="BM22" i="1"/>
  <c r="X680" i="1" s="1"/>
  <c r="Y22" i="1"/>
  <c r="P22" i="1"/>
  <c r="H10" i="1"/>
  <c r="A9" i="1"/>
  <c r="F10" i="1" s="1"/>
  <c r="D7" i="1"/>
  <c r="Q6" i="1"/>
  <c r="P2" i="1"/>
  <c r="BP252" i="1" l="1"/>
  <c r="BN252" i="1"/>
  <c r="Z252" i="1"/>
  <c r="BP278" i="1"/>
  <c r="BN278" i="1"/>
  <c r="Z278" i="1"/>
  <c r="BP380" i="1"/>
  <c r="BN380" i="1"/>
  <c r="Z380" i="1"/>
  <c r="BP419" i="1"/>
  <c r="BN419" i="1"/>
  <c r="Z419" i="1"/>
  <c r="Y444" i="1"/>
  <c r="Y443" i="1"/>
  <c r="BP442" i="1"/>
  <c r="BN442" i="1"/>
  <c r="Z442" i="1"/>
  <c r="Z443" i="1" s="1"/>
  <c r="BP447" i="1"/>
  <c r="BN447" i="1"/>
  <c r="Z447" i="1"/>
  <c r="BP485" i="1"/>
  <c r="BN485" i="1"/>
  <c r="Z485" i="1"/>
  <c r="BP491" i="1"/>
  <c r="BN491" i="1"/>
  <c r="Z491" i="1"/>
  <c r="BP499" i="1"/>
  <c r="BN499" i="1"/>
  <c r="Z499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B689" i="1"/>
  <c r="X681" i="1"/>
  <c r="X679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Z61" i="1"/>
  <c r="BN61" i="1"/>
  <c r="Z71" i="1"/>
  <c r="BN71" i="1"/>
  <c r="Z83" i="1"/>
  <c r="BN83" i="1"/>
  <c r="Y93" i="1"/>
  <c r="Z97" i="1"/>
  <c r="BN97" i="1"/>
  <c r="E689" i="1"/>
  <c r="Z128" i="1"/>
  <c r="BN128" i="1"/>
  <c r="Y140" i="1"/>
  <c r="Z144" i="1"/>
  <c r="BN144" i="1"/>
  <c r="Z173" i="1"/>
  <c r="BN173" i="1"/>
  <c r="Z193" i="1"/>
  <c r="BN193" i="1"/>
  <c r="Z208" i="1"/>
  <c r="BN208" i="1"/>
  <c r="Y220" i="1"/>
  <c r="Z218" i="1"/>
  <c r="BN218" i="1"/>
  <c r="Y234" i="1"/>
  <c r="Z230" i="1"/>
  <c r="BN230" i="1"/>
  <c r="BP239" i="1"/>
  <c r="BN239" i="1"/>
  <c r="Z239" i="1"/>
  <c r="BP263" i="1"/>
  <c r="BN263" i="1"/>
  <c r="Z263" i="1"/>
  <c r="O689" i="1"/>
  <c r="Y290" i="1"/>
  <c r="BP289" i="1"/>
  <c r="BN289" i="1"/>
  <c r="Z289" i="1"/>
  <c r="Z290" i="1" s="1"/>
  <c r="Y297" i="1"/>
  <c r="BP294" i="1"/>
  <c r="BN294" i="1"/>
  <c r="Z294" i="1"/>
  <c r="BP366" i="1"/>
  <c r="BN366" i="1"/>
  <c r="Z366" i="1"/>
  <c r="BP402" i="1"/>
  <c r="BN402" i="1"/>
  <c r="Z402" i="1"/>
  <c r="BP427" i="1"/>
  <c r="BN427" i="1"/>
  <c r="Z427" i="1"/>
  <c r="BP459" i="1"/>
  <c r="BN459" i="1"/>
  <c r="Z459" i="1"/>
  <c r="BP488" i="1"/>
  <c r="BN488" i="1"/>
  <c r="Z488" i="1"/>
  <c r="BP496" i="1"/>
  <c r="BN496" i="1"/>
  <c r="Z496" i="1"/>
  <c r="BP555" i="1"/>
  <c r="BN555" i="1"/>
  <c r="Z555" i="1"/>
  <c r="BP635" i="1"/>
  <c r="BN635" i="1"/>
  <c r="Z635" i="1"/>
  <c r="BP637" i="1"/>
  <c r="BN637" i="1"/>
  <c r="Z637" i="1"/>
  <c r="BP639" i="1"/>
  <c r="BN639" i="1"/>
  <c r="Z639" i="1"/>
  <c r="Z320" i="1"/>
  <c r="BN320" i="1"/>
  <c r="Z340" i="1"/>
  <c r="BN340" i="1"/>
  <c r="Z344" i="1"/>
  <c r="BN344" i="1"/>
  <c r="BP360" i="1"/>
  <c r="BN360" i="1"/>
  <c r="BP364" i="1"/>
  <c r="BN364" i="1"/>
  <c r="Z364" i="1"/>
  <c r="Y34" i="1"/>
  <c r="Z32" i="1"/>
  <c r="BN32" i="1"/>
  <c r="Z48" i="1"/>
  <c r="BN48" i="1"/>
  <c r="Z56" i="1"/>
  <c r="BN56" i="1"/>
  <c r="Z63" i="1"/>
  <c r="BN63" i="1"/>
  <c r="Z67" i="1"/>
  <c r="BN67" i="1"/>
  <c r="Y75" i="1"/>
  <c r="Z73" i="1"/>
  <c r="BN73" i="1"/>
  <c r="Y85" i="1"/>
  <c r="Z81" i="1"/>
  <c r="BN81" i="1"/>
  <c r="Z87" i="1"/>
  <c r="BN87" i="1"/>
  <c r="BP87" i="1"/>
  <c r="Z91" i="1"/>
  <c r="BN91" i="1"/>
  <c r="Y99" i="1"/>
  <c r="Z104" i="1"/>
  <c r="BN104" i="1"/>
  <c r="Y115" i="1"/>
  <c r="Z112" i="1"/>
  <c r="BN112" i="1"/>
  <c r="Z113" i="1"/>
  <c r="BN113" i="1"/>
  <c r="F689" i="1"/>
  <c r="Z122" i="1"/>
  <c r="BN122" i="1"/>
  <c r="Y130" i="1"/>
  <c r="Z134" i="1"/>
  <c r="BN134" i="1"/>
  <c r="Z138" i="1"/>
  <c r="BN138" i="1"/>
  <c r="Z149" i="1"/>
  <c r="BN149" i="1"/>
  <c r="Z155" i="1"/>
  <c r="BN155" i="1"/>
  <c r="BP155" i="1"/>
  <c r="Z160" i="1"/>
  <c r="BN160" i="1"/>
  <c r="BP160" i="1"/>
  <c r="Z167" i="1"/>
  <c r="Z168" i="1" s="1"/>
  <c r="BN167" i="1"/>
  <c r="BP167" i="1"/>
  <c r="Z171" i="1"/>
  <c r="BN171" i="1"/>
  <c r="BP171" i="1"/>
  <c r="Z175" i="1"/>
  <c r="BN175" i="1"/>
  <c r="Y181" i="1"/>
  <c r="Z191" i="1"/>
  <c r="BN191" i="1"/>
  <c r="Z195" i="1"/>
  <c r="BN195" i="1"/>
  <c r="Z202" i="1"/>
  <c r="BN202" i="1"/>
  <c r="Z212" i="1"/>
  <c r="BN212" i="1"/>
  <c r="BP212" i="1"/>
  <c r="Z216" i="1"/>
  <c r="BN216" i="1"/>
  <c r="Z224" i="1"/>
  <c r="BN224" i="1"/>
  <c r="Z228" i="1"/>
  <c r="BN228" i="1"/>
  <c r="Z232" i="1"/>
  <c r="BN232" i="1"/>
  <c r="Z241" i="1"/>
  <c r="BN241" i="1"/>
  <c r="K689" i="1"/>
  <c r="Z250" i="1"/>
  <c r="BN250" i="1"/>
  <c r="Z254" i="1"/>
  <c r="BN254" i="1"/>
  <c r="Z261" i="1"/>
  <c r="BN261" i="1"/>
  <c r="Z265" i="1"/>
  <c r="BN265" i="1"/>
  <c r="Z271" i="1"/>
  <c r="Z272" i="1" s="1"/>
  <c r="BN271" i="1"/>
  <c r="BP271" i="1"/>
  <c r="Y272" i="1"/>
  <c r="Z276" i="1"/>
  <c r="BN276" i="1"/>
  <c r="Z280" i="1"/>
  <c r="BN280" i="1"/>
  <c r="Z284" i="1"/>
  <c r="BN284" i="1"/>
  <c r="Z296" i="1"/>
  <c r="BN296" i="1"/>
  <c r="Z301" i="1"/>
  <c r="BN301" i="1"/>
  <c r="Z305" i="1"/>
  <c r="BN305" i="1"/>
  <c r="Z325" i="1"/>
  <c r="Z326" i="1" s="1"/>
  <c r="BN325" i="1"/>
  <c r="BP325" i="1"/>
  <c r="Z329" i="1"/>
  <c r="Z330" i="1" s="1"/>
  <c r="BN329" i="1"/>
  <c r="BP329" i="1"/>
  <c r="Y330" i="1"/>
  <c r="Z333" i="1"/>
  <c r="BN333" i="1"/>
  <c r="BP333" i="1"/>
  <c r="BP370" i="1"/>
  <c r="BN370" i="1"/>
  <c r="Z370" i="1"/>
  <c r="Z378" i="1"/>
  <c r="BN378" i="1"/>
  <c r="Z393" i="1"/>
  <c r="BN393" i="1"/>
  <c r="Z394" i="1"/>
  <c r="BN394" i="1"/>
  <c r="Z400" i="1"/>
  <c r="BN400" i="1"/>
  <c r="BP400" i="1"/>
  <c r="Z413" i="1"/>
  <c r="BN413" i="1"/>
  <c r="X689" i="1"/>
  <c r="Z421" i="1"/>
  <c r="BN421" i="1"/>
  <c r="Z425" i="1"/>
  <c r="BN425" i="1"/>
  <c r="Z433" i="1"/>
  <c r="BN433" i="1"/>
  <c r="Z449" i="1"/>
  <c r="BN449" i="1"/>
  <c r="Z453" i="1"/>
  <c r="BN453" i="1"/>
  <c r="Z465" i="1"/>
  <c r="BN465" i="1"/>
  <c r="Z481" i="1"/>
  <c r="BN481" i="1"/>
  <c r="Z482" i="1"/>
  <c r="BN482" i="1"/>
  <c r="Z483" i="1"/>
  <c r="BN483" i="1"/>
  <c r="Z493" i="1"/>
  <c r="BN493" i="1"/>
  <c r="Z494" i="1"/>
  <c r="BN494" i="1"/>
  <c r="Z503" i="1"/>
  <c r="BN503" i="1"/>
  <c r="BP503" i="1"/>
  <c r="Z519" i="1"/>
  <c r="BN519" i="1"/>
  <c r="Z520" i="1"/>
  <c r="BN520" i="1"/>
  <c r="Z526" i="1"/>
  <c r="Z527" i="1" s="1"/>
  <c r="BN526" i="1"/>
  <c r="BP526" i="1"/>
  <c r="Z536" i="1"/>
  <c r="BN536" i="1"/>
  <c r="Z537" i="1"/>
  <c r="BN537" i="1"/>
  <c r="Z538" i="1"/>
  <c r="BN538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1" i="1"/>
  <c r="BN561" i="1"/>
  <c r="Z561" i="1"/>
  <c r="BP579" i="1"/>
  <c r="BN579" i="1"/>
  <c r="Z579" i="1"/>
  <c r="BP583" i="1"/>
  <c r="BN583" i="1"/>
  <c r="Z583" i="1"/>
  <c r="BP589" i="1"/>
  <c r="BN589" i="1"/>
  <c r="Z589" i="1"/>
  <c r="BP596" i="1"/>
  <c r="BN596" i="1"/>
  <c r="Z596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Y403" i="1"/>
  <c r="Y528" i="1"/>
  <c r="BP557" i="1"/>
  <c r="BN557" i="1"/>
  <c r="Z557" i="1"/>
  <c r="BP562" i="1"/>
  <c r="BN562" i="1"/>
  <c r="Z562" i="1"/>
  <c r="BP580" i="1"/>
  <c r="BN580" i="1"/>
  <c r="Z580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Y598" i="1"/>
  <c r="Y597" i="1"/>
  <c r="H9" i="1"/>
  <c r="A10" i="1"/>
  <c r="X682" i="1"/>
  <c r="Y24" i="1"/>
  <c r="Y33" i="1"/>
  <c r="Y53" i="1"/>
  <c r="Y57" i="1"/>
  <c r="Y68" i="1"/>
  <c r="Y76" i="1"/>
  <c r="Y84" i="1"/>
  <c r="Y94" i="1"/>
  <c r="Y100" i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Z397" i="1"/>
  <c r="BP395" i="1"/>
  <c r="BN395" i="1"/>
  <c r="Z395" i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Y524" i="1"/>
  <c r="BP518" i="1"/>
  <c r="BN518" i="1"/>
  <c r="Z518" i="1"/>
  <c r="Y523" i="1"/>
  <c r="Y531" i="1"/>
  <c r="BP530" i="1"/>
  <c r="BN530" i="1"/>
  <c r="Z530" i="1"/>
  <c r="Z531" i="1" s="1"/>
  <c r="Y532" i="1"/>
  <c r="Y540" i="1"/>
  <c r="BP535" i="1"/>
  <c r="BN535" i="1"/>
  <c r="Z535" i="1"/>
  <c r="Y539" i="1"/>
  <c r="F9" i="1"/>
  <c r="J9" i="1"/>
  <c r="Z22" i="1"/>
  <c r="Z23" i="1" s="1"/>
  <c r="BN22" i="1"/>
  <c r="BP22" i="1"/>
  <c r="Y23" i="1"/>
  <c r="Z26" i="1"/>
  <c r="BN26" i="1"/>
  <c r="BP26" i="1"/>
  <c r="Z31" i="1"/>
  <c r="BN31" i="1"/>
  <c r="C689" i="1"/>
  <c r="Z47" i="1"/>
  <c r="BN47" i="1"/>
  <c r="Z49" i="1"/>
  <c r="BN49" i="1"/>
  <c r="Z51" i="1"/>
  <c r="BN51" i="1"/>
  <c r="Y52" i="1"/>
  <c r="Z55" i="1"/>
  <c r="Z57" i="1" s="1"/>
  <c r="BN55" i="1"/>
  <c r="BP55" i="1"/>
  <c r="D689" i="1"/>
  <c r="Z62" i="1"/>
  <c r="BN62" i="1"/>
  <c r="Z64" i="1"/>
  <c r="BN64" i="1"/>
  <c r="Z66" i="1"/>
  <c r="BN66" i="1"/>
  <c r="Y69" i="1"/>
  <c r="Z72" i="1"/>
  <c r="BN72" i="1"/>
  <c r="Z74" i="1"/>
  <c r="BN74" i="1"/>
  <c r="Z78" i="1"/>
  <c r="BN78" i="1"/>
  <c r="BP78" i="1"/>
  <c r="Z80" i="1"/>
  <c r="BN80" i="1"/>
  <c r="Z82" i="1"/>
  <c r="BN82" i="1"/>
  <c r="Z88" i="1"/>
  <c r="BN88" i="1"/>
  <c r="Z90" i="1"/>
  <c r="BN90" i="1"/>
  <c r="Z92" i="1"/>
  <c r="BN92" i="1"/>
  <c r="Z96" i="1"/>
  <c r="Z99" i="1" s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Z152" i="1" s="1"/>
  <c r="BN150" i="1"/>
  <c r="Y153" i="1"/>
  <c r="Z156" i="1"/>
  <c r="BN156" i="1"/>
  <c r="Z161" i="1"/>
  <c r="Z163" i="1" s="1"/>
  <c r="BN161" i="1"/>
  <c r="H689" i="1"/>
  <c r="Y169" i="1"/>
  <c r="Z172" i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Z204" i="1" s="1"/>
  <c r="BN203" i="1"/>
  <c r="Y204" i="1"/>
  <c r="Z207" i="1"/>
  <c r="Z209" i="1" s="1"/>
  <c r="BN207" i="1"/>
  <c r="BP207" i="1"/>
  <c r="Z213" i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Y235" i="1"/>
  <c r="Y243" i="1"/>
  <c r="BP237" i="1"/>
  <c r="BN237" i="1"/>
  <c r="Z237" i="1"/>
  <c r="Z243" i="1" s="1"/>
  <c r="BP242" i="1"/>
  <c r="BN242" i="1"/>
  <c r="Z242" i="1"/>
  <c r="Y244" i="1"/>
  <c r="Y256" i="1"/>
  <c r="BP247" i="1"/>
  <c r="BN247" i="1"/>
  <c r="Z247" i="1"/>
  <c r="Z255" i="1" s="1"/>
  <c r="BP251" i="1"/>
  <c r="BN251" i="1"/>
  <c r="Z251" i="1"/>
  <c r="Y255" i="1"/>
  <c r="BP260" i="1"/>
  <c r="BN260" i="1"/>
  <c r="Z260" i="1"/>
  <c r="BP264" i="1"/>
  <c r="BN264" i="1"/>
  <c r="Z264" i="1"/>
  <c r="Y268" i="1"/>
  <c r="BP277" i="1"/>
  <c r="BN277" i="1"/>
  <c r="Z277" i="1"/>
  <c r="Z285" i="1" s="1"/>
  <c r="BP281" i="1"/>
  <c r="BN281" i="1"/>
  <c r="Z281" i="1"/>
  <c r="Y285" i="1"/>
  <c r="BP295" i="1"/>
  <c r="BN295" i="1"/>
  <c r="Z295" i="1"/>
  <c r="BP304" i="1"/>
  <c r="BN304" i="1"/>
  <c r="Z304" i="1"/>
  <c r="Y321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Y500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BP578" i="1"/>
  <c r="BN578" i="1"/>
  <c r="Z578" i="1"/>
  <c r="BP582" i="1"/>
  <c r="BN582" i="1"/>
  <c r="Z582" i="1"/>
  <c r="BP588" i="1"/>
  <c r="BN588" i="1"/>
  <c r="Z588" i="1"/>
  <c r="AB689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Z468" i="1" s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4" i="1"/>
  <c r="BN504" i="1"/>
  <c r="Z504" i="1"/>
  <c r="Y506" i="1"/>
  <c r="Y511" i="1"/>
  <c r="BP508" i="1"/>
  <c r="BN508" i="1"/>
  <c r="Z508" i="1"/>
  <c r="Z510" i="1" s="1"/>
  <c r="BP521" i="1"/>
  <c r="BN521" i="1"/>
  <c r="Z521" i="1"/>
  <c r="AD689" i="1"/>
  <c r="BP556" i="1"/>
  <c r="BN556" i="1"/>
  <c r="Z556" i="1"/>
  <c r="BP560" i="1"/>
  <c r="BN560" i="1"/>
  <c r="Z560" i="1"/>
  <c r="Y568" i="1"/>
  <c r="Y575" i="1"/>
  <c r="BP571" i="1"/>
  <c r="BN571" i="1"/>
  <c r="Z571" i="1"/>
  <c r="Z574" i="1" s="1"/>
  <c r="Y574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BP554" i="1"/>
  <c r="BN554" i="1"/>
  <c r="Z554" i="1"/>
  <c r="BP558" i="1"/>
  <c r="BN558" i="1"/>
  <c r="Z558" i="1"/>
  <c r="BP563" i="1"/>
  <c r="BN563" i="1"/>
  <c r="Z563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Z631" i="1" s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41" i="1" l="1"/>
  <c r="Z505" i="1"/>
  <c r="Z434" i="1"/>
  <c r="Z297" i="1"/>
  <c r="Z157" i="1"/>
  <c r="Z539" i="1"/>
  <c r="Z429" i="1"/>
  <c r="Z93" i="1"/>
  <c r="Z68" i="1"/>
  <c r="Z659" i="1"/>
  <c r="Z624" i="1"/>
  <c r="Z602" i="1"/>
  <c r="Z568" i="1"/>
  <c r="Z500" i="1"/>
  <c r="Z268" i="1"/>
  <c r="Z220" i="1"/>
  <c r="Z176" i="1"/>
  <c r="Z75" i="1"/>
  <c r="Z52" i="1"/>
  <c r="Z374" i="1"/>
  <c r="Z307" i="1"/>
  <c r="Y683" i="1"/>
  <c r="Y680" i="1"/>
  <c r="Z439" i="1"/>
  <c r="Z367" i="1"/>
  <c r="Z652" i="1"/>
  <c r="Z591" i="1"/>
  <c r="Z455" i="1"/>
  <c r="Z383" i="1"/>
  <c r="Z234" i="1"/>
  <c r="Z198" i="1"/>
  <c r="Z140" i="1"/>
  <c r="Z115" i="1"/>
  <c r="Z106" i="1"/>
  <c r="Z84" i="1"/>
  <c r="Z33" i="1"/>
  <c r="Y681" i="1"/>
  <c r="Z523" i="1"/>
  <c r="Z390" i="1"/>
  <c r="Y679" i="1"/>
  <c r="Z684" i="1" l="1"/>
  <c r="Y682" i="1"/>
</calcChain>
</file>

<file path=xl/sharedStrings.xml><?xml version="1.0" encoding="utf-8"?>
<sst xmlns="http://schemas.openxmlformats.org/spreadsheetml/2006/main" count="3184" uniqueCount="1099">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</sst>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/>
      <c r="I5" s="1103"/>
      <c r="J5" s="1103"/>
      <c r="K5" s="1103"/>
      <c r="L5" s="1103"/>
      <c r="M5" s="891"/>
      <c r="N5" s="58"/>
      <c r="P5" s="24" t="s">
        <v>10</v>
      </c>
      <c r="Q5" s="1194">
        <v>45699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Вторник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0.375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100</v>
      </c>
      <c r="Y47" s="780">
        <f t="shared" si="6"/>
        <v>108</v>
      </c>
      <c r="Z47" s="36">
        <f>IFERROR(IF(Y47=0,"",ROUNDUP(Y47/H47,0)*0.01898),"")</f>
        <v>0.1898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104.02777777777777</v>
      </c>
      <c r="BN47" s="64">
        <f t="shared" si="8"/>
        <v>112.34999999999998</v>
      </c>
      <c r="BO47" s="64">
        <f t="shared" si="9"/>
        <v>0.14467592592592593</v>
      </c>
      <c r="BP47" s="64">
        <f t="shared" si="10"/>
        <v>0.15625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80</v>
      </c>
      <c r="Y50" s="780">
        <f t="shared" si="6"/>
        <v>80</v>
      </c>
      <c r="Z50" s="36">
        <f>IFERROR(IF(Y50=0,"",ROUNDUP(Y50/H50,0)*0.00902),"")</f>
        <v>0.1804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84.2</v>
      </c>
      <c r="BN50" s="64">
        <f t="shared" si="8"/>
        <v>84.2</v>
      </c>
      <c r="BO50" s="64">
        <f t="shared" si="9"/>
        <v>0.15151515151515152</v>
      </c>
      <c r="BP50" s="64">
        <f t="shared" si="10"/>
        <v>0.15151515151515152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29.25925925925926</v>
      </c>
      <c r="Y52" s="781">
        <f>IFERROR(Y46/H46,"0")+IFERROR(Y47/H47,"0")+IFERROR(Y48/H48,"0")+IFERROR(Y49/H49,"0")+IFERROR(Y50/H50,"0")+IFERROR(Y51/H51,"0")</f>
        <v>30</v>
      </c>
      <c r="Z52" s="781">
        <f>IFERROR(IF(Z46="",0,Z46),"0")+IFERROR(IF(Z47="",0,Z47),"0")+IFERROR(IF(Z48="",0,Z48),"0")+IFERROR(IF(Z49="",0,Z49),"0")+IFERROR(IF(Z50="",0,Z50),"0")+IFERROR(IF(Z51="",0,Z51),"0")</f>
        <v>0.37019999999999997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180</v>
      </c>
      <c r="Y53" s="781">
        <f>IFERROR(SUM(Y46:Y51),"0")</f>
        <v>188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127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260</v>
      </c>
      <c r="Y62" s="780">
        <f t="shared" si="11"/>
        <v>270</v>
      </c>
      <c r="Z62" s="36">
        <f>IFERROR(IF(Y62=0,"",ROUNDUP(Y62/H62,0)*0.01898),"")</f>
        <v>0.47450000000000003</v>
      </c>
      <c r="AA62" s="56"/>
      <c r="AB62" s="57"/>
      <c r="AC62" s="107" t="s">
        <v>143</v>
      </c>
      <c r="AG62" s="64"/>
      <c r="AJ62" s="68" t="s">
        <v>128</v>
      </c>
      <c r="AK62" s="68">
        <v>691.2</v>
      </c>
      <c r="BB62" s="108" t="s">
        <v>1</v>
      </c>
      <c r="BM62" s="64">
        <f t="shared" si="12"/>
        <v>270.47222222222217</v>
      </c>
      <c r="BN62" s="64">
        <f t="shared" si="13"/>
        <v>280.87499999999994</v>
      </c>
      <c r="BO62" s="64">
        <f t="shared" si="14"/>
        <v>0.37615740740740738</v>
      </c>
      <c r="BP62" s="64">
        <f t="shared" si="15"/>
        <v>0.390625</v>
      </c>
    </row>
    <row r="63" spans="1:68" ht="27" hidden="1" customHeight="1" x14ac:dyDescent="0.25">
      <c r="A63" s="54" t="s">
        <v>144</v>
      </c>
      <c r="B63" s="54" t="s">
        <v>145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149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150</v>
      </c>
      <c r="B65" s="54" t="s">
        <v>151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154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127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360</v>
      </c>
      <c r="Y67" s="780">
        <f t="shared" si="11"/>
        <v>360</v>
      </c>
      <c r="Z67" s="36">
        <f>IFERROR(IF(Y67=0,"",ROUNDUP(Y67/H67,0)*0.00902),"")</f>
        <v>0.72160000000000002</v>
      </c>
      <c r="AA67" s="56"/>
      <c r="AB67" s="57"/>
      <c r="AC67" s="117" t="s">
        <v>143</v>
      </c>
      <c r="AG67" s="64"/>
      <c r="AJ67" s="68" t="s">
        <v>128</v>
      </c>
      <c r="AK67" s="68">
        <v>594</v>
      </c>
      <c r="BB67" s="118" t="s">
        <v>1</v>
      </c>
      <c r="BM67" s="64">
        <f t="shared" si="12"/>
        <v>376.79999999999995</v>
      </c>
      <c r="BN67" s="64">
        <f t="shared" si="13"/>
        <v>376.79999999999995</v>
      </c>
      <c r="BO67" s="64">
        <f t="shared" si="14"/>
        <v>0.60606060606060608</v>
      </c>
      <c r="BP67" s="64">
        <f t="shared" si="15"/>
        <v>0.60606060606060608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104.07407407407408</v>
      </c>
      <c r="Y68" s="781">
        <f>IFERROR(Y61/H61,"0")+IFERROR(Y62/H62,"0")+IFERROR(Y63/H63,"0")+IFERROR(Y64/H64,"0")+IFERROR(Y65/H65,"0")+IFERROR(Y66/H66,"0")+IFERROR(Y67/H67,"0")</f>
        <v>105</v>
      </c>
      <c r="Z68" s="781">
        <f>IFERROR(IF(Z61="",0,Z61),"0")+IFERROR(IF(Z62="",0,Z62),"0")+IFERROR(IF(Z63="",0,Z63),"0")+IFERROR(IF(Z64="",0,Z64),"0")+IFERROR(IF(Z65="",0,Z65),"0")+IFERROR(IF(Z66="",0,Z66),"0")+IFERROR(IF(Z67="",0,Z67),"0")</f>
        <v>1.1960999999999999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620</v>
      </c>
      <c r="Y69" s="781">
        <f>IFERROR(SUM(Y61:Y67),"0")</f>
        <v>630</v>
      </c>
      <c r="Z69" s="37"/>
      <c r="AA69" s="782"/>
      <c r="AB69" s="782"/>
      <c r="AC69" s="782"/>
    </row>
    <row r="70" spans="1:68" ht="14.25" hidden="1" customHeight="1" x14ac:dyDescent="0.25">
      <c r="A70" s="800" t="s">
        <v>158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customHeight="1" x14ac:dyDescent="0.25">
      <c r="A71" s="54" t="s">
        <v>159</v>
      </c>
      <c r="B71" s="54" t="s">
        <v>160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150</v>
      </c>
      <c r="Y71" s="780">
        <f>IFERROR(IF(X71="",0,CEILING((X71/$H71),1)*$H71),"")</f>
        <v>151.20000000000002</v>
      </c>
      <c r="Z71" s="36">
        <f>IFERROR(IF(Y71=0,"",ROUNDUP(Y71/H71,0)*0.01898),"")</f>
        <v>0.26572000000000001</v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156.04166666666666</v>
      </c>
      <c r="BN71" s="64">
        <f>IFERROR(Y71*I71/H71,"0")</f>
        <v>157.29000000000002</v>
      </c>
      <c r="BO71" s="64">
        <f>IFERROR(1/J71*(X71/H71),"0")</f>
        <v>0.21701388888888887</v>
      </c>
      <c r="BP71" s="64">
        <f>IFERROR(1/J71*(Y71/H71),"0")</f>
        <v>0.21875</v>
      </c>
    </row>
    <row r="72" spans="1:68" ht="27" hidden="1" customHeight="1" x14ac:dyDescent="0.25">
      <c r="A72" s="54" t="s">
        <v>162</v>
      </c>
      <c r="B72" s="54" t="s">
        <v>163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165</v>
      </c>
      <c r="B73" s="54" t="s">
        <v>166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161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167</v>
      </c>
      <c r="B74" s="54" t="s">
        <v>168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127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117</v>
      </c>
      <c r="Y74" s="780">
        <f>IFERROR(IF(X74="",0,CEILING((X74/$H74),1)*$H74),"")</f>
        <v>118.80000000000001</v>
      </c>
      <c r="Z74" s="36">
        <f>IFERROR(IF(Y74=0,"",ROUNDUP(Y74/H74,0)*0.00651),"")</f>
        <v>0.28644000000000003</v>
      </c>
      <c r="AA74" s="56"/>
      <c r="AB74" s="57"/>
      <c r="AC74" s="125" t="s">
        <v>161</v>
      </c>
      <c r="AG74" s="64"/>
      <c r="AJ74" s="68" t="s">
        <v>128</v>
      </c>
      <c r="AK74" s="68">
        <v>491.4</v>
      </c>
      <c r="BB74" s="126" t="s">
        <v>1</v>
      </c>
      <c r="BM74" s="64">
        <f>IFERROR(X74*I74/H74,"0")</f>
        <v>124.79999999999998</v>
      </c>
      <c r="BN74" s="64">
        <f>IFERROR(Y74*I74/H74,"0")</f>
        <v>126.72</v>
      </c>
      <c r="BO74" s="64">
        <f>IFERROR(1/J74*(X74/H74),"0")</f>
        <v>0.23809523809523808</v>
      </c>
      <c r="BP74" s="64">
        <f>IFERROR(1/J74*(Y74/H74),"0")</f>
        <v>0.24175824175824179</v>
      </c>
    </row>
    <row r="75" spans="1:68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57.222222222222214</v>
      </c>
      <c r="Y75" s="781">
        <f>IFERROR(Y71/H71,"0")+IFERROR(Y72/H72,"0")+IFERROR(Y73/H73,"0")+IFERROR(Y74/H74,"0")</f>
        <v>58</v>
      </c>
      <c r="Z75" s="781">
        <f>IFERROR(IF(Z71="",0,Z71),"0")+IFERROR(IF(Z72="",0,Z72),"0")+IFERROR(IF(Z73="",0,Z73),"0")+IFERROR(IF(Z74="",0,Z74),"0")</f>
        <v>0.55215999999999998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267</v>
      </c>
      <c r="Y76" s="781">
        <f>IFERROR(SUM(Y71:Y74),"0")</f>
        <v>270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169</v>
      </c>
      <c r="B78" s="54" t="s">
        <v>170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171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174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175</v>
      </c>
      <c r="B80" s="54" t="s">
        <v>176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180</v>
      </c>
      <c r="B82" s="54" t="s">
        <v>181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184</v>
      </c>
      <c r="B87" s="54" t="s">
        <v>185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186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189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190</v>
      </c>
      <c r="B89" s="54" t="s">
        <v>191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20</v>
      </c>
      <c r="Y89" s="780">
        <f t="shared" si="21"/>
        <v>25.200000000000003</v>
      </c>
      <c r="Z89" s="36">
        <f>IFERROR(IF(Y89=0,"",ROUNDUP(Y89/H89,0)*0.01898),"")</f>
        <v>5.6940000000000004E-2</v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si="22"/>
        <v>21.207142857142856</v>
      </c>
      <c r="BN89" s="64">
        <f t="shared" si="23"/>
        <v>26.721000000000004</v>
      </c>
      <c r="BO89" s="64">
        <f t="shared" si="24"/>
        <v>3.7202380952380952E-2</v>
      </c>
      <c r="BP89" s="64">
        <f t="shared" si="25"/>
        <v>4.6875E-2</v>
      </c>
    </row>
    <row r="90" spans="1:68" ht="16.5" hidden="1" customHeight="1" x14ac:dyDescent="0.25">
      <c r="A90" s="54" t="s">
        <v>193</v>
      </c>
      <c r="B90" s="54" t="s">
        <v>194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195</v>
      </c>
      <c r="B91" s="54" t="s">
        <v>196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197</v>
      </c>
      <c r="B92" s="54" t="s">
        <v>198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2.3809523809523809</v>
      </c>
      <c r="Y93" s="781">
        <f>IFERROR(Y87/H87,"0")+IFERROR(Y88/H88,"0")+IFERROR(Y89/H89,"0")+IFERROR(Y90/H90,"0")+IFERROR(Y91/H91,"0")+IFERROR(Y92/H92,"0")</f>
        <v>3</v>
      </c>
      <c r="Z93" s="781">
        <f>IFERROR(IF(Z87="",0,Z87),"0")+IFERROR(IF(Z88="",0,Z88),"0")+IFERROR(IF(Z89="",0,Z89),"0")+IFERROR(IF(Z90="",0,Z90),"0")+IFERROR(IF(Z91="",0,Z91),"0")+IFERROR(IF(Z92="",0,Z92),"0")</f>
        <v>5.6940000000000004E-2</v>
      </c>
      <c r="AA93" s="782"/>
      <c r="AB93" s="782"/>
      <c r="AC93" s="782"/>
    </row>
    <row r="94" spans="1:68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20</v>
      </c>
      <c r="Y94" s="781">
        <f>IFERROR(SUM(Y87:Y92),"0")</f>
        <v>25.200000000000003</v>
      </c>
      <c r="Z94" s="37"/>
      <c r="AA94" s="782"/>
      <c r="AB94" s="782"/>
      <c r="AC94" s="782"/>
    </row>
    <row r="95" spans="1:68" ht="14.25" hidden="1" customHeight="1" x14ac:dyDescent="0.25">
      <c r="A95" s="800" t="s">
        <v>199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200</v>
      </c>
      <c r="B96" s="54" t="s">
        <v>201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202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200</v>
      </c>
      <c r="B97" s="54" t="s">
        <v>203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30</v>
      </c>
      <c r="Y97" s="780">
        <f>IFERROR(IF(X97="",0,CEILING((X97/$H97),1)*$H97),"")</f>
        <v>33.6</v>
      </c>
      <c r="Z97" s="36">
        <f>IFERROR(IF(Y97=0,"",ROUNDUP(Y97/H97,0)*0.01898),"")</f>
        <v>7.5920000000000001E-2</v>
      </c>
      <c r="AA97" s="56"/>
      <c r="AB97" s="57"/>
      <c r="AC97" s="153" t="s">
        <v>202</v>
      </c>
      <c r="AG97" s="64"/>
      <c r="AJ97" s="68"/>
      <c r="AK97" s="68">
        <v>0</v>
      </c>
      <c r="BB97" s="154" t="s">
        <v>1</v>
      </c>
      <c r="BM97" s="64">
        <f>IFERROR(X97*I97/H97,"0")</f>
        <v>31.853571428571428</v>
      </c>
      <c r="BN97" s="64">
        <f>IFERROR(Y97*I97/H97,"0")</f>
        <v>35.676000000000002</v>
      </c>
      <c r="BO97" s="64">
        <f>IFERROR(1/J97*(X97/H97),"0")</f>
        <v>5.5803571428571425E-2</v>
      </c>
      <c r="BP97" s="64">
        <f>IFERROR(1/J97*(Y97/H97),"0")</f>
        <v>6.25E-2</v>
      </c>
    </row>
    <row r="98" spans="1:68" ht="27" hidden="1" customHeight="1" x14ac:dyDescent="0.25">
      <c r="A98" s="54" t="s">
        <v>204</v>
      </c>
      <c r="B98" s="54" t="s">
        <v>205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206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3.5714285714285712</v>
      </c>
      <c r="Y99" s="781">
        <f>IFERROR(Y96/H96,"0")+IFERROR(Y97/H97,"0")+IFERROR(Y98/H98,"0")</f>
        <v>4</v>
      </c>
      <c r="Z99" s="781">
        <f>IFERROR(IF(Z96="",0,Z96),"0")+IFERROR(IF(Z97="",0,Z97),"0")+IFERROR(IF(Z98="",0,Z98),"0")</f>
        <v>7.5920000000000001E-2</v>
      </c>
      <c r="AA99" s="782"/>
      <c r="AB99" s="782"/>
      <c r="AC99" s="782"/>
    </row>
    <row r="100" spans="1:68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30</v>
      </c>
      <c r="Y100" s="781">
        <f>IFERROR(SUM(Y96:Y98),"0")</f>
        <v>33.6</v>
      </c>
      <c r="Z100" s="37"/>
      <c r="AA100" s="782"/>
      <c r="AB100" s="782"/>
      <c r="AC100" s="782"/>
    </row>
    <row r="101" spans="1:68" ht="16.5" hidden="1" customHeight="1" x14ac:dyDescent="0.25">
      <c r="A101" s="825" t="s">
        <v>207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customHeight="1" x14ac:dyDescent="0.25">
      <c r="A103" s="54" t="s">
        <v>208</v>
      </c>
      <c r="B103" s="54" t="s">
        <v>209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154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160</v>
      </c>
      <c r="Y103" s="780">
        <f>IFERROR(IF(X103="",0,CEILING((X103/$H103),1)*$H103),"")</f>
        <v>162</v>
      </c>
      <c r="Z103" s="36">
        <f>IFERROR(IF(Y103=0,"",ROUNDUP(Y103/H103,0)*0.01898),"")</f>
        <v>0.28470000000000001</v>
      </c>
      <c r="AA103" s="56"/>
      <c r="AB103" s="57"/>
      <c r="AC103" s="157" t="s">
        <v>210</v>
      </c>
      <c r="AG103" s="64"/>
      <c r="AJ103" s="68"/>
      <c r="AK103" s="68">
        <v>0</v>
      </c>
      <c r="BB103" s="158" t="s">
        <v>1</v>
      </c>
      <c r="BM103" s="64">
        <f>IFERROR(X103*I103/H103,"0")</f>
        <v>166.44444444444443</v>
      </c>
      <c r="BN103" s="64">
        <f>IFERROR(Y103*I103/H103,"0")</f>
        <v>168.52499999999998</v>
      </c>
      <c r="BO103" s="64">
        <f>IFERROR(1/J103*(X103/H103),"0")</f>
        <v>0.23148148148148145</v>
      </c>
      <c r="BP103" s="64">
        <f>IFERROR(1/J103*(Y103/H103),"0")</f>
        <v>0.23437499999999997</v>
      </c>
    </row>
    <row r="104" spans="1:68" ht="16.5" hidden="1" customHeight="1" x14ac:dyDescent="0.25">
      <c r="A104" s="54" t="s">
        <v>211</v>
      </c>
      <c r="B104" s="54" t="s">
        <v>212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210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213</v>
      </c>
      <c r="B105" s="54" t="s">
        <v>214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154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405</v>
      </c>
      <c r="Y105" s="780">
        <f>IFERROR(IF(X105="",0,CEILING((X105/$H105),1)*$H105),"")</f>
        <v>405</v>
      </c>
      <c r="Z105" s="36">
        <f>IFERROR(IF(Y105=0,"",ROUNDUP(Y105/H105,0)*0.00902),"")</f>
        <v>0.81180000000000008</v>
      </c>
      <c r="AA105" s="56"/>
      <c r="AB105" s="57"/>
      <c r="AC105" s="161" t="s">
        <v>215</v>
      </c>
      <c r="AG105" s="64"/>
      <c r="AJ105" s="68" t="s">
        <v>128</v>
      </c>
      <c r="AK105" s="68">
        <v>594</v>
      </c>
      <c r="BB105" s="162" t="s">
        <v>1</v>
      </c>
      <c r="BM105" s="64">
        <f>IFERROR(X105*I105/H105,"0")</f>
        <v>423.9</v>
      </c>
      <c r="BN105" s="64">
        <f>IFERROR(Y105*I105/H105,"0")</f>
        <v>423.9</v>
      </c>
      <c r="BO105" s="64">
        <f>IFERROR(1/J105*(X105/H105),"0")</f>
        <v>0.68181818181818188</v>
      </c>
      <c r="BP105" s="64">
        <f>IFERROR(1/J105*(Y105/H105),"0")</f>
        <v>0.68181818181818188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104.81481481481481</v>
      </c>
      <c r="Y106" s="781">
        <f>IFERROR(Y103/H103,"0")+IFERROR(Y104/H104,"0")+IFERROR(Y105/H105,"0")</f>
        <v>105</v>
      </c>
      <c r="Z106" s="781">
        <f>IFERROR(IF(Z103="",0,Z103),"0")+IFERROR(IF(Z104="",0,Z104),"0")+IFERROR(IF(Z105="",0,Z105),"0")</f>
        <v>1.0965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565</v>
      </c>
      <c r="Y107" s="781">
        <f>IFERROR(SUM(Y103:Y105),"0")</f>
        <v>567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216</v>
      </c>
      <c r="B109" s="54" t="s">
        <v>217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218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216</v>
      </c>
      <c r="B110" s="54" t="s">
        <v>219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130</v>
      </c>
      <c r="Y110" s="780">
        <f t="shared" si="26"/>
        <v>134.4</v>
      </c>
      <c r="Z110" s="36">
        <f>IFERROR(IF(Y110=0,"",ROUNDUP(Y110/H110,0)*0.01898),"")</f>
        <v>0.30368000000000001</v>
      </c>
      <c r="AA110" s="56"/>
      <c r="AB110" s="57"/>
      <c r="AC110" s="165" t="s">
        <v>218</v>
      </c>
      <c r="AG110" s="64"/>
      <c r="AJ110" s="68"/>
      <c r="AK110" s="68">
        <v>0</v>
      </c>
      <c r="BB110" s="166" t="s">
        <v>1</v>
      </c>
      <c r="BM110" s="64">
        <f t="shared" si="27"/>
        <v>138.03214285714284</v>
      </c>
      <c r="BN110" s="64">
        <f t="shared" si="28"/>
        <v>142.70400000000001</v>
      </c>
      <c r="BO110" s="64">
        <f t="shared" si="29"/>
        <v>0.24181547619047619</v>
      </c>
      <c r="BP110" s="64">
        <f t="shared" si="30"/>
        <v>0.25</v>
      </c>
    </row>
    <row r="111" spans="1:68" ht="27" customHeight="1" x14ac:dyDescent="0.25">
      <c r="A111" s="54" t="s">
        <v>220</v>
      </c>
      <c r="B111" s="54" t="s">
        <v>221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127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450</v>
      </c>
      <c r="Y111" s="780">
        <f t="shared" si="26"/>
        <v>450.90000000000003</v>
      </c>
      <c r="Z111" s="36">
        <f>IFERROR(IF(Y111=0,"",ROUNDUP(Y111/H111,0)*0.00651),"")</f>
        <v>1.08717</v>
      </c>
      <c r="AA111" s="56"/>
      <c r="AB111" s="57"/>
      <c r="AC111" s="167" t="s">
        <v>218</v>
      </c>
      <c r="AG111" s="64"/>
      <c r="AJ111" s="68" t="s">
        <v>128</v>
      </c>
      <c r="AK111" s="68">
        <v>491.4</v>
      </c>
      <c r="BB111" s="168" t="s">
        <v>1</v>
      </c>
      <c r="BM111" s="64">
        <f t="shared" si="27"/>
        <v>492</v>
      </c>
      <c r="BN111" s="64">
        <f t="shared" si="28"/>
        <v>492.98399999999998</v>
      </c>
      <c r="BO111" s="64">
        <f t="shared" si="29"/>
        <v>0.91575091575091572</v>
      </c>
      <c r="BP111" s="64">
        <f t="shared" si="30"/>
        <v>0.91758241758241765</v>
      </c>
    </row>
    <row r="112" spans="1:68" ht="16.5" hidden="1" customHeight="1" x14ac:dyDescent="0.25">
      <c r="A112" s="54" t="s">
        <v>222</v>
      </c>
      <c r="B112" s="54" t="s">
        <v>223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225</v>
      </c>
      <c r="B113" s="54" t="s">
        <v>226</v>
      </c>
      <c r="C113" s="31">
        <v>4301051687</v>
      </c>
      <c r="D113" s="791">
        <v>4680115880214</v>
      </c>
      <c r="E113" s="792"/>
      <c r="F113" s="778">
        <v>0.45</v>
      </c>
      <c r="G113" s="32">
        <v>4</v>
      </c>
      <c r="H113" s="778">
        <v>1.8</v>
      </c>
      <c r="I113" s="778">
        <v>2.032</v>
      </c>
      <c r="J113" s="32">
        <v>182</v>
      </c>
      <c r="K113" s="32" t="s">
        <v>76</v>
      </c>
      <c r="L113" s="32"/>
      <c r="M113" s="33" t="s">
        <v>114</v>
      </c>
      <c r="N113" s="33"/>
      <c r="O113" s="32">
        <v>45</v>
      </c>
      <c r="P113" s="916" t="s">
        <v>227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224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225</v>
      </c>
      <c r="B114" s="54" t="s">
        <v>228</v>
      </c>
      <c r="C114" s="31">
        <v>4301051439</v>
      </c>
      <c r="D114" s="791">
        <v>4680115880214</v>
      </c>
      <c r="E114" s="792"/>
      <c r="F114" s="778">
        <v>0.45</v>
      </c>
      <c r="G114" s="32">
        <v>6</v>
      </c>
      <c r="H114" s="778">
        <v>2.7</v>
      </c>
      <c r="I114" s="778">
        <v>2.988</v>
      </c>
      <c r="J114" s="32">
        <v>132</v>
      </c>
      <c r="K114" s="32" t="s">
        <v>124</v>
      </c>
      <c r="L114" s="32"/>
      <c r="M114" s="33" t="s">
        <v>114</v>
      </c>
      <c r="N114" s="33"/>
      <c r="O114" s="32">
        <v>45</v>
      </c>
      <c r="P114" s="113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224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182.14285714285714</v>
      </c>
      <c r="Y115" s="781">
        <f>IFERROR(Y109/H109,"0")+IFERROR(Y110/H110,"0")+IFERROR(Y111/H111,"0")+IFERROR(Y112/H112,"0")+IFERROR(Y113/H113,"0")+IFERROR(Y114/H114,"0")</f>
        <v>183</v>
      </c>
      <c r="Z115" s="781">
        <f>IFERROR(IF(Z109="",0,Z109),"0")+IFERROR(IF(Z110="",0,Z110),"0")+IFERROR(IF(Z111="",0,Z111),"0")+IFERROR(IF(Z112="",0,Z112),"0")+IFERROR(IF(Z113="",0,Z113),"0")+IFERROR(IF(Z114="",0,Z114),"0")</f>
        <v>1.3908499999999999</v>
      </c>
      <c r="AA115" s="782"/>
      <c r="AB115" s="782"/>
      <c r="AC115" s="782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580</v>
      </c>
      <c r="Y116" s="781">
        <f>IFERROR(SUM(Y109:Y114),"0")</f>
        <v>585.30000000000007</v>
      </c>
      <c r="Z116" s="37"/>
      <c r="AA116" s="782"/>
      <c r="AB116" s="782"/>
      <c r="AC116" s="782"/>
    </row>
    <row r="117" spans="1:68" ht="16.5" hidden="1" customHeight="1" x14ac:dyDescent="0.25">
      <c r="A117" s="825" t="s">
        <v>229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230</v>
      </c>
      <c r="B119" s="54" t="s">
        <v>231</v>
      </c>
      <c r="C119" s="31">
        <v>4301011703</v>
      </c>
      <c r="D119" s="791">
        <v>4680115882133</v>
      </c>
      <c r="E119" s="792"/>
      <c r="F119" s="778">
        <v>1.4</v>
      </c>
      <c r="G119" s="32">
        <v>8</v>
      </c>
      <c r="H119" s="778">
        <v>11.2</v>
      </c>
      <c r="I119" s="778">
        <v>11.635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232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230</v>
      </c>
      <c r="B120" s="54" t="s">
        <v>233</v>
      </c>
      <c r="C120" s="31">
        <v>4301011514</v>
      </c>
      <c r="D120" s="791">
        <v>4680115882133</v>
      </c>
      <c r="E120" s="792"/>
      <c r="F120" s="778">
        <v>1.35</v>
      </c>
      <c r="G120" s="32">
        <v>8</v>
      </c>
      <c r="H120" s="778">
        <v>10.8</v>
      </c>
      <c r="I120" s="778">
        <v>11.234999999999999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232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234</v>
      </c>
      <c r="B121" s="54" t="s">
        <v>235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/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237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630</v>
      </c>
      <c r="Y122" s="780">
        <f>IFERROR(IF(X122="",0,CEILING((X122/$H122),1)*$H122),"")</f>
        <v>630</v>
      </c>
      <c r="Z122" s="36">
        <f>IFERROR(IF(Y122=0,"",ROUNDUP(Y122/H122,0)*0.00902),"")</f>
        <v>1.2627999999999999</v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>IFERROR(X122*I122/H122,"0")</f>
        <v>659.40000000000009</v>
      </c>
      <c r="BN122" s="64">
        <f>IFERROR(Y122*I122/H122,"0")</f>
        <v>659.40000000000009</v>
      </c>
      <c r="BO122" s="64">
        <f>IFERROR(1/J122*(X122/H122),"0")</f>
        <v>1.0606060606060606</v>
      </c>
      <c r="BP122" s="64">
        <f>IFERROR(1/J122*(Y122/H122),"0")</f>
        <v>1.0606060606060606</v>
      </c>
    </row>
    <row r="123" spans="1:68" ht="16.5" hidden="1" customHeight="1" x14ac:dyDescent="0.25">
      <c r="A123" s="54" t="s">
        <v>238</v>
      </c>
      <c r="B123" s="54" t="s">
        <v>239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140</v>
      </c>
      <c r="Y124" s="781">
        <f>IFERROR(Y119/H119,"0")+IFERROR(Y120/H120,"0")+IFERROR(Y121/H121,"0")+IFERROR(Y122/H122,"0")+IFERROR(Y123/H123,"0")</f>
        <v>140</v>
      </c>
      <c r="Z124" s="781">
        <f>IFERROR(IF(Z119="",0,Z119),"0")+IFERROR(IF(Z120="",0,Z120),"0")+IFERROR(IF(Z121="",0,Z121),"0")+IFERROR(IF(Z122="",0,Z122),"0")+IFERROR(IF(Z123="",0,Z123),"0")</f>
        <v>1.2627999999999999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630</v>
      </c>
      <c r="Y125" s="781">
        <f>IFERROR(SUM(Y119:Y123),"0")</f>
        <v>630</v>
      </c>
      <c r="Z125" s="37"/>
      <c r="AA125" s="782"/>
      <c r="AB125" s="782"/>
      <c r="AC125" s="782"/>
    </row>
    <row r="126" spans="1:68" ht="14.25" hidden="1" customHeight="1" x14ac:dyDescent="0.25">
      <c r="A126" s="800" t="s">
        <v>158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240</v>
      </c>
      <c r="B127" s="54" t="s">
        <v>241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243</v>
      </c>
      <c r="B128" s="54" t="s">
        <v>244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242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245</v>
      </c>
      <c r="B129" s="54" t="s">
        <v>246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242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27" customHeight="1" x14ac:dyDescent="0.25">
      <c r="A133" s="54" t="s">
        <v>247</v>
      </c>
      <c r="B133" s="54" t="s">
        <v>248</v>
      </c>
      <c r="C133" s="31">
        <v>4301051625</v>
      </c>
      <c r="D133" s="791">
        <v>4607091385168</v>
      </c>
      <c r="E133" s="792"/>
      <c r="F133" s="778">
        <v>1.4</v>
      </c>
      <c r="G133" s="32">
        <v>6</v>
      </c>
      <c r="H133" s="778">
        <v>8.4</v>
      </c>
      <c r="I133" s="778">
        <v>8.9130000000000003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550</v>
      </c>
      <c r="Y133" s="780">
        <f t="shared" ref="Y133:Y139" si="31">IFERROR(IF(X133="",0,CEILING((X133/$H133),1)*$H133),"")</f>
        <v>554.4</v>
      </c>
      <c r="Z133" s="36">
        <f>IFERROR(IF(Y133=0,"",ROUNDUP(Y133/H133,0)*0.01898),"")</f>
        <v>1.25268</v>
      </c>
      <c r="AA133" s="56"/>
      <c r="AB133" s="57"/>
      <c r="AC133" s="191" t="s">
        <v>249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583.58928571428578</v>
      </c>
      <c r="BN133" s="64">
        <f t="shared" ref="BN133:BN139" si="33">IFERROR(Y133*I133/H133,"0")</f>
        <v>588.25799999999992</v>
      </c>
      <c r="BO133" s="64">
        <f t="shared" ref="BO133:BO139" si="34">IFERROR(1/J133*(X133/H133),"0")</f>
        <v>1.0230654761904761</v>
      </c>
      <c r="BP133" s="64">
        <f t="shared" ref="BP133:BP139" si="35">IFERROR(1/J133*(Y133/H133),"0")</f>
        <v>1.03125</v>
      </c>
    </row>
    <row r="134" spans="1:68" ht="37.5" hidden="1" customHeight="1" x14ac:dyDescent="0.25">
      <c r="A134" s="54" t="s">
        <v>247</v>
      </c>
      <c r="B134" s="54" t="s">
        <v>250</v>
      </c>
      <c r="C134" s="31">
        <v>4301051360</v>
      </c>
      <c r="D134" s="791">
        <v>4607091385168</v>
      </c>
      <c r="E134" s="792"/>
      <c r="F134" s="778">
        <v>1.35</v>
      </c>
      <c r="G134" s="32">
        <v>6</v>
      </c>
      <c r="H134" s="778">
        <v>8.1</v>
      </c>
      <c r="I134" s="778">
        <v>8.6129999999999995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251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252</v>
      </c>
      <c r="B135" s="54" t="s">
        <v>253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254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255</v>
      </c>
      <c r="B136" s="54" t="s">
        <v>256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257</v>
      </c>
      <c r="B137" s="54" t="s">
        <v>258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127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450</v>
      </c>
      <c r="Y137" s="780">
        <f t="shared" si="31"/>
        <v>450.90000000000003</v>
      </c>
      <c r="Z137" s="36">
        <f>IFERROR(IF(Y137=0,"",ROUNDUP(Y137/H137,0)*0.00651),"")</f>
        <v>1.08717</v>
      </c>
      <c r="AA137" s="56"/>
      <c r="AB137" s="57"/>
      <c r="AC137" s="199" t="s">
        <v>251</v>
      </c>
      <c r="AG137" s="64"/>
      <c r="AJ137" s="68" t="s">
        <v>128</v>
      </c>
      <c r="AK137" s="68">
        <v>491.4</v>
      </c>
      <c r="BB137" s="200" t="s">
        <v>1</v>
      </c>
      <c r="BM137" s="64">
        <f t="shared" si="32"/>
        <v>492</v>
      </c>
      <c r="BN137" s="64">
        <f t="shared" si="33"/>
        <v>492.98399999999998</v>
      </c>
      <c r="BO137" s="64">
        <f t="shared" si="34"/>
        <v>0.91575091575091572</v>
      </c>
      <c r="BP137" s="64">
        <f t="shared" si="35"/>
        <v>0.91758241758241765</v>
      </c>
    </row>
    <row r="138" spans="1:68" ht="27" customHeight="1" x14ac:dyDescent="0.25">
      <c r="A138" s="54" t="s">
        <v>259</v>
      </c>
      <c r="B138" s="54" t="s">
        <v>260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105</v>
      </c>
      <c r="Y138" s="780">
        <f t="shared" si="31"/>
        <v>106.2</v>
      </c>
      <c r="Z138" s="36">
        <f>IFERROR(IF(Y138=0,"",ROUNDUP(Y138/H138,0)*0.00651),"")</f>
        <v>0.38408999999999999</v>
      </c>
      <c r="AA138" s="56"/>
      <c r="AB138" s="57"/>
      <c r="AC138" s="201" t="s">
        <v>254</v>
      </c>
      <c r="AG138" s="64"/>
      <c r="AJ138" s="68"/>
      <c r="AK138" s="68">
        <v>0</v>
      </c>
      <c r="BB138" s="202" t="s">
        <v>1</v>
      </c>
      <c r="BM138" s="64">
        <f t="shared" si="32"/>
        <v>115.5</v>
      </c>
      <c r="BN138" s="64">
        <f t="shared" si="33"/>
        <v>116.82000000000001</v>
      </c>
      <c r="BO138" s="64">
        <f t="shared" si="34"/>
        <v>0.32051282051282048</v>
      </c>
      <c r="BP138" s="64">
        <f t="shared" si="35"/>
        <v>0.32417582417582419</v>
      </c>
    </row>
    <row r="139" spans="1:68" ht="37.5" hidden="1" customHeight="1" x14ac:dyDescent="0.25">
      <c r="A139" s="54" t="s">
        <v>261</v>
      </c>
      <c r="B139" s="54" t="s">
        <v>262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290.47619047619042</v>
      </c>
      <c r="Y140" s="781">
        <f>IFERROR(Y133/H133,"0")+IFERROR(Y134/H134,"0")+IFERROR(Y135/H135,"0")+IFERROR(Y136/H136,"0")+IFERROR(Y137/H137,"0")+IFERROR(Y138/H138,"0")+IFERROR(Y139/H139,"0")</f>
        <v>292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2.7239400000000002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1105</v>
      </c>
      <c r="Y141" s="781">
        <f>IFERROR(SUM(Y133:Y139),"0")</f>
        <v>1111.5</v>
      </c>
      <c r="Z141" s="37"/>
      <c r="AA141" s="782"/>
      <c r="AB141" s="782"/>
      <c r="AC141" s="782"/>
    </row>
    <row r="142" spans="1:68" ht="14.25" hidden="1" customHeight="1" x14ac:dyDescent="0.25">
      <c r="A142" s="800" t="s">
        <v>199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264</v>
      </c>
      <c r="B143" s="54" t="s">
        <v>265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266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267</v>
      </c>
      <c r="B144" s="54" t="s">
        <v>268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23.1</v>
      </c>
      <c r="Y144" s="780">
        <f>IFERROR(IF(X144="",0,CEILING((X144/$H144),1)*$H144),"")</f>
        <v>23.759999999999998</v>
      </c>
      <c r="Z144" s="36">
        <f>IFERROR(IF(Y144=0,"",ROUNDUP(Y144/H144,0)*0.00651),"")</f>
        <v>7.8119999999999995E-2</v>
      </c>
      <c r="AA144" s="56"/>
      <c r="AB144" s="57"/>
      <c r="AC144" s="207" t="s">
        <v>269</v>
      </c>
      <c r="AG144" s="64"/>
      <c r="AJ144" s="68"/>
      <c r="AK144" s="68">
        <v>0</v>
      </c>
      <c r="BB144" s="208" t="s">
        <v>1</v>
      </c>
      <c r="BM144" s="64">
        <f>IFERROR(X144*I144/H144,"0")</f>
        <v>26.11</v>
      </c>
      <c r="BN144" s="64">
        <f>IFERROR(Y144*I144/H144,"0")</f>
        <v>26.855999999999998</v>
      </c>
      <c r="BO144" s="64">
        <f>IFERROR(1/J144*(X144/H144),"0")</f>
        <v>6.4102564102564111E-2</v>
      </c>
      <c r="BP144" s="64">
        <f>IFERROR(1/J144*(Y144/H144),"0")</f>
        <v>6.5934065934065936E-2</v>
      </c>
    </row>
    <row r="145" spans="1:68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11.666666666666668</v>
      </c>
      <c r="Y145" s="781">
        <f>IFERROR(Y143/H143,"0")+IFERROR(Y144/H144,"0")</f>
        <v>11.999999999999998</v>
      </c>
      <c r="Z145" s="781">
        <f>IFERROR(IF(Z143="",0,Z143),"0")+IFERROR(IF(Z144="",0,Z144),"0")</f>
        <v>7.8119999999999995E-2</v>
      </c>
      <c r="AA145" s="782"/>
      <c r="AB145" s="782"/>
      <c r="AC145" s="782"/>
    </row>
    <row r="146" spans="1:68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23.1</v>
      </c>
      <c r="Y146" s="781">
        <f>IFERROR(SUM(Y143:Y144),"0")</f>
        <v>23.759999999999998</v>
      </c>
      <c r="Z146" s="37"/>
      <c r="AA146" s="782"/>
      <c r="AB146" s="782"/>
      <c r="AC146" s="782"/>
    </row>
    <row r="147" spans="1:68" ht="16.5" hidden="1" customHeight="1" x14ac:dyDescent="0.25">
      <c r="A147" s="825" t="s">
        <v>270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271</v>
      </c>
      <c r="B149" s="54" t="s">
        <v>272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273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275</v>
      </c>
      <c r="B150" s="54" t="s">
        <v>276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277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275</v>
      </c>
      <c r="B151" s="54" t="s">
        <v>278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80</v>
      </c>
      <c r="Y151" s="780">
        <f>IFERROR(IF(X151="",0,CEILING((X151/$H151),1)*$H151),"")</f>
        <v>80</v>
      </c>
      <c r="Z151" s="36">
        <f>IFERROR(IF(Y151=0,"",ROUNDUP(Y151/H151,0)*0.00651),"")</f>
        <v>0.16275000000000001</v>
      </c>
      <c r="AA151" s="56"/>
      <c r="AB151" s="57"/>
      <c r="AC151" s="213" t="s">
        <v>277</v>
      </c>
      <c r="AG151" s="64"/>
      <c r="AJ151" s="68"/>
      <c r="AK151" s="68">
        <v>0</v>
      </c>
      <c r="BB151" s="214" t="s">
        <v>1</v>
      </c>
      <c r="BM151" s="64">
        <f>IFERROR(X151*I151/H151,"0")</f>
        <v>84.499999999999986</v>
      </c>
      <c r="BN151" s="64">
        <f>IFERROR(Y151*I151/H151,"0")</f>
        <v>84.499999999999986</v>
      </c>
      <c r="BO151" s="64">
        <f>IFERROR(1/J151*(X151/H151),"0")</f>
        <v>0.13736263736263737</v>
      </c>
      <c r="BP151" s="64">
        <f>IFERROR(1/J151*(Y151/H151),"0")</f>
        <v>0.13736263736263737</v>
      </c>
    </row>
    <row r="152" spans="1:68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25</v>
      </c>
      <c r="Y152" s="781">
        <f>IFERROR(Y149/H149,"0")+IFERROR(Y150/H150,"0")+IFERROR(Y151/H151,"0")</f>
        <v>25</v>
      </c>
      <c r="Z152" s="781">
        <f>IFERROR(IF(Z149="",0,Z149),"0")+IFERROR(IF(Z150="",0,Z150),"0")+IFERROR(IF(Z151="",0,Z151),"0")</f>
        <v>0.16275000000000001</v>
      </c>
      <c r="AA152" s="782"/>
      <c r="AB152" s="782"/>
      <c r="AC152" s="782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80</v>
      </c>
      <c r="Y153" s="781">
        <f>IFERROR(SUM(Y149:Y151),"0")</f>
        <v>80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customHeight="1" x14ac:dyDescent="0.25">
      <c r="A155" s="54" t="s">
        <v>279</v>
      </c>
      <c r="B155" s="54" t="s">
        <v>280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59.499999999999993</v>
      </c>
      <c r="Y155" s="780">
        <f>IFERROR(IF(X155="",0,CEILING((X155/$H155),1)*$H155),"")</f>
        <v>61.599999999999994</v>
      </c>
      <c r="Z155" s="36">
        <f>IFERROR(IF(Y155=0,"",ROUNDUP(Y155/H155,0)*0.00651),"")</f>
        <v>0.14322000000000001</v>
      </c>
      <c r="AA155" s="56"/>
      <c r="AB155" s="57"/>
      <c r="AC155" s="215" t="s">
        <v>281</v>
      </c>
      <c r="AG155" s="64"/>
      <c r="AJ155" s="68"/>
      <c r="AK155" s="68">
        <v>0</v>
      </c>
      <c r="BB155" s="216" t="s">
        <v>1</v>
      </c>
      <c r="BM155" s="64">
        <f>IFERROR(X155*I155/H155,"0")</f>
        <v>65.195000000000007</v>
      </c>
      <c r="BN155" s="64">
        <f>IFERROR(Y155*I155/H155,"0")</f>
        <v>67.496000000000009</v>
      </c>
      <c r="BO155" s="64">
        <f>IFERROR(1/J155*(X155/H155),"0")</f>
        <v>0.11675824175824177</v>
      </c>
      <c r="BP155" s="64">
        <f>IFERROR(1/J155*(Y155/H155),"0")</f>
        <v>0.12087912087912089</v>
      </c>
    </row>
    <row r="156" spans="1:68" ht="27" hidden="1" customHeight="1" x14ac:dyDescent="0.25">
      <c r="A156" s="54" t="s">
        <v>279</v>
      </c>
      <c r="B156" s="54" t="s">
        <v>282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21.25</v>
      </c>
      <c r="Y157" s="781">
        <f>IFERROR(Y155/H155,"0")+IFERROR(Y156/H156,"0")</f>
        <v>22</v>
      </c>
      <c r="Z157" s="781">
        <f>IFERROR(IF(Z155="",0,Z155),"0")+IFERROR(IF(Z156="",0,Z156),"0")</f>
        <v>0.14322000000000001</v>
      </c>
      <c r="AA157" s="782"/>
      <c r="AB157" s="782"/>
      <c r="AC157" s="782"/>
    </row>
    <row r="158" spans="1:68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59.499999999999993</v>
      </c>
      <c r="Y158" s="781">
        <f>IFERROR(SUM(Y155:Y156),"0")</f>
        <v>61.599999999999994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customHeight="1" x14ac:dyDescent="0.25">
      <c r="A160" s="54" t="s">
        <v>283</v>
      </c>
      <c r="B160" s="54" t="s">
        <v>284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273</v>
      </c>
      <c r="N160" s="33"/>
      <c r="O160" s="32">
        <v>45</v>
      </c>
      <c r="P160" s="847" t="s">
        <v>285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20</v>
      </c>
      <c r="Y160" s="780">
        <f>IFERROR(IF(X160="",0,CEILING((X160/$H160),1)*$H160),"")</f>
        <v>20</v>
      </c>
      <c r="Z160" s="36">
        <f>IFERROR(IF(Y160=0,"",ROUNDUP(Y160/H160,0)*0.00937),"")</f>
        <v>4.6850000000000003E-2</v>
      </c>
      <c r="AA160" s="56"/>
      <c r="AB160" s="57"/>
      <c r="AC160" s="219" t="s">
        <v>274</v>
      </c>
      <c r="AG160" s="64"/>
      <c r="AJ160" s="68"/>
      <c r="AK160" s="68">
        <v>0</v>
      </c>
      <c r="BB160" s="220" t="s">
        <v>1</v>
      </c>
      <c r="BM160" s="64">
        <f>IFERROR(X160*I160/H160,"0")</f>
        <v>28.450000000000003</v>
      </c>
      <c r="BN160" s="64">
        <f>IFERROR(Y160*I160/H160,"0")</f>
        <v>28.450000000000003</v>
      </c>
      <c r="BO160" s="64">
        <f>IFERROR(1/J160*(X160/H160),"0")</f>
        <v>4.1666666666666664E-2</v>
      </c>
      <c r="BP160" s="64">
        <f>IFERROR(1/J160*(Y160/H160),"0")</f>
        <v>4.1666666666666664E-2</v>
      </c>
    </row>
    <row r="161" spans="1:68" ht="16.5" hidden="1" customHeight="1" x14ac:dyDescent="0.25">
      <c r="A161" s="54" t="s">
        <v>286</v>
      </c>
      <c r="B161" s="54" t="s">
        <v>287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277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286</v>
      </c>
      <c r="B162" s="54" t="s">
        <v>288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33</v>
      </c>
      <c r="Y162" s="780">
        <f>IFERROR(IF(X162="",0,CEILING((X162/$H162),1)*$H162),"")</f>
        <v>34.32</v>
      </c>
      <c r="Z162" s="36">
        <f>IFERROR(IF(Y162=0,"",ROUNDUP(Y162/H162,0)*0.00651),"")</f>
        <v>8.4629999999999997E-2</v>
      </c>
      <c r="AA162" s="56"/>
      <c r="AB162" s="57"/>
      <c r="AC162" s="223" t="s">
        <v>277</v>
      </c>
      <c r="AG162" s="64"/>
      <c r="AJ162" s="68"/>
      <c r="AK162" s="68">
        <v>0</v>
      </c>
      <c r="BB162" s="224" t="s">
        <v>1</v>
      </c>
      <c r="BM162" s="64">
        <f>IFERROR(X162*I162/H162,"0")</f>
        <v>36.349999999999994</v>
      </c>
      <c r="BN162" s="64">
        <f>IFERROR(Y162*I162/H162,"0")</f>
        <v>37.803999999999995</v>
      </c>
      <c r="BO162" s="64">
        <f>IFERROR(1/J162*(X162/H162),"0")</f>
        <v>6.8681318681318687E-2</v>
      </c>
      <c r="BP162" s="64">
        <f>IFERROR(1/J162*(Y162/H162),"0")</f>
        <v>7.1428571428571438E-2</v>
      </c>
    </row>
    <row r="163" spans="1:68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17.5</v>
      </c>
      <c r="Y163" s="781">
        <f>IFERROR(Y160/H160,"0")+IFERROR(Y161/H161,"0")+IFERROR(Y162/H162,"0")</f>
        <v>18</v>
      </c>
      <c r="Z163" s="781">
        <f>IFERROR(IF(Z160="",0,Z160),"0")+IFERROR(IF(Z161="",0,Z161),"0")+IFERROR(IF(Z162="",0,Z162),"0")</f>
        <v>0.13147999999999999</v>
      </c>
      <c r="AA163" s="782"/>
      <c r="AB163" s="782"/>
      <c r="AC163" s="782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53</v>
      </c>
      <c r="Y164" s="781">
        <f>IFERROR(SUM(Y160:Y162),"0")</f>
        <v>54.32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289</v>
      </c>
      <c r="B167" s="54" t="s">
        <v>290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292</v>
      </c>
      <c r="B171" s="54" t="s">
        <v>293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294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295</v>
      </c>
      <c r="B172" s="54" t="s">
        <v>296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297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298</v>
      </c>
      <c r="B173" s="54" t="s">
        <v>299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300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301</v>
      </c>
      <c r="B174" s="54" t="s">
        <v>302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303</v>
      </c>
      <c r="B175" s="54" t="s">
        <v>304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305</v>
      </c>
      <c r="B179" s="54" t="s">
        <v>306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307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308</v>
      </c>
      <c r="B180" s="54" t="s">
        <v>309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310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311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312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158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313</v>
      </c>
      <c r="B186" s="54" t="s">
        <v>314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customHeight="1" x14ac:dyDescent="0.25">
      <c r="A190" s="54" t="s">
        <v>316</v>
      </c>
      <c r="B190" s="54" t="s">
        <v>317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90</v>
      </c>
      <c r="Y190" s="780">
        <f t="shared" ref="Y190:Y197" si="36">IFERROR(IF(X190="",0,CEILING((X190/$H190),1)*$H190),"")</f>
        <v>92.4</v>
      </c>
      <c r="Z190" s="36">
        <f>IFERROR(IF(Y190=0,"",ROUNDUP(Y190/H190,0)*0.00902),"")</f>
        <v>0.19844000000000001</v>
      </c>
      <c r="AA190" s="56"/>
      <c r="AB190" s="57"/>
      <c r="AC190" s="243" t="s">
        <v>318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95.785714285714278</v>
      </c>
      <c r="BN190" s="64">
        <f t="shared" ref="BN190:BN197" si="38">IFERROR(Y190*I190/H190,"0")</f>
        <v>98.34</v>
      </c>
      <c r="BO190" s="64">
        <f t="shared" ref="BO190:BO197" si="39">IFERROR(1/J190*(X190/H190),"0")</f>
        <v>0.16233766233766234</v>
      </c>
      <c r="BP190" s="64">
        <f t="shared" ref="BP190:BP197" si="40">IFERROR(1/J190*(Y190/H190),"0")</f>
        <v>0.16666666666666669</v>
      </c>
    </row>
    <row r="191" spans="1:68" ht="27" customHeight="1" x14ac:dyDescent="0.25">
      <c r="A191" s="54" t="s">
        <v>319</v>
      </c>
      <c r="B191" s="54" t="s">
        <v>320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30</v>
      </c>
      <c r="Y191" s="780">
        <f t="shared" si="36"/>
        <v>33.6</v>
      </c>
      <c r="Z191" s="36">
        <f>IFERROR(IF(Y191=0,"",ROUNDUP(Y191/H191,0)*0.00902),"")</f>
        <v>7.2160000000000002E-2</v>
      </c>
      <c r="AA191" s="56"/>
      <c r="AB191" s="57"/>
      <c r="AC191" s="245" t="s">
        <v>321</v>
      </c>
      <c r="AG191" s="64"/>
      <c r="AJ191" s="68"/>
      <c r="AK191" s="68">
        <v>0</v>
      </c>
      <c r="BB191" s="246" t="s">
        <v>1</v>
      </c>
      <c r="BM191" s="64">
        <f t="shared" si="37"/>
        <v>31.928571428571427</v>
      </c>
      <c r="BN191" s="64">
        <f t="shared" si="38"/>
        <v>35.76</v>
      </c>
      <c r="BO191" s="64">
        <f t="shared" si="39"/>
        <v>5.4112554112554112E-2</v>
      </c>
      <c r="BP191" s="64">
        <f t="shared" si="40"/>
        <v>6.0606060606060608E-2</v>
      </c>
    </row>
    <row r="192" spans="1:68" ht="27" customHeight="1" x14ac:dyDescent="0.25">
      <c r="A192" s="54" t="s">
        <v>322</v>
      </c>
      <c r="B192" s="54" t="s">
        <v>323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100</v>
      </c>
      <c r="Y192" s="780">
        <f t="shared" si="36"/>
        <v>100.80000000000001</v>
      </c>
      <c r="Z192" s="36">
        <f>IFERROR(IF(Y192=0,"",ROUNDUP(Y192/H192,0)*0.00902),"")</f>
        <v>0.21648000000000001</v>
      </c>
      <c r="AA192" s="56"/>
      <c r="AB192" s="57"/>
      <c r="AC192" s="247" t="s">
        <v>324</v>
      </c>
      <c r="AG192" s="64"/>
      <c r="AJ192" s="68"/>
      <c r="AK192" s="68">
        <v>0</v>
      </c>
      <c r="BB192" s="248" t="s">
        <v>1</v>
      </c>
      <c r="BM192" s="64">
        <f t="shared" si="37"/>
        <v>105</v>
      </c>
      <c r="BN192" s="64">
        <f t="shared" si="38"/>
        <v>105.84000000000002</v>
      </c>
      <c r="BO192" s="64">
        <f t="shared" si="39"/>
        <v>0.18037518037518038</v>
      </c>
      <c r="BP192" s="64">
        <f t="shared" si="40"/>
        <v>0.18181818181818182</v>
      </c>
    </row>
    <row r="193" spans="1:68" ht="27" customHeight="1" x14ac:dyDescent="0.25">
      <c r="A193" s="54" t="s">
        <v>325</v>
      </c>
      <c r="B193" s="54" t="s">
        <v>326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122.5</v>
      </c>
      <c r="Y193" s="780">
        <f t="shared" si="36"/>
        <v>123.9</v>
      </c>
      <c r="Z193" s="36">
        <f>IFERROR(IF(Y193=0,"",ROUNDUP(Y193/H193,0)*0.00502),"")</f>
        <v>0.29618</v>
      </c>
      <c r="AA193" s="56"/>
      <c r="AB193" s="57"/>
      <c r="AC193" s="249" t="s">
        <v>318</v>
      </c>
      <c r="AG193" s="64"/>
      <c r="AJ193" s="68"/>
      <c r="AK193" s="68">
        <v>0</v>
      </c>
      <c r="BB193" s="250" t="s">
        <v>1</v>
      </c>
      <c r="BM193" s="64">
        <f t="shared" si="37"/>
        <v>130.08333333333334</v>
      </c>
      <c r="BN193" s="64">
        <f t="shared" si="38"/>
        <v>131.57</v>
      </c>
      <c r="BO193" s="64">
        <f t="shared" si="39"/>
        <v>0.2492877492877493</v>
      </c>
      <c r="BP193" s="64">
        <f t="shared" si="40"/>
        <v>0.25213675213675218</v>
      </c>
    </row>
    <row r="194" spans="1:68" ht="27" customHeight="1" x14ac:dyDescent="0.25">
      <c r="A194" s="54" t="s">
        <v>327</v>
      </c>
      <c r="B194" s="54" t="s">
        <v>328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122.5</v>
      </c>
      <c r="Y194" s="780">
        <f t="shared" si="36"/>
        <v>123.9</v>
      </c>
      <c r="Z194" s="36">
        <f>IFERROR(IF(Y194=0,"",ROUNDUP(Y194/H194,0)*0.00502),"")</f>
        <v>0.29618</v>
      </c>
      <c r="AA194" s="56"/>
      <c r="AB194" s="57"/>
      <c r="AC194" s="251" t="s">
        <v>321</v>
      </c>
      <c r="AG194" s="64"/>
      <c r="AJ194" s="68"/>
      <c r="AK194" s="68">
        <v>0</v>
      </c>
      <c r="BB194" s="252" t="s">
        <v>1</v>
      </c>
      <c r="BM194" s="64">
        <f t="shared" si="37"/>
        <v>130.08333333333334</v>
      </c>
      <c r="BN194" s="64">
        <f t="shared" si="38"/>
        <v>131.57</v>
      </c>
      <c r="BO194" s="64">
        <f t="shared" si="39"/>
        <v>0.2492877492877493</v>
      </c>
      <c r="BP194" s="64">
        <f t="shared" si="40"/>
        <v>0.25213675213675218</v>
      </c>
    </row>
    <row r="195" spans="1:68" ht="27" customHeight="1" x14ac:dyDescent="0.25">
      <c r="A195" s="54" t="s">
        <v>329</v>
      </c>
      <c r="B195" s="54" t="s">
        <v>330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192.5</v>
      </c>
      <c r="Y195" s="780">
        <f t="shared" si="36"/>
        <v>193.20000000000002</v>
      </c>
      <c r="Z195" s="36">
        <f>IFERROR(IF(Y195=0,"",ROUNDUP(Y195/H195,0)*0.00502),"")</f>
        <v>0.46184000000000003</v>
      </c>
      <c r="AA195" s="56"/>
      <c r="AB195" s="57"/>
      <c r="AC195" s="253" t="s">
        <v>324</v>
      </c>
      <c r="AG195" s="64"/>
      <c r="AJ195" s="68"/>
      <c r="AK195" s="68">
        <v>0</v>
      </c>
      <c r="BB195" s="254" t="s">
        <v>1</v>
      </c>
      <c r="BM195" s="64">
        <f t="shared" si="37"/>
        <v>201.66666666666669</v>
      </c>
      <c r="BN195" s="64">
        <f t="shared" si="38"/>
        <v>202.40000000000003</v>
      </c>
      <c r="BO195" s="64">
        <f t="shared" si="39"/>
        <v>0.39173789173789175</v>
      </c>
      <c r="BP195" s="64">
        <f t="shared" si="40"/>
        <v>0.39316239316239321</v>
      </c>
    </row>
    <row r="196" spans="1:68" ht="27" hidden="1" customHeight="1" x14ac:dyDescent="0.25">
      <c r="A196" s="54" t="s">
        <v>331</v>
      </c>
      <c r="B196" s="54" t="s">
        <v>332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324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333</v>
      </c>
      <c r="B197" s="54" t="s">
        <v>334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260.71428571428567</v>
      </c>
      <c r="Y198" s="781">
        <f>IFERROR(Y190/H190,"0")+IFERROR(Y191/H191,"0")+IFERROR(Y192/H192,"0")+IFERROR(Y193/H193,"0")+IFERROR(Y194/H194,"0")+IFERROR(Y195/H195,"0")+IFERROR(Y196/H196,"0")+IFERROR(Y197/H197,"0")</f>
        <v>264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1.54128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657.5</v>
      </c>
      <c r="Y199" s="781">
        <f>IFERROR(SUM(Y190:Y197),"0")</f>
        <v>667.80000000000007</v>
      </c>
      <c r="Z199" s="37"/>
      <c r="AA199" s="782"/>
      <c r="AB199" s="782"/>
      <c r="AC199" s="782"/>
    </row>
    <row r="200" spans="1:68" ht="16.5" hidden="1" customHeight="1" x14ac:dyDescent="0.25">
      <c r="A200" s="825" t="s">
        <v>336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337</v>
      </c>
      <c r="B202" s="54" t="s">
        <v>338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340</v>
      </c>
      <c r="B203" s="54" t="s">
        <v>341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158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342</v>
      </c>
      <c r="B207" s="54" t="s">
        <v>343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344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345</v>
      </c>
      <c r="B208" s="54" t="s">
        <v>346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344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customHeight="1" x14ac:dyDescent="0.25">
      <c r="A212" s="54" t="s">
        <v>347</v>
      </c>
      <c r="B212" s="54" t="s">
        <v>348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160</v>
      </c>
      <c r="Y212" s="780">
        <f t="shared" ref="Y212:Y219" si="41">IFERROR(IF(X212="",0,CEILING((X212/$H212),1)*$H212),"")</f>
        <v>162</v>
      </c>
      <c r="Z212" s="36">
        <f>IFERROR(IF(Y212=0,"",ROUNDUP(Y212/H212,0)*0.00902),"")</f>
        <v>0.27060000000000001</v>
      </c>
      <c r="AA212" s="56"/>
      <c r="AB212" s="57"/>
      <c r="AC212" s="267" t="s">
        <v>349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166.22222222222223</v>
      </c>
      <c r="BN212" s="64">
        <f t="shared" ref="BN212:BN219" si="43">IFERROR(Y212*I212/H212,"0")</f>
        <v>168.3</v>
      </c>
      <c r="BO212" s="64">
        <f t="shared" ref="BO212:BO219" si="44">IFERROR(1/J212*(X212/H212),"0")</f>
        <v>0.22446689113355778</v>
      </c>
      <c r="BP212" s="64">
        <f t="shared" ref="BP212:BP219" si="45">IFERROR(1/J212*(Y212/H212),"0")</f>
        <v>0.22727272727272727</v>
      </c>
    </row>
    <row r="213" spans="1:68" ht="27" customHeight="1" x14ac:dyDescent="0.25">
      <c r="A213" s="54" t="s">
        <v>350</v>
      </c>
      <c r="B213" s="54" t="s">
        <v>351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90</v>
      </c>
      <c r="Y213" s="780">
        <f t="shared" si="41"/>
        <v>91.800000000000011</v>
      </c>
      <c r="Z213" s="36">
        <f>IFERROR(IF(Y213=0,"",ROUNDUP(Y213/H213,0)*0.00902),"")</f>
        <v>0.15334</v>
      </c>
      <c r="AA213" s="56"/>
      <c r="AB213" s="57"/>
      <c r="AC213" s="269" t="s">
        <v>352</v>
      </c>
      <c r="AG213" s="64"/>
      <c r="AJ213" s="68"/>
      <c r="AK213" s="68">
        <v>0</v>
      </c>
      <c r="BB213" s="270" t="s">
        <v>1</v>
      </c>
      <c r="BM213" s="64">
        <f t="shared" si="42"/>
        <v>93.5</v>
      </c>
      <c r="BN213" s="64">
        <f t="shared" si="43"/>
        <v>95.37</v>
      </c>
      <c r="BO213" s="64">
        <f t="shared" si="44"/>
        <v>0.12626262626262624</v>
      </c>
      <c r="BP213" s="64">
        <f t="shared" si="45"/>
        <v>0.12878787878787878</v>
      </c>
    </row>
    <row r="214" spans="1:68" ht="27" customHeight="1" x14ac:dyDescent="0.25">
      <c r="A214" s="54" t="s">
        <v>353</v>
      </c>
      <c r="B214" s="54" t="s">
        <v>354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210</v>
      </c>
      <c r="Y214" s="780">
        <f t="shared" si="41"/>
        <v>210.60000000000002</v>
      </c>
      <c r="Z214" s="36">
        <f>IFERROR(IF(Y214=0,"",ROUNDUP(Y214/H214,0)*0.00902),"")</f>
        <v>0.35177999999999998</v>
      </c>
      <c r="AA214" s="56"/>
      <c r="AB214" s="57"/>
      <c r="AC214" s="271" t="s">
        <v>355</v>
      </c>
      <c r="AG214" s="64"/>
      <c r="AJ214" s="68"/>
      <c r="AK214" s="68">
        <v>0</v>
      </c>
      <c r="BB214" s="272" t="s">
        <v>1</v>
      </c>
      <c r="BM214" s="64">
        <f t="shared" si="42"/>
        <v>218.16666666666669</v>
      </c>
      <c r="BN214" s="64">
        <f t="shared" si="43"/>
        <v>218.79000000000002</v>
      </c>
      <c r="BO214" s="64">
        <f t="shared" si="44"/>
        <v>0.2946127946127946</v>
      </c>
      <c r="BP214" s="64">
        <f t="shared" si="45"/>
        <v>0.29545454545454547</v>
      </c>
    </row>
    <row r="215" spans="1:68" ht="27" customHeight="1" x14ac:dyDescent="0.25">
      <c r="A215" s="54" t="s">
        <v>356</v>
      </c>
      <c r="B215" s="54" t="s">
        <v>357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120</v>
      </c>
      <c r="Y215" s="780">
        <f t="shared" si="41"/>
        <v>124.2</v>
      </c>
      <c r="Z215" s="36">
        <f>IFERROR(IF(Y215=0,"",ROUNDUP(Y215/H215,0)*0.00902),"")</f>
        <v>0.20746000000000001</v>
      </c>
      <c r="AA215" s="56"/>
      <c r="AB215" s="57"/>
      <c r="AC215" s="273" t="s">
        <v>358</v>
      </c>
      <c r="AG215" s="64"/>
      <c r="AJ215" s="68"/>
      <c r="AK215" s="68">
        <v>0</v>
      </c>
      <c r="BB215" s="274" t="s">
        <v>1</v>
      </c>
      <c r="BM215" s="64">
        <f t="shared" si="42"/>
        <v>124.66666666666667</v>
      </c>
      <c r="BN215" s="64">
        <f t="shared" si="43"/>
        <v>129.03</v>
      </c>
      <c r="BO215" s="64">
        <f t="shared" si="44"/>
        <v>0.16835016835016836</v>
      </c>
      <c r="BP215" s="64">
        <f t="shared" si="45"/>
        <v>0.17424242424242425</v>
      </c>
    </row>
    <row r="216" spans="1:68" ht="27" customHeight="1" x14ac:dyDescent="0.25">
      <c r="A216" s="54" t="s">
        <v>359</v>
      </c>
      <c r="B216" s="54" t="s">
        <v>360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60</v>
      </c>
      <c r="Y216" s="780">
        <f t="shared" si="41"/>
        <v>61.2</v>
      </c>
      <c r="Z216" s="36">
        <f>IFERROR(IF(Y216=0,"",ROUNDUP(Y216/H216,0)*0.00502),"")</f>
        <v>0.17068</v>
      </c>
      <c r="AA216" s="56"/>
      <c r="AB216" s="57"/>
      <c r="AC216" s="275" t="s">
        <v>349</v>
      </c>
      <c r="AG216" s="64"/>
      <c r="AJ216" s="68"/>
      <c r="AK216" s="68">
        <v>0</v>
      </c>
      <c r="BB216" s="276" t="s">
        <v>1</v>
      </c>
      <c r="BM216" s="64">
        <f t="shared" si="42"/>
        <v>64.333333333333329</v>
      </c>
      <c r="BN216" s="64">
        <f t="shared" si="43"/>
        <v>65.62</v>
      </c>
      <c r="BO216" s="64">
        <f t="shared" si="44"/>
        <v>0.14245014245014248</v>
      </c>
      <c r="BP216" s="64">
        <f t="shared" si="45"/>
        <v>0.14529914529914531</v>
      </c>
    </row>
    <row r="217" spans="1:68" ht="27" customHeight="1" x14ac:dyDescent="0.25">
      <c r="A217" s="54" t="s">
        <v>361</v>
      </c>
      <c r="B217" s="54" t="s">
        <v>362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60</v>
      </c>
      <c r="Y217" s="780">
        <f t="shared" si="41"/>
        <v>61.2</v>
      </c>
      <c r="Z217" s="36">
        <f>IFERROR(IF(Y217=0,"",ROUNDUP(Y217/H217,0)*0.00502),"")</f>
        <v>0.17068</v>
      </c>
      <c r="AA217" s="56"/>
      <c r="AB217" s="57"/>
      <c r="AC217" s="277" t="s">
        <v>352</v>
      </c>
      <c r="AG217" s="64"/>
      <c r="AJ217" s="68"/>
      <c r="AK217" s="68">
        <v>0</v>
      </c>
      <c r="BB217" s="278" t="s">
        <v>1</v>
      </c>
      <c r="BM217" s="64">
        <f t="shared" si="42"/>
        <v>63.333333333333329</v>
      </c>
      <c r="BN217" s="64">
        <f t="shared" si="43"/>
        <v>64.599999999999994</v>
      </c>
      <c r="BO217" s="64">
        <f t="shared" si="44"/>
        <v>0.14245014245014248</v>
      </c>
      <c r="BP217" s="64">
        <f t="shared" si="45"/>
        <v>0.14529914529914531</v>
      </c>
    </row>
    <row r="218" spans="1:68" ht="27" customHeight="1" x14ac:dyDescent="0.25">
      <c r="A218" s="54" t="s">
        <v>363</v>
      </c>
      <c r="B218" s="54" t="s">
        <v>364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60</v>
      </c>
      <c r="Y218" s="780">
        <f t="shared" si="41"/>
        <v>61.2</v>
      </c>
      <c r="Z218" s="36">
        <f>IFERROR(IF(Y218=0,"",ROUNDUP(Y218/H218,0)*0.00502),"")</f>
        <v>0.17068</v>
      </c>
      <c r="AA218" s="56"/>
      <c r="AB218" s="57"/>
      <c r="AC218" s="279" t="s">
        <v>355</v>
      </c>
      <c r="AG218" s="64"/>
      <c r="AJ218" s="68"/>
      <c r="AK218" s="68">
        <v>0</v>
      </c>
      <c r="BB218" s="280" t="s">
        <v>1</v>
      </c>
      <c r="BM218" s="64">
        <f t="shared" si="42"/>
        <v>63.333333333333329</v>
      </c>
      <c r="BN218" s="64">
        <f t="shared" si="43"/>
        <v>64.599999999999994</v>
      </c>
      <c r="BO218" s="64">
        <f t="shared" si="44"/>
        <v>0.14245014245014248</v>
      </c>
      <c r="BP218" s="64">
        <f t="shared" si="45"/>
        <v>0.14529914529914531</v>
      </c>
    </row>
    <row r="219" spans="1:68" ht="27" customHeight="1" x14ac:dyDescent="0.25">
      <c r="A219" s="54" t="s">
        <v>365</v>
      </c>
      <c r="B219" s="54" t="s">
        <v>366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45</v>
      </c>
      <c r="Y219" s="780">
        <f t="shared" si="41"/>
        <v>45</v>
      </c>
      <c r="Z219" s="36">
        <f>IFERROR(IF(Y219=0,"",ROUNDUP(Y219/H219,0)*0.00502),"")</f>
        <v>0.1255</v>
      </c>
      <c r="AA219" s="56"/>
      <c r="AB219" s="57"/>
      <c r="AC219" s="281" t="s">
        <v>358</v>
      </c>
      <c r="AG219" s="64"/>
      <c r="AJ219" s="68"/>
      <c r="AK219" s="68">
        <v>0</v>
      </c>
      <c r="BB219" s="282" t="s">
        <v>1</v>
      </c>
      <c r="BM219" s="64">
        <f t="shared" si="42"/>
        <v>47.5</v>
      </c>
      <c r="BN219" s="64">
        <f t="shared" si="43"/>
        <v>47.5</v>
      </c>
      <c r="BO219" s="64">
        <f t="shared" si="44"/>
        <v>0.10683760683760685</v>
      </c>
      <c r="BP219" s="64">
        <f t="shared" si="45"/>
        <v>0.10683760683760685</v>
      </c>
    </row>
    <row r="220" spans="1:68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232.40740740740742</v>
      </c>
      <c r="Y220" s="781">
        <f>IFERROR(Y212/H212,"0")+IFERROR(Y213/H213,"0")+IFERROR(Y214/H214,"0")+IFERROR(Y215/H215,"0")+IFERROR(Y216/H216,"0")+IFERROR(Y217/H217,"0")+IFERROR(Y218/H218,"0")+IFERROR(Y219/H219,"0")</f>
        <v>236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1.6207199999999997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805</v>
      </c>
      <c r="Y221" s="781">
        <f>IFERROR(SUM(Y212:Y219),"0")</f>
        <v>817.20000000000016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367</v>
      </c>
      <c r="B223" s="54" t="s">
        <v>368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369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372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373</v>
      </c>
      <c r="B225" s="54" t="s">
        <v>374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375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376</v>
      </c>
      <c r="B226" s="54" t="s">
        <v>377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170</v>
      </c>
      <c r="Y226" s="780">
        <f t="shared" si="46"/>
        <v>174</v>
      </c>
      <c r="Z226" s="36">
        <f>IFERROR(IF(Y226=0,"",ROUNDUP(Y226/H226,0)*0.01898),"")</f>
        <v>0.37959999999999999</v>
      </c>
      <c r="AA226" s="56"/>
      <c r="AB226" s="57"/>
      <c r="AC226" s="289" t="s">
        <v>378</v>
      </c>
      <c r="AG226" s="64"/>
      <c r="AJ226" s="68"/>
      <c r="AK226" s="68">
        <v>0</v>
      </c>
      <c r="BB226" s="290" t="s">
        <v>1</v>
      </c>
      <c r="BM226" s="64">
        <f t="shared" si="47"/>
        <v>180.14137931034483</v>
      </c>
      <c r="BN226" s="64">
        <f t="shared" si="48"/>
        <v>184.38000000000002</v>
      </c>
      <c r="BO226" s="64">
        <f t="shared" si="49"/>
        <v>0.30531609195402304</v>
      </c>
      <c r="BP226" s="64">
        <f t="shared" si="50"/>
        <v>0.3125</v>
      </c>
    </row>
    <row r="227" spans="1:68" ht="37.5" customHeight="1" x14ac:dyDescent="0.25">
      <c r="A227" s="54" t="s">
        <v>379</v>
      </c>
      <c r="B227" s="54" t="s">
        <v>380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360</v>
      </c>
      <c r="Y227" s="780">
        <f t="shared" si="46"/>
        <v>360</v>
      </c>
      <c r="Z227" s="36">
        <f t="shared" ref="Z227:Z233" si="51">IFERROR(IF(Y227=0,"",ROUNDUP(Y227/H227,0)*0.00651),"")</f>
        <v>0.97650000000000003</v>
      </c>
      <c r="AA227" s="56"/>
      <c r="AB227" s="57"/>
      <c r="AC227" s="291" t="s">
        <v>369</v>
      </c>
      <c r="AG227" s="64"/>
      <c r="AJ227" s="68"/>
      <c r="AK227" s="68">
        <v>0</v>
      </c>
      <c r="BB227" s="292" t="s">
        <v>1</v>
      </c>
      <c r="BM227" s="64">
        <f t="shared" si="47"/>
        <v>400.5</v>
      </c>
      <c r="BN227" s="64">
        <f t="shared" si="48"/>
        <v>400.5</v>
      </c>
      <c r="BO227" s="64">
        <f t="shared" si="49"/>
        <v>0.82417582417582425</v>
      </c>
      <c r="BP227" s="64">
        <f t="shared" si="50"/>
        <v>0.82417582417582425</v>
      </c>
    </row>
    <row r="228" spans="1:68" ht="37.5" hidden="1" customHeight="1" x14ac:dyDescent="0.25">
      <c r="A228" s="54" t="s">
        <v>381</v>
      </c>
      <c r="B228" s="54" t="s">
        <v>382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154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383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384</v>
      </c>
      <c r="B229" s="54" t="s">
        <v>385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360</v>
      </c>
      <c r="Y229" s="780">
        <f t="shared" si="46"/>
        <v>360</v>
      </c>
      <c r="Z229" s="36">
        <f t="shared" si="51"/>
        <v>0.97650000000000003</v>
      </c>
      <c r="AA229" s="56"/>
      <c r="AB229" s="57"/>
      <c r="AC229" s="295" t="s">
        <v>386</v>
      </c>
      <c r="AG229" s="64"/>
      <c r="AJ229" s="68"/>
      <c r="AK229" s="68">
        <v>0</v>
      </c>
      <c r="BB229" s="296" t="s">
        <v>1</v>
      </c>
      <c r="BM229" s="64">
        <f t="shared" si="47"/>
        <v>397.8</v>
      </c>
      <c r="BN229" s="64">
        <f t="shared" si="48"/>
        <v>397.8</v>
      </c>
      <c r="BO229" s="64">
        <f t="shared" si="49"/>
        <v>0.82417582417582425</v>
      </c>
      <c r="BP229" s="64">
        <f t="shared" si="50"/>
        <v>0.82417582417582425</v>
      </c>
    </row>
    <row r="230" spans="1:68" ht="27" hidden="1" customHeight="1" x14ac:dyDescent="0.25">
      <c r="A230" s="54" t="s">
        <v>387</v>
      </c>
      <c r="B230" s="54" t="s">
        <v>388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378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389</v>
      </c>
      <c r="B231" s="54" t="s">
        <v>390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391</v>
      </c>
      <c r="B232" s="54" t="s">
        <v>392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120</v>
      </c>
      <c r="Y232" s="780">
        <f t="shared" si="46"/>
        <v>120</v>
      </c>
      <c r="Z232" s="36">
        <f t="shared" si="51"/>
        <v>0.32550000000000001</v>
      </c>
      <c r="AA232" s="56"/>
      <c r="AB232" s="57"/>
      <c r="AC232" s="301" t="s">
        <v>372</v>
      </c>
      <c r="AG232" s="64"/>
      <c r="AJ232" s="68"/>
      <c r="AK232" s="68">
        <v>0</v>
      </c>
      <c r="BB232" s="302" t="s">
        <v>1</v>
      </c>
      <c r="BM232" s="64">
        <f t="shared" si="47"/>
        <v>132.60000000000002</v>
      </c>
      <c r="BN232" s="64">
        <f t="shared" si="48"/>
        <v>132.60000000000002</v>
      </c>
      <c r="BO232" s="64">
        <f t="shared" si="49"/>
        <v>0.27472527472527475</v>
      </c>
      <c r="BP232" s="64">
        <f t="shared" si="50"/>
        <v>0.27472527472527475</v>
      </c>
    </row>
    <row r="233" spans="1:68" ht="27" customHeight="1" x14ac:dyDescent="0.25">
      <c r="A233" s="54" t="s">
        <v>393</v>
      </c>
      <c r="B233" s="54" t="s">
        <v>394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300</v>
      </c>
      <c r="Y233" s="780">
        <f t="shared" si="46"/>
        <v>300</v>
      </c>
      <c r="Z233" s="36">
        <f t="shared" si="51"/>
        <v>0.81374999999999997</v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si="47"/>
        <v>332.25</v>
      </c>
      <c r="BN233" s="64">
        <f t="shared" si="48"/>
        <v>332.25</v>
      </c>
      <c r="BO233" s="64">
        <f t="shared" si="49"/>
        <v>0.68681318681318682</v>
      </c>
      <c r="BP233" s="64">
        <f t="shared" si="50"/>
        <v>0.68681318681318682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494.54022988505744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495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3.4718499999999999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1310</v>
      </c>
      <c r="Y235" s="781">
        <f>IFERROR(SUM(Y223:Y233),"0")</f>
        <v>1314</v>
      </c>
      <c r="Z235" s="37"/>
      <c r="AA235" s="782"/>
      <c r="AB235" s="782"/>
      <c r="AC235" s="782"/>
    </row>
    <row r="236" spans="1:68" ht="14.25" hidden="1" customHeight="1" x14ac:dyDescent="0.25">
      <c r="A236" s="800" t="s">
        <v>199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396</v>
      </c>
      <c r="B237" s="54" t="s">
        <v>397</v>
      </c>
      <c r="C237" s="31">
        <v>4301060404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132</v>
      </c>
      <c r="K237" s="32" t="s">
        <v>124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IFERROR(IF(Y237=0,"",ROUNDUP(Y237/H237,0)*0.00902),"")</f>
        <v/>
      </c>
      <c r="AA237" s="56"/>
      <c r="AB237" s="57"/>
      <c r="AC237" s="305" t="s">
        <v>398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396</v>
      </c>
      <c r="B238" s="54" t="s">
        <v>399</v>
      </c>
      <c r="C238" s="31">
        <v>4301060360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120</v>
      </c>
      <c r="K238" s="32" t="s">
        <v>124</v>
      </c>
      <c r="L238" s="32"/>
      <c r="M238" s="33" t="s">
        <v>68</v>
      </c>
      <c r="N238" s="33"/>
      <c r="O238" s="32">
        <v>30</v>
      </c>
      <c r="P238" s="10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IFERROR(IF(Y238=0,"",ROUNDUP(Y238/H238,0)*0.00937),"")</f>
        <v/>
      </c>
      <c r="AA238" s="56"/>
      <c r="AB238" s="57"/>
      <c r="AC238" s="307" t="s">
        <v>400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396</v>
      </c>
      <c r="B239" s="54" t="s">
        <v>401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154</v>
      </c>
      <c r="N239" s="33"/>
      <c r="O239" s="32">
        <v>30</v>
      </c>
      <c r="P239" s="972" t="s">
        <v>402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403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404</v>
      </c>
      <c r="B240" s="54" t="s">
        <v>405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406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44</v>
      </c>
      <c r="Y241" s="780">
        <f t="shared" si="52"/>
        <v>45.6</v>
      </c>
      <c r="Z241" s="36">
        <f>IFERROR(IF(Y241=0,"",ROUNDUP(Y241/H241,0)*0.00651),"")</f>
        <v>0.12369000000000001</v>
      </c>
      <c r="AA241" s="56"/>
      <c r="AB241" s="57"/>
      <c r="AC241" s="313" t="s">
        <v>409</v>
      </c>
      <c r="AG241" s="64"/>
      <c r="AJ241" s="68"/>
      <c r="AK241" s="68">
        <v>0</v>
      </c>
      <c r="BB241" s="314" t="s">
        <v>1</v>
      </c>
      <c r="BM241" s="64">
        <f t="shared" si="53"/>
        <v>48.620000000000005</v>
      </c>
      <c r="BN241" s="64">
        <f t="shared" si="54"/>
        <v>50.388000000000005</v>
      </c>
      <c r="BO241" s="64">
        <f t="shared" si="55"/>
        <v>0.10073260073260075</v>
      </c>
      <c r="BP241" s="64">
        <f t="shared" si="56"/>
        <v>0.1043956043956044</v>
      </c>
    </row>
    <row r="242" spans="1:68" ht="37.5" customHeight="1" x14ac:dyDescent="0.25">
      <c r="A242" s="54" t="s">
        <v>410</v>
      </c>
      <c r="B242" s="54" t="s">
        <v>411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52</v>
      </c>
      <c r="Y242" s="780">
        <f t="shared" si="52"/>
        <v>52.8</v>
      </c>
      <c r="Z242" s="36">
        <f>IFERROR(IF(Y242=0,"",ROUNDUP(Y242/H242,0)*0.00651),"")</f>
        <v>0.14322000000000001</v>
      </c>
      <c r="AA242" s="56"/>
      <c r="AB242" s="57"/>
      <c r="AC242" s="315" t="s">
        <v>412</v>
      </c>
      <c r="AG242" s="64"/>
      <c r="AJ242" s="68"/>
      <c r="AK242" s="68">
        <v>0</v>
      </c>
      <c r="BB242" s="316" t="s">
        <v>1</v>
      </c>
      <c r="BM242" s="64">
        <f t="shared" si="53"/>
        <v>57.46</v>
      </c>
      <c r="BN242" s="64">
        <f t="shared" si="54"/>
        <v>58.344000000000001</v>
      </c>
      <c r="BO242" s="64">
        <f t="shared" si="55"/>
        <v>0.11904761904761907</v>
      </c>
      <c r="BP242" s="64">
        <f t="shared" si="56"/>
        <v>0.12087912087912089</v>
      </c>
    </row>
    <row r="243" spans="1:68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40</v>
      </c>
      <c r="Y243" s="781">
        <f>IFERROR(Y237/H237,"0")+IFERROR(Y238/H238,"0")+IFERROR(Y239/H239,"0")+IFERROR(Y240/H240,"0")+IFERROR(Y241/H241,"0")+IFERROR(Y242/H242,"0")</f>
        <v>41</v>
      </c>
      <c r="Z243" s="781">
        <f>IFERROR(IF(Z237="",0,Z237),"0")+IFERROR(IF(Z238="",0,Z238),"0")+IFERROR(IF(Z239="",0,Z239),"0")+IFERROR(IF(Z240="",0,Z240),"0")+IFERROR(IF(Z241="",0,Z241),"0")+IFERROR(IF(Z242="",0,Z242),"0")</f>
        <v>0.26691000000000004</v>
      </c>
      <c r="AA243" s="782"/>
      <c r="AB243" s="782"/>
      <c r="AC243" s="782"/>
    </row>
    <row r="244" spans="1:68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96</v>
      </c>
      <c r="Y244" s="781">
        <f>IFERROR(SUM(Y237:Y242),"0")</f>
        <v>98.4</v>
      </c>
      <c r="Z244" s="37"/>
      <c r="AA244" s="782"/>
      <c r="AB244" s="782"/>
      <c r="AC244" s="782"/>
    </row>
    <row r="245" spans="1:68" ht="16.5" hidden="1" customHeight="1" x14ac:dyDescent="0.25">
      <c r="A245" s="825" t="s">
        <v>413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414</v>
      </c>
      <c r="B247" s="54" t="s">
        <v>415</v>
      </c>
      <c r="C247" s="31">
        <v>4301011945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416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417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414</v>
      </c>
      <c r="B248" s="54" t="s">
        <v>418</v>
      </c>
      <c r="C248" s="31">
        <v>4301011717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419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422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423</v>
      </c>
      <c r="B250" s="54" t="s">
        <v>424</v>
      </c>
      <c r="C250" s="31">
        <v>4301011944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416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423</v>
      </c>
      <c r="B251" s="54" t="s">
        <v>425</v>
      </c>
      <c r="C251" s="31">
        <v>4301011733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427</v>
      </c>
      <c r="B252" s="54" t="s">
        <v>428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419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422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433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434</v>
      </c>
      <c r="B259" s="54" t="s">
        <v>435</v>
      </c>
      <c r="C259" s="31">
        <v>4301011942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416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436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434</v>
      </c>
      <c r="B260" s="54" t="s">
        <v>437</v>
      </c>
      <c r="C260" s="31">
        <v>4301011826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50</v>
      </c>
      <c r="Y260" s="780">
        <f t="shared" si="62"/>
        <v>58</v>
      </c>
      <c r="Z260" s="36">
        <f>IFERROR(IF(Y260=0,"",ROUNDUP(Y260/H260,0)*0.01898),"")</f>
        <v>9.4899999999999998E-2</v>
      </c>
      <c r="AA260" s="56"/>
      <c r="AB260" s="57"/>
      <c r="AC260" s="335" t="s">
        <v>438</v>
      </c>
      <c r="AG260" s="64"/>
      <c r="AJ260" s="68"/>
      <c r="AK260" s="68">
        <v>0</v>
      </c>
      <c r="BB260" s="336" t="s">
        <v>1</v>
      </c>
      <c r="BM260" s="64">
        <f t="shared" si="63"/>
        <v>51.875</v>
      </c>
      <c r="BN260" s="64">
        <f t="shared" si="64"/>
        <v>60.174999999999997</v>
      </c>
      <c r="BO260" s="64">
        <f t="shared" si="65"/>
        <v>6.7349137931034489E-2</v>
      </c>
      <c r="BP260" s="64">
        <f t="shared" si="66"/>
        <v>7.8125E-2</v>
      </c>
    </row>
    <row r="261" spans="1:68" ht="27" customHeight="1" x14ac:dyDescent="0.25">
      <c r="A261" s="54" t="s">
        <v>439</v>
      </c>
      <c r="B261" s="54" t="s">
        <v>440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10</v>
      </c>
      <c r="Y261" s="780">
        <f t="shared" si="62"/>
        <v>11.6</v>
      </c>
      <c r="Z261" s="36">
        <f>IFERROR(IF(Y261=0,"",ROUNDUP(Y261/H261,0)*0.01898),"")</f>
        <v>1.898E-2</v>
      </c>
      <c r="AA261" s="56"/>
      <c r="AB261" s="57"/>
      <c r="AC261" s="337" t="s">
        <v>441</v>
      </c>
      <c r="AG261" s="64"/>
      <c r="AJ261" s="68"/>
      <c r="AK261" s="68">
        <v>0</v>
      </c>
      <c r="BB261" s="338" t="s">
        <v>1</v>
      </c>
      <c r="BM261" s="64">
        <f t="shared" si="63"/>
        <v>10.375</v>
      </c>
      <c r="BN261" s="64">
        <f t="shared" si="64"/>
        <v>12.035</v>
      </c>
      <c r="BO261" s="64">
        <f t="shared" si="65"/>
        <v>1.3469827586206897E-2</v>
      </c>
      <c r="BP261" s="64">
        <f t="shared" si="66"/>
        <v>1.5625E-2</v>
      </c>
    </row>
    <row r="262" spans="1:68" ht="27" hidden="1" customHeight="1" x14ac:dyDescent="0.25">
      <c r="A262" s="54" t="s">
        <v>442</v>
      </c>
      <c r="B262" s="54" t="s">
        <v>443</v>
      </c>
      <c r="C262" s="31">
        <v>4301011941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416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442</v>
      </c>
      <c r="B263" s="54" t="s">
        <v>444</v>
      </c>
      <c r="C263" s="31">
        <v>4301011721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60</v>
      </c>
      <c r="Y263" s="780">
        <f t="shared" si="62"/>
        <v>69.599999999999994</v>
      </c>
      <c r="Z263" s="36">
        <f>IFERROR(IF(Y263=0,"",ROUNDUP(Y263/H263,0)*0.01898),"")</f>
        <v>0.11388000000000001</v>
      </c>
      <c r="AA263" s="56"/>
      <c r="AB263" s="57"/>
      <c r="AC263" s="341" t="s">
        <v>445</v>
      </c>
      <c r="AG263" s="64"/>
      <c r="AJ263" s="68"/>
      <c r="AK263" s="68">
        <v>0</v>
      </c>
      <c r="BB263" s="342" t="s">
        <v>1</v>
      </c>
      <c r="BM263" s="64">
        <f t="shared" si="63"/>
        <v>62.250000000000007</v>
      </c>
      <c r="BN263" s="64">
        <f t="shared" si="64"/>
        <v>72.209999999999994</v>
      </c>
      <c r="BO263" s="64">
        <f t="shared" si="65"/>
        <v>8.0818965517241381E-2</v>
      </c>
      <c r="BP263" s="64">
        <f t="shared" si="66"/>
        <v>9.375E-2</v>
      </c>
    </row>
    <row r="264" spans="1:68" ht="27" hidden="1" customHeight="1" x14ac:dyDescent="0.25">
      <c r="A264" s="54" t="s">
        <v>446</v>
      </c>
      <c r="B264" s="54" t="s">
        <v>447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448</v>
      </c>
      <c r="B265" s="54" t="s">
        <v>449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451</v>
      </c>
      <c r="B266" s="54" t="s">
        <v>452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441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453</v>
      </c>
      <c r="B267" s="54" t="s">
        <v>454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68</v>
      </c>
      <c r="Y267" s="780">
        <f t="shared" si="62"/>
        <v>68</v>
      </c>
      <c r="Z267" s="36">
        <f>IFERROR(IF(Y267=0,"",ROUNDUP(Y267/H267,0)*0.00902),"")</f>
        <v>0.15334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71.569999999999993</v>
      </c>
      <c r="BN267" s="64">
        <f t="shared" si="64"/>
        <v>71.569999999999993</v>
      </c>
      <c r="BO267" s="64">
        <f t="shared" si="65"/>
        <v>0.12878787878787878</v>
      </c>
      <c r="BP267" s="64">
        <f t="shared" si="66"/>
        <v>0.12878787878787878</v>
      </c>
    </row>
    <row r="268" spans="1:68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27.344827586206897</v>
      </c>
      <c r="Y268" s="781">
        <f>IFERROR(Y259/H259,"0")+IFERROR(Y260/H260,"0")+IFERROR(Y261/H261,"0")+IFERROR(Y262/H262,"0")+IFERROR(Y263/H263,"0")+IFERROR(Y264/H264,"0")+IFERROR(Y265/H265,"0")+IFERROR(Y266/H266,"0")+IFERROR(Y267/H267,"0")</f>
        <v>29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0.38109999999999999</v>
      </c>
      <c r="AA268" s="782"/>
      <c r="AB268" s="782"/>
      <c r="AC268" s="782"/>
    </row>
    <row r="269" spans="1:68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188</v>
      </c>
      <c r="Y269" s="781">
        <f>IFERROR(SUM(Y259:Y267),"0")</f>
        <v>207.2</v>
      </c>
      <c r="Z269" s="37"/>
      <c r="AA269" s="782"/>
      <c r="AB269" s="782"/>
      <c r="AC269" s="782"/>
    </row>
    <row r="270" spans="1:68" ht="14.25" hidden="1" customHeight="1" x14ac:dyDescent="0.25">
      <c r="A270" s="800" t="s">
        <v>158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455</v>
      </c>
      <c r="B271" s="54" t="s">
        <v>456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457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458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459</v>
      </c>
      <c r="B276" s="54" t="s">
        <v>460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461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462</v>
      </c>
      <c r="B277" s="54" t="s">
        <v>463</v>
      </c>
      <c r="C277" s="31">
        <v>4301011910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416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464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462</v>
      </c>
      <c r="B278" s="54" t="s">
        <v>465</v>
      </c>
      <c r="C278" s="31">
        <v>4301011850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466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467</v>
      </c>
      <c r="B279" s="54" t="s">
        <v>468</v>
      </c>
      <c r="C279" s="31">
        <v>4301011853</v>
      </c>
      <c r="D279" s="791">
        <v>4680115885851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470</v>
      </c>
      <c r="B280" s="54" t="s">
        <v>471</v>
      </c>
      <c r="C280" s="31">
        <v>4301011313</v>
      </c>
      <c r="D280" s="791">
        <v>4607091385984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473</v>
      </c>
      <c r="B281" s="54" t="s">
        <v>474</v>
      </c>
      <c r="C281" s="31">
        <v>4301011852</v>
      </c>
      <c r="D281" s="791">
        <v>4680115885844</v>
      </c>
      <c r="E281" s="792"/>
      <c r="F281" s="778">
        <v>0.4</v>
      </c>
      <c r="G281" s="32">
        <v>10</v>
      </c>
      <c r="H281" s="778">
        <v>4</v>
      </c>
      <c r="I281" s="778">
        <v>4.21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477</v>
      </c>
      <c r="C282" s="31">
        <v>4301011319</v>
      </c>
      <c r="D282" s="791">
        <v>4607091387469</v>
      </c>
      <c r="E282" s="792"/>
      <c r="F282" s="778">
        <v>0.5</v>
      </c>
      <c r="G282" s="32">
        <v>10</v>
      </c>
      <c r="H282" s="778">
        <v>5</v>
      </c>
      <c r="I282" s="778">
        <v>5.21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479</v>
      </c>
      <c r="B283" s="54" t="s">
        <v>480</v>
      </c>
      <c r="C283" s="31">
        <v>4301011851</v>
      </c>
      <c r="D283" s="791">
        <v>4680115885820</v>
      </c>
      <c r="E283" s="792"/>
      <c r="F283" s="778">
        <v>0.4</v>
      </c>
      <c r="G283" s="32">
        <v>10</v>
      </c>
      <c r="H283" s="778">
        <v>4</v>
      </c>
      <c r="I283" s="778">
        <v>4.21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482</v>
      </c>
      <c r="B284" s="54" t="s">
        <v>483</v>
      </c>
      <c r="C284" s="31">
        <v>4301011316</v>
      </c>
      <c r="D284" s="791">
        <v>4607091387438</v>
      </c>
      <c r="E284" s="792"/>
      <c r="F284" s="778">
        <v>0.5</v>
      </c>
      <c r="G284" s="32">
        <v>10</v>
      </c>
      <c r="H284" s="778">
        <v>5</v>
      </c>
      <c r="I284" s="778">
        <v>5.21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485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486</v>
      </c>
      <c r="B289" s="54" t="s">
        <v>487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426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488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489</v>
      </c>
      <c r="B294" s="54" t="s">
        <v>490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491</v>
      </c>
      <c r="B295" s="54" t="s">
        <v>492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493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494</v>
      </c>
      <c r="B296" s="54" t="s">
        <v>495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496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497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498</v>
      </c>
      <c r="B301" s="54" t="s">
        <v>499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500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501</v>
      </c>
      <c r="B302" s="54" t="s">
        <v>502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503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504</v>
      </c>
      <c r="B303" s="54" t="s">
        <v>505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500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506</v>
      </c>
      <c r="B304" s="54" t="s">
        <v>507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160</v>
      </c>
      <c r="Y304" s="780">
        <f t="shared" si="72"/>
        <v>160.79999999999998</v>
      </c>
      <c r="Z304" s="36">
        <f>IFERROR(IF(Y304=0,"",ROUNDUP(Y304/H304,0)*0.00651),"")</f>
        <v>0.43617</v>
      </c>
      <c r="AA304" s="56"/>
      <c r="AB304" s="57"/>
      <c r="AC304" s="385" t="s">
        <v>503</v>
      </c>
      <c r="AG304" s="64"/>
      <c r="AJ304" s="68"/>
      <c r="AK304" s="68">
        <v>0</v>
      </c>
      <c r="BB304" s="386" t="s">
        <v>1</v>
      </c>
      <c r="BM304" s="64">
        <f t="shared" si="73"/>
        <v>176.80000000000004</v>
      </c>
      <c r="BN304" s="64">
        <f t="shared" si="74"/>
        <v>177.684</v>
      </c>
      <c r="BO304" s="64">
        <f t="shared" si="75"/>
        <v>0.36630036630036633</v>
      </c>
      <c r="BP304" s="64">
        <f t="shared" si="76"/>
        <v>0.36813186813186816</v>
      </c>
    </row>
    <row r="305" spans="1:68" ht="37.5" customHeight="1" x14ac:dyDescent="0.25">
      <c r="A305" s="54" t="s">
        <v>508</v>
      </c>
      <c r="B305" s="54" t="s">
        <v>509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320</v>
      </c>
      <c r="Y305" s="780">
        <f t="shared" si="72"/>
        <v>321.59999999999997</v>
      </c>
      <c r="Z305" s="36">
        <f>IFERROR(IF(Y305=0,"",ROUNDUP(Y305/H305,0)*0.00651),"")</f>
        <v>0.87234</v>
      </c>
      <c r="AA305" s="56"/>
      <c r="AB305" s="57"/>
      <c r="AC305" s="387" t="s">
        <v>500</v>
      </c>
      <c r="AG305" s="64"/>
      <c r="AJ305" s="68" t="s">
        <v>128</v>
      </c>
      <c r="AK305" s="68">
        <v>436.8</v>
      </c>
      <c r="BB305" s="388" t="s">
        <v>1</v>
      </c>
      <c r="BM305" s="64">
        <f t="shared" si="73"/>
        <v>344</v>
      </c>
      <c r="BN305" s="64">
        <f t="shared" si="74"/>
        <v>345.71999999999997</v>
      </c>
      <c r="BO305" s="64">
        <f t="shared" si="75"/>
        <v>0.73260073260073266</v>
      </c>
      <c r="BP305" s="64">
        <f t="shared" si="76"/>
        <v>0.73626373626373631</v>
      </c>
    </row>
    <row r="306" spans="1:68" ht="37.5" hidden="1" customHeight="1" x14ac:dyDescent="0.25">
      <c r="A306" s="54" t="s">
        <v>510</v>
      </c>
      <c r="B306" s="54" t="s">
        <v>511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512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200</v>
      </c>
      <c r="Y307" s="781">
        <f>IFERROR(Y301/H301,"0")+IFERROR(Y302/H302,"0")+IFERROR(Y303/H303,"0")+IFERROR(Y304/H304,"0")+IFERROR(Y305/H305,"0")+IFERROR(Y306/H306,"0")</f>
        <v>201</v>
      </c>
      <c r="Z307" s="781">
        <f>IFERROR(IF(Z301="",0,Z301),"0")+IFERROR(IF(Z302="",0,Z302),"0")+IFERROR(IF(Z303="",0,Z303),"0")+IFERROR(IF(Z304="",0,Z304),"0")+IFERROR(IF(Z305="",0,Z305),"0")+IFERROR(IF(Z306="",0,Z306),"0")</f>
        <v>1.3085100000000001</v>
      </c>
      <c r="AA307" s="782"/>
      <c r="AB307" s="782"/>
      <c r="AC307" s="782"/>
    </row>
    <row r="308" spans="1:68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480</v>
      </c>
      <c r="Y308" s="781">
        <f>IFERROR(SUM(Y301:Y306),"0")</f>
        <v>482.4</v>
      </c>
      <c r="Z308" s="37"/>
      <c r="AA308" s="782"/>
      <c r="AB308" s="782"/>
      <c r="AC308" s="782"/>
    </row>
    <row r="309" spans="1:68" ht="16.5" hidden="1" customHeight="1" x14ac:dyDescent="0.25">
      <c r="A309" s="825" t="s">
        <v>513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514</v>
      </c>
      <c r="B311" s="54" t="s">
        <v>515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517</v>
      </c>
      <c r="B315" s="54" t="s">
        <v>518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520</v>
      </c>
      <c r="B319" s="54" t="s">
        <v>521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154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522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523</v>
      </c>
      <c r="B320" s="54" t="s">
        <v>524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525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526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527</v>
      </c>
      <c r="B325" s="54" t="s">
        <v>528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530</v>
      </c>
      <c r="B329" s="54" t="s">
        <v>531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533</v>
      </c>
      <c r="B333" s="54" t="s">
        <v>534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535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536</v>
      </c>
      <c r="B334" s="54" t="s">
        <v>537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538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539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540</v>
      </c>
      <c r="B339" s="54" t="s">
        <v>541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426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542</v>
      </c>
      <c r="B340" s="54" t="s">
        <v>543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426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544</v>
      </c>
      <c r="B344" s="54" t="s">
        <v>545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546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546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549</v>
      </c>
      <c r="B349" s="54" t="s">
        <v>550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551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552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553</v>
      </c>
      <c r="B354" s="54" t="s">
        <v>554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555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556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557</v>
      </c>
      <c r="B359" s="54" t="s">
        <v>558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559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560</v>
      </c>
      <c r="B360" s="54" t="s">
        <v>561</v>
      </c>
      <c r="C360" s="31">
        <v>4301011911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416</v>
      </c>
      <c r="N360" s="33"/>
      <c r="O360" s="32">
        <v>55</v>
      </c>
      <c r="P360" s="12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562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560</v>
      </c>
      <c r="B361" s="54" t="s">
        <v>563</v>
      </c>
      <c r="C361" s="31">
        <v>4301012016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564</v>
      </c>
      <c r="M361" s="33" t="s">
        <v>114</v>
      </c>
      <c r="N361" s="33"/>
      <c r="O361" s="32">
        <v>55</v>
      </c>
      <c r="P361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565</v>
      </c>
      <c r="AG361" s="64"/>
      <c r="AJ361" s="68" t="s">
        <v>566</v>
      </c>
      <c r="AK361" s="68">
        <v>86.4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4301011859</v>
      </c>
      <c r="D365" s="791">
        <v>4680115885608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565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4301011337</v>
      </c>
      <c r="D366" s="791">
        <v>4607091386011</v>
      </c>
      <c r="E366" s="792"/>
      <c r="F366" s="778">
        <v>0.5</v>
      </c>
      <c r="G366" s="32">
        <v>10</v>
      </c>
      <c r="H366" s="778">
        <v>5</v>
      </c>
      <c r="I366" s="778">
        <v>5.21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35</v>
      </c>
      <c r="Y373" s="780">
        <f>IFERROR(IF(X373="",0,CEILING((X373/$H373),1)*$H373),"")</f>
        <v>35.700000000000003</v>
      </c>
      <c r="Z373" s="36">
        <f>IFERROR(IF(Y373=0,"",ROUNDUP(Y373/H373,0)*0.00502),"")</f>
        <v>8.5339999999999999E-2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37.166666666666664</v>
      </c>
      <c r="BN373" s="64">
        <f>IFERROR(Y373*I373/H373,"0")</f>
        <v>37.910000000000004</v>
      </c>
      <c r="BO373" s="64">
        <f>IFERROR(1/J373*(X373/H373),"0")</f>
        <v>7.1225071225071226E-2</v>
      </c>
      <c r="BP373" s="64">
        <f>IFERROR(1/J373*(Y373/H373),"0")</f>
        <v>7.2649572649572655E-2</v>
      </c>
    </row>
    <row r="374" spans="1:68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16.666666666666664</v>
      </c>
      <c r="Y374" s="781">
        <f>IFERROR(Y370/H370,"0")+IFERROR(Y371/H371,"0")+IFERROR(Y372/H372,"0")+IFERROR(Y373/H373,"0")</f>
        <v>17</v>
      </c>
      <c r="Z374" s="781">
        <f>IFERROR(IF(Z370="",0,Z370),"0")+IFERROR(IF(Z371="",0,Z371),"0")+IFERROR(IF(Z372="",0,Z372),"0")+IFERROR(IF(Z373="",0,Z373),"0")</f>
        <v>8.5339999999999999E-2</v>
      </c>
      <c r="AA374" s="782"/>
      <c r="AB374" s="782"/>
      <c r="AC374" s="782"/>
    </row>
    <row r="375" spans="1:68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35</v>
      </c>
      <c r="Y375" s="781">
        <f>IFERROR(SUM(Y370:Y373),"0")</f>
        <v>35.700000000000003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199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30</v>
      </c>
      <c r="Y386" s="780">
        <f>IFERROR(IF(X386="",0,CEILING((X386/$H386),1)*$H386),"")</f>
        <v>33.6</v>
      </c>
      <c r="Z386" s="36">
        <f>IFERROR(IF(Y386=0,"",ROUNDUP(Y386/H386,0)*0.01898),"")</f>
        <v>7.5920000000000001E-2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31.853571428571428</v>
      </c>
      <c r="BN386" s="64">
        <f>IFERROR(Y386*I386/H386,"0")</f>
        <v>35.676000000000002</v>
      </c>
      <c r="BO386" s="64">
        <f>IFERROR(1/J386*(X386/H386),"0")</f>
        <v>5.5803571428571425E-2</v>
      </c>
      <c r="BP386" s="64">
        <f>IFERROR(1/J386*(Y386/H386),"0")</f>
        <v>6.25E-2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250</v>
      </c>
      <c r="Y387" s="780">
        <f>IFERROR(IF(X387="",0,CEILING((X387/$H387),1)*$H387),"")</f>
        <v>257.39999999999998</v>
      </c>
      <c r="Z387" s="36">
        <f>IFERROR(IF(Y387=0,"",ROUNDUP(Y387/H387,0)*0.01898),"")</f>
        <v>0.62634000000000001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266.63461538461542</v>
      </c>
      <c r="BN387" s="64">
        <f>IFERROR(Y387*I387/H387,"0")</f>
        <v>274.52700000000004</v>
      </c>
      <c r="BO387" s="64">
        <f>IFERROR(1/J387*(X387/H387),"0")</f>
        <v>0.50080128205128205</v>
      </c>
      <c r="BP387" s="64">
        <f>IFERROR(1/J387*(Y387/H387),"0")</f>
        <v>0.515625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20</v>
      </c>
      <c r="Y388" s="780">
        <f>IFERROR(IF(X388="",0,CEILING((X388/$H388),1)*$H388),"")</f>
        <v>25.200000000000003</v>
      </c>
      <c r="Z388" s="36">
        <f>IFERROR(IF(Y388=0,"",ROUNDUP(Y388/H388,0)*0.01898),"")</f>
        <v>5.6940000000000004E-2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21.235714285714284</v>
      </c>
      <c r="BN388" s="64">
        <f>IFERROR(Y388*I388/H388,"0")</f>
        <v>26.757000000000001</v>
      </c>
      <c r="BO388" s="64">
        <f>IFERROR(1/J388*(X388/H388),"0")</f>
        <v>3.7202380952380952E-2</v>
      </c>
      <c r="BP388" s="64">
        <f>IFERROR(1/J388*(Y388/H388),"0")</f>
        <v>4.6875E-2</v>
      </c>
    </row>
    <row r="389" spans="1:68" ht="16.5" hidden="1" customHeight="1" x14ac:dyDescent="0.25">
      <c r="A389" s="54" t="s">
        <v>616</v>
      </c>
      <c r="B389" s="54" t="s">
        <v>619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154</v>
      </c>
      <c r="N389" s="33"/>
      <c r="O389" s="32">
        <v>30</v>
      </c>
      <c r="P389" s="844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38.003663003663</v>
      </c>
      <c r="Y390" s="781">
        <f>IFERROR(Y386/H386,"0")+IFERROR(Y387/H387,"0")+IFERROR(Y388/H388,"0")+IFERROR(Y389/H389,"0")</f>
        <v>40</v>
      </c>
      <c r="Z390" s="781">
        <f>IFERROR(IF(Z386="",0,Z386),"0")+IFERROR(IF(Z387="",0,Z387),"0")+IFERROR(IF(Z388="",0,Z388),"0")+IFERROR(IF(Z389="",0,Z389),"0")</f>
        <v>0.75919999999999999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300</v>
      </c>
      <c r="Y391" s="781">
        <f>IFERROR(SUM(Y386:Y389),"0")</f>
        <v>316.2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51.000000000000007</v>
      </c>
      <c r="Y395" s="780">
        <f>IFERROR(IF(X395="",0,CEILING((X395/$H395),1)*$H395),"")</f>
        <v>51</v>
      </c>
      <c r="Z395" s="36">
        <f>IFERROR(IF(Y395=0,"",ROUNDUP(Y395/H395,0)*0.00651),"")</f>
        <v>0.13020000000000001</v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59.100000000000009</v>
      </c>
      <c r="BN395" s="64">
        <f>IFERROR(Y395*I395/H395,"0")</f>
        <v>59.100000000000009</v>
      </c>
      <c r="BO395" s="64">
        <f>IFERROR(1/J395*(X395/H395),"0")</f>
        <v>0.10989010989010992</v>
      </c>
      <c r="BP395" s="64">
        <f>IFERROR(1/J395*(Y395/H395),"0")</f>
        <v>0.1098901098901099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340</v>
      </c>
      <c r="Y396" s="780">
        <f>IFERROR(IF(X396="",0,CEILING((X396/$H396),1)*$H396),"")</f>
        <v>341.7</v>
      </c>
      <c r="Z396" s="36">
        <f>IFERROR(IF(Y396=0,"",ROUNDUP(Y396/H396,0)*0.00651),"")</f>
        <v>0.87234</v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384</v>
      </c>
      <c r="BN396" s="64">
        <f>IFERROR(Y396*I396/H396,"0")</f>
        <v>385.91999999999996</v>
      </c>
      <c r="BO396" s="64">
        <f>IFERROR(1/J396*(X396/H396),"0")</f>
        <v>0.73260073260073266</v>
      </c>
      <c r="BP396" s="64">
        <f>IFERROR(1/J396*(Y396/H396),"0")</f>
        <v>0.73626373626373631</v>
      </c>
    </row>
    <row r="397" spans="1:68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153.33333333333334</v>
      </c>
      <c r="Y397" s="781">
        <f>IFERROR(Y393/H393,"0")+IFERROR(Y394/H394,"0")+IFERROR(Y395/H395,"0")+IFERROR(Y396/H396,"0")</f>
        <v>154</v>
      </c>
      <c r="Z397" s="781">
        <f>IFERROR(IF(Z393="",0,Z393),"0")+IFERROR(IF(Z394="",0,Z394),"0")+IFERROR(IF(Z395="",0,Z395),"0")+IFERROR(IF(Z396="",0,Z396),"0")</f>
        <v>1.00254</v>
      </c>
      <c r="AA397" s="782"/>
      <c r="AB397" s="782"/>
      <c r="AC397" s="782"/>
    </row>
    <row r="398" spans="1:68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391</v>
      </c>
      <c r="Y398" s="781">
        <f>IFERROR(SUM(Y393:Y396),"0")</f>
        <v>392.7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80</v>
      </c>
      <c r="Y400" s="780">
        <f>IFERROR(IF(X400="",0,CEILING((X400/$H400),1)*$H400),"")</f>
        <v>80</v>
      </c>
      <c r="Z400" s="36">
        <f>IFERROR(IF(Y400=0,"",ROUNDUP(Y400/H400,0)*0.00474),"")</f>
        <v>0.18960000000000002</v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89.600000000000009</v>
      </c>
      <c r="BN400" s="64">
        <f>IFERROR(Y400*I400/H400,"0")</f>
        <v>89.600000000000009</v>
      </c>
      <c r="BO400" s="64">
        <f>IFERROR(1/J400*(X400/H400),"0")</f>
        <v>0.16806722689075629</v>
      </c>
      <c r="BP400" s="64">
        <f>IFERROR(1/J400*(Y400/H400),"0")</f>
        <v>0.16806722689075629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150</v>
      </c>
      <c r="Y402" s="780">
        <f>IFERROR(IF(X402="",0,CEILING((X402/$H402),1)*$H402),"")</f>
        <v>150</v>
      </c>
      <c r="Z402" s="36">
        <f>IFERROR(IF(Y402=0,"",ROUNDUP(Y402/H402,0)*0.00474),"")</f>
        <v>0.35550000000000004</v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168.00000000000003</v>
      </c>
      <c r="BN402" s="64">
        <f>IFERROR(Y402*I402/H402,"0")</f>
        <v>168.00000000000003</v>
      </c>
      <c r="BO402" s="64">
        <f>IFERROR(1/J402*(X402/H402),"0")</f>
        <v>0.31512605042016806</v>
      </c>
      <c r="BP402" s="64">
        <f>IFERROR(1/J402*(Y402/H402),"0")</f>
        <v>0.31512605042016806</v>
      </c>
    </row>
    <row r="403" spans="1:68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115</v>
      </c>
      <c r="Y403" s="781">
        <f>IFERROR(Y400/H400,"0")+IFERROR(Y401/H401,"0")+IFERROR(Y402/H402,"0")</f>
        <v>115</v>
      </c>
      <c r="Z403" s="781">
        <f>IFERROR(IF(Z400="",0,Z400),"0")+IFERROR(IF(Z401="",0,Z401),"0")+IFERROR(IF(Z402="",0,Z402),"0")</f>
        <v>0.54510000000000003</v>
      </c>
      <c r="AA403" s="782"/>
      <c r="AB403" s="782"/>
      <c r="AC403" s="782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230</v>
      </c>
      <c r="Y404" s="781">
        <f>IFERROR(SUM(Y400:Y402),"0")</f>
        <v>230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18</v>
      </c>
      <c r="Y407" s="780">
        <f>IFERROR(IF(X407="",0,CEILING((X407/$H407),1)*$H407),"")</f>
        <v>18</v>
      </c>
      <c r="Z407" s="36">
        <f>IFERROR(IF(Y407=0,"",ROUNDUP(Y407/H407,0)*0.00651),"")</f>
        <v>6.5100000000000005E-2</v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20.279999999999998</v>
      </c>
      <c r="BN407" s="64">
        <f>IFERROR(Y407*I407/H407,"0")</f>
        <v>20.279999999999998</v>
      </c>
      <c r="BO407" s="64">
        <f>IFERROR(1/J407*(X407/H407),"0")</f>
        <v>5.4945054945054951E-2</v>
      </c>
      <c r="BP407" s="64">
        <f>IFERROR(1/J407*(Y407/H407),"0")</f>
        <v>5.4945054945054951E-2</v>
      </c>
    </row>
    <row r="408" spans="1:68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10</v>
      </c>
      <c r="Y408" s="781">
        <f>IFERROR(Y407/H407,"0")</f>
        <v>10</v>
      </c>
      <c r="Z408" s="781">
        <f>IFERROR(IF(Z407="",0,Z407),"0")</f>
        <v>6.5100000000000005E-2</v>
      </c>
      <c r="AA408" s="782"/>
      <c r="AB408" s="782"/>
      <c r="AC408" s="782"/>
    </row>
    <row r="409" spans="1:68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18</v>
      </c>
      <c r="Y409" s="781">
        <f>IFERROR(SUM(Y407:Y407),"0")</f>
        <v>18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630</v>
      </c>
      <c r="Y412" s="780">
        <f>IFERROR(IF(X412="",0,CEILING((X412/$H412),1)*$H412),"")</f>
        <v>630</v>
      </c>
      <c r="Z412" s="36">
        <f>IFERROR(IF(Y412=0,"",ROUNDUP(Y412/H412,0)*0.00651),"")</f>
        <v>1.9530000000000001</v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705.59999999999991</v>
      </c>
      <c r="BN412" s="64">
        <f>IFERROR(Y412*I412/H412,"0")</f>
        <v>705.59999999999991</v>
      </c>
      <c r="BO412" s="64">
        <f>IFERROR(1/J412*(X412/H412),"0")</f>
        <v>1.6483516483516485</v>
      </c>
      <c r="BP412" s="64">
        <f>IFERROR(1/J412*(Y412/H412),"0")</f>
        <v>1.6483516483516485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350</v>
      </c>
      <c r="Y413" s="780">
        <f>IFERROR(IF(X413="",0,CEILING((X413/$H413),1)*$H413),"")</f>
        <v>350.7</v>
      </c>
      <c r="Z413" s="36">
        <f>IFERROR(IF(Y413=0,"",ROUNDUP(Y413/H413,0)*0.00651),"")</f>
        <v>1.08717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390</v>
      </c>
      <c r="BN413" s="64">
        <f>IFERROR(Y413*I413/H413,"0")</f>
        <v>390.78</v>
      </c>
      <c r="BO413" s="64">
        <f>IFERROR(1/J413*(X413/H413),"0")</f>
        <v>0.91575091575091572</v>
      </c>
      <c r="BP413" s="64">
        <f>IFERROR(1/J413*(Y413/H413),"0")</f>
        <v>0.91758241758241765</v>
      </c>
    </row>
    <row r="414" spans="1:68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466.66666666666663</v>
      </c>
      <c r="Y414" s="781">
        <f>IFERROR(Y411/H411,"0")+IFERROR(Y412/H412,"0")+IFERROR(Y413/H413,"0")</f>
        <v>467</v>
      </c>
      <c r="Z414" s="781">
        <f>IFERROR(IF(Z411="",0,Z411),"0")+IFERROR(IF(Z412="",0,Z412),"0")+IFERROR(IF(Z413="",0,Z413),"0")</f>
        <v>3.0401699999999998</v>
      </c>
      <c r="AA414" s="782"/>
      <c r="AB414" s="782"/>
      <c r="AC414" s="782"/>
    </row>
    <row r="415" spans="1:68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980</v>
      </c>
      <c r="Y415" s="781">
        <f>IFERROR(SUM(Y411:Y413),"0")</f>
        <v>980.7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658</v>
      </c>
      <c r="B419" s="54" t="s">
        <v>659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416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127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1600</v>
      </c>
      <c r="Y420" s="780">
        <f t="shared" si="87"/>
        <v>1605</v>
      </c>
      <c r="Z420" s="36">
        <f>IFERROR(IF(Y420=0,"",ROUNDUP(Y420/H420,0)*0.02175),"")</f>
        <v>2.3272499999999998</v>
      </c>
      <c r="AA420" s="56"/>
      <c r="AB420" s="57"/>
      <c r="AC420" s="487" t="s">
        <v>662</v>
      </c>
      <c r="AG420" s="64"/>
      <c r="AJ420" s="68" t="s">
        <v>128</v>
      </c>
      <c r="AK420" s="68">
        <v>720</v>
      </c>
      <c r="BB420" s="488" t="s">
        <v>1</v>
      </c>
      <c r="BM420" s="64">
        <f t="shared" si="88"/>
        <v>1651.2</v>
      </c>
      <c r="BN420" s="64">
        <f t="shared" si="89"/>
        <v>1656.3600000000001</v>
      </c>
      <c r="BO420" s="64">
        <f t="shared" si="90"/>
        <v>2.2222222222222223</v>
      </c>
      <c r="BP420" s="64">
        <f t="shared" si="91"/>
        <v>2.2291666666666665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416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127</v>
      </c>
      <c r="M422" s="33" t="s">
        <v>68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900</v>
      </c>
      <c r="Y422" s="780">
        <f t="shared" si="87"/>
        <v>900</v>
      </c>
      <c r="Z422" s="36">
        <f>IFERROR(IF(Y422=0,"",ROUNDUP(Y422/H422,0)*0.02175),"")</f>
        <v>1.3049999999999999</v>
      </c>
      <c r="AA422" s="56"/>
      <c r="AB422" s="57"/>
      <c r="AC422" s="491" t="s">
        <v>666</v>
      </c>
      <c r="AG422" s="64"/>
      <c r="AJ422" s="68" t="s">
        <v>128</v>
      </c>
      <c r="AK422" s="68">
        <v>720</v>
      </c>
      <c r="BB422" s="492" t="s">
        <v>1</v>
      </c>
      <c r="BM422" s="64">
        <f t="shared" si="88"/>
        <v>928.8</v>
      </c>
      <c r="BN422" s="64">
        <f t="shared" si="89"/>
        <v>928.8</v>
      </c>
      <c r="BO422" s="64">
        <f t="shared" si="90"/>
        <v>1.25</v>
      </c>
      <c r="BP422" s="64">
        <f t="shared" si="91"/>
        <v>1.25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4301011943</v>
      </c>
      <c r="D423" s="791">
        <v>4680115884830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416</v>
      </c>
      <c r="N423" s="33"/>
      <c r="O423" s="32">
        <v>60</v>
      </c>
      <c r="P423" s="9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660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127</v>
      </c>
      <c r="M424" s="33" t="s">
        <v>68</v>
      </c>
      <c r="N424" s="33"/>
      <c r="O424" s="32">
        <v>60</v>
      </c>
      <c r="P424" s="9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1400</v>
      </c>
      <c r="Y424" s="780">
        <f t="shared" si="87"/>
        <v>1410</v>
      </c>
      <c r="Z424" s="36">
        <f>IFERROR(IF(Y424=0,"",ROUNDUP(Y424/H424,0)*0.02175),"")</f>
        <v>2.0444999999999998</v>
      </c>
      <c r="AA424" s="56"/>
      <c r="AB424" s="57"/>
      <c r="AC424" s="495" t="s">
        <v>670</v>
      </c>
      <c r="AG424" s="64"/>
      <c r="AJ424" s="68" t="s">
        <v>128</v>
      </c>
      <c r="AK424" s="68">
        <v>720</v>
      </c>
      <c r="BB424" s="496" t="s">
        <v>1</v>
      </c>
      <c r="BM424" s="64">
        <f t="shared" si="88"/>
        <v>1444.8</v>
      </c>
      <c r="BN424" s="64">
        <f t="shared" si="89"/>
        <v>1455.12</v>
      </c>
      <c r="BO424" s="64">
        <f t="shared" si="90"/>
        <v>1.9444444444444442</v>
      </c>
      <c r="BP424" s="64">
        <f t="shared" si="91"/>
        <v>1.9583333333333333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91">
        <v>4607091383997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200</v>
      </c>
      <c r="Y425" s="780">
        <f t="shared" si="87"/>
        <v>210</v>
      </c>
      <c r="Z425" s="36">
        <f>IFERROR(IF(Y425=0,"",ROUNDUP(Y425/H425,0)*0.02175),"")</f>
        <v>0.30449999999999999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206.4</v>
      </c>
      <c r="BN425" s="64">
        <f t="shared" si="89"/>
        <v>216.72</v>
      </c>
      <c r="BO425" s="64">
        <f t="shared" si="90"/>
        <v>0.27777777777777779</v>
      </c>
      <c r="BP425" s="64">
        <f t="shared" si="91"/>
        <v>0.29166666666666663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10</v>
      </c>
      <c r="Y428" s="780">
        <f t="shared" si="87"/>
        <v>10</v>
      </c>
      <c r="Z428" s="36">
        <f>IFERROR(IF(Y428=0,"",ROUNDUP(Y428/H428,0)*0.00902),"")</f>
        <v>1.804E-2</v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10.42</v>
      </c>
      <c r="BN428" s="64">
        <f t="shared" si="89"/>
        <v>10.42</v>
      </c>
      <c r="BO428" s="64">
        <f t="shared" si="90"/>
        <v>1.5151515151515152E-2</v>
      </c>
      <c r="BP428" s="64">
        <f t="shared" si="91"/>
        <v>1.5151515151515152E-2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275.33333333333331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277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5.9992900000000002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4110</v>
      </c>
      <c r="Y430" s="781">
        <f>IFERROR(SUM(Y419:Y428),"0")</f>
        <v>4135</v>
      </c>
      <c r="Z430" s="37"/>
      <c r="AA430" s="782"/>
      <c r="AB430" s="782"/>
      <c r="AC430" s="782"/>
    </row>
    <row r="431" spans="1:68" ht="14.25" hidden="1" customHeight="1" x14ac:dyDescent="0.25">
      <c r="A431" s="800" t="s">
        <v>158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127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1200</v>
      </c>
      <c r="Y432" s="780">
        <f>IFERROR(IF(X432="",0,CEILING((X432/$H432),1)*$H432),"")</f>
        <v>1200</v>
      </c>
      <c r="Z432" s="36">
        <f>IFERROR(IF(Y432=0,"",ROUNDUP(Y432/H432,0)*0.02175),"")</f>
        <v>1.7399999999999998</v>
      </c>
      <c r="AA432" s="56"/>
      <c r="AB432" s="57"/>
      <c r="AC432" s="505" t="s">
        <v>683</v>
      </c>
      <c r="AG432" s="64"/>
      <c r="AJ432" s="68" t="s">
        <v>128</v>
      </c>
      <c r="AK432" s="68">
        <v>720</v>
      </c>
      <c r="BB432" s="506" t="s">
        <v>1</v>
      </c>
      <c r="BM432" s="64">
        <f>IFERROR(X432*I432/H432,"0")</f>
        <v>1238.4000000000001</v>
      </c>
      <c r="BN432" s="64">
        <f>IFERROR(Y432*I432/H432,"0")</f>
        <v>1238.4000000000001</v>
      </c>
      <c r="BO432" s="64">
        <f>IFERROR(1/J432*(X432/H432),"0")</f>
        <v>1.6666666666666665</v>
      </c>
      <c r="BP432" s="64">
        <f>IFERROR(1/J432*(Y432/H432),"0")</f>
        <v>1.6666666666666665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4</v>
      </c>
      <c r="Y433" s="780">
        <f>IFERROR(IF(X433="",0,CEILING((X433/$H433),1)*$H433),"")</f>
        <v>4</v>
      </c>
      <c r="Z433" s="36">
        <f>IFERROR(IF(Y433=0,"",ROUNDUP(Y433/H433,0)*0.00902),"")</f>
        <v>9.0200000000000002E-3</v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4.21</v>
      </c>
      <c r="BN433" s="64">
        <f>IFERROR(Y433*I433/H433,"0")</f>
        <v>4.21</v>
      </c>
      <c r="BO433" s="64">
        <f>IFERROR(1/J433*(X433/H433),"0")</f>
        <v>7.575757575757576E-3</v>
      </c>
      <c r="BP433" s="64">
        <f>IFERROR(1/J433*(Y433/H433),"0")</f>
        <v>7.575757575757576E-3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81</v>
      </c>
      <c r="Y434" s="781">
        <f>IFERROR(Y432/H432,"0")+IFERROR(Y433/H433,"0")</f>
        <v>81</v>
      </c>
      <c r="Z434" s="781">
        <f>IFERROR(IF(Z432="",0,Z432),"0")+IFERROR(IF(Z433="",0,Z433),"0")</f>
        <v>1.7490199999999998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1204</v>
      </c>
      <c r="Y435" s="781">
        <f>IFERROR(SUM(Y432:Y433),"0")</f>
        <v>1204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199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20</v>
      </c>
      <c r="Y442" s="780">
        <f>IFERROR(IF(X442="",0,CEILING((X442/$H442),1)*$H442),"")</f>
        <v>27</v>
      </c>
      <c r="Z442" s="36">
        <f>IFERROR(IF(Y442=0,"",ROUNDUP(Y442/H442,0)*0.01898),"")</f>
        <v>5.6940000000000004E-2</v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21.153333333333332</v>
      </c>
      <c r="BN442" s="64">
        <f>IFERROR(Y442*I442/H442,"0")</f>
        <v>28.556999999999999</v>
      </c>
      <c r="BO442" s="64">
        <f>IFERROR(1/J442*(X442/H442),"0")</f>
        <v>3.4722222222222224E-2</v>
      </c>
      <c r="BP442" s="64">
        <f>IFERROR(1/J442*(Y442/H442),"0")</f>
        <v>4.6875E-2</v>
      </c>
    </row>
    <row r="443" spans="1:68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2.2222222222222223</v>
      </c>
      <c r="Y443" s="781">
        <f>IFERROR(Y442/H442,"0")</f>
        <v>3</v>
      </c>
      <c r="Z443" s="781">
        <f>IFERROR(IF(Z442="",0,Z442),"0")</f>
        <v>5.6940000000000004E-2</v>
      </c>
      <c r="AA443" s="782"/>
      <c r="AB443" s="782"/>
      <c r="AC443" s="782"/>
    </row>
    <row r="444" spans="1:68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20</v>
      </c>
      <c r="Y444" s="781">
        <f>IFERROR(SUM(Y442:Y442),"0")</f>
        <v>27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37.5" hidden="1" customHeight="1" x14ac:dyDescent="0.25">
      <c r="A447" s="54" t="s">
        <v>699</v>
      </c>
      <c r="B447" s="54" t="s">
        <v>700</v>
      </c>
      <c r="C447" s="31">
        <v>4301011873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hidden="1" customHeight="1" x14ac:dyDescent="0.25">
      <c r="A448" s="54" t="s">
        <v>699</v>
      </c>
      <c r="B448" s="54" t="s">
        <v>702</v>
      </c>
      <c r="C448" s="31">
        <v>4301011483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704</v>
      </c>
      <c r="B449" s="54" t="s">
        <v>705</v>
      </c>
      <c r="C449" s="31">
        <v>4301011872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hidden="1" customHeight="1" x14ac:dyDescent="0.25">
      <c r="A450" s="54" t="s">
        <v>704</v>
      </c>
      <c r="B450" s="54" t="s">
        <v>706</v>
      </c>
      <c r="C450" s="31">
        <v>4301011655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4301011874</v>
      </c>
      <c r="D451" s="791">
        <v>4680115884892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1">
        <v>4607091384192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70</v>
      </c>
      <c r="Y453" s="780">
        <f t="shared" si="92"/>
        <v>72</v>
      </c>
      <c r="Z453" s="36">
        <f>IFERROR(IF(Y453=0,"",ROUNDUP(Y453/H453,0)*0.01898),"")</f>
        <v>0.11388000000000001</v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72.537500000000009</v>
      </c>
      <c r="BN453" s="64">
        <f t="shared" si="94"/>
        <v>74.61</v>
      </c>
      <c r="BO453" s="64">
        <f t="shared" si="95"/>
        <v>9.1145833333333329E-2</v>
      </c>
      <c r="BP453" s="64">
        <f t="shared" si="96"/>
        <v>9.375E-2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5.833333333333333</v>
      </c>
      <c r="Y455" s="781">
        <f>IFERROR(Y447/H447,"0")+IFERROR(Y448/H448,"0")+IFERROR(Y449/H449,"0")+IFERROR(Y450/H450,"0")+IFERROR(Y451/H451,"0")+IFERROR(Y452/H452,"0")+IFERROR(Y453/H453,"0")+IFERROR(Y454/H454,"0")</f>
        <v>6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0.11388000000000001</v>
      </c>
      <c r="AA455" s="782"/>
      <c r="AB455" s="782"/>
      <c r="AC455" s="782"/>
    </row>
    <row r="456" spans="1:68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70</v>
      </c>
      <c r="Y456" s="781">
        <f>IFERROR(SUM(Y447:Y454),"0")</f>
        <v>72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hidden="1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730</v>
      </c>
      <c r="B465" s="54" t="s">
        <v>731</v>
      </c>
      <c r="C465" s="31">
        <v>4301051634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730</v>
      </c>
      <c r="B466" s="54" t="s">
        <v>733</v>
      </c>
      <c r="C466" s="31">
        <v>4301051297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800" t="s">
        <v>199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17.5</v>
      </c>
      <c r="Y488" s="780">
        <f t="shared" si="97"/>
        <v>18.900000000000002</v>
      </c>
      <c r="Z488" s="36">
        <f t="shared" si="102"/>
        <v>4.5179999999999998E-2</v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18.583333333333332</v>
      </c>
      <c r="BN488" s="64">
        <f t="shared" si="99"/>
        <v>20.07</v>
      </c>
      <c r="BO488" s="64">
        <f t="shared" si="100"/>
        <v>3.5612535612535613E-2</v>
      </c>
      <c r="BP488" s="64">
        <f t="shared" si="101"/>
        <v>3.8461538461538464E-2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70</v>
      </c>
      <c r="Y491" s="780">
        <f t="shared" si="97"/>
        <v>71.400000000000006</v>
      </c>
      <c r="Z491" s="36">
        <f t="shared" si="102"/>
        <v>0.17068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74.333333333333329</v>
      </c>
      <c r="BN491" s="64">
        <f t="shared" si="99"/>
        <v>75.820000000000007</v>
      </c>
      <c r="BO491" s="64">
        <f t="shared" si="100"/>
        <v>0.14245014245014245</v>
      </c>
      <c r="BP491" s="64">
        <f t="shared" si="101"/>
        <v>0.14529914529914531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17.5</v>
      </c>
      <c r="Y496" s="780">
        <f t="shared" si="97"/>
        <v>18.900000000000002</v>
      </c>
      <c r="Z496" s="36">
        <f t="shared" si="102"/>
        <v>4.5179999999999998E-2</v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18.583333333333332</v>
      </c>
      <c r="BN496" s="64">
        <f t="shared" si="99"/>
        <v>20.07</v>
      </c>
      <c r="BO496" s="64">
        <f t="shared" si="100"/>
        <v>3.5612535612535613E-2</v>
      </c>
      <c r="BP496" s="64">
        <f t="shared" si="101"/>
        <v>3.8461538461538464E-2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4301031368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4301031255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49.999999999999986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52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0.26103999999999999</v>
      </c>
      <c r="AA500" s="782"/>
      <c r="AB500" s="782"/>
      <c r="AC500" s="782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105</v>
      </c>
      <c r="Y501" s="781">
        <f>IFERROR(SUM(Y481:Y499),"0")</f>
        <v>109.20000000000002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158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10.5</v>
      </c>
      <c r="Y521" s="780">
        <f>IFERROR(IF(X521="",0,CEILING((X521/$H521),1)*$H521),"")</f>
        <v>10.5</v>
      </c>
      <c r="Z521" s="36">
        <f>IFERROR(IF(Y521=0,"",ROUNDUP(Y521/H521,0)*0.00502),"")</f>
        <v>2.5100000000000001E-2</v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11.149999999999999</v>
      </c>
      <c r="BN521" s="64">
        <f>IFERROR(Y521*I521/H521,"0")</f>
        <v>11.149999999999999</v>
      </c>
      <c r="BO521" s="64">
        <f>IFERROR(1/J521*(X521/H521),"0")</f>
        <v>2.1367521367521368E-2</v>
      </c>
      <c r="BP521" s="64">
        <f>IFERROR(1/J521*(Y521/H521),"0")</f>
        <v>2.1367521367521368E-2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5</v>
      </c>
      <c r="Y523" s="781">
        <f>IFERROR(Y518/H518,"0")+IFERROR(Y519/H519,"0")+IFERROR(Y520/H520,"0")+IFERROR(Y521/H521,"0")+IFERROR(Y522/H522,"0")</f>
        <v>5</v>
      </c>
      <c r="Z523" s="781">
        <f>IFERROR(IF(Z518="",0,Z518),"0")+IFERROR(IF(Z519="",0,Z519),"0")+IFERROR(IF(Z520="",0,Z520),"0")+IFERROR(IF(Z521="",0,Z521),"0")+IFERROR(IF(Z522="",0,Z522),"0")</f>
        <v>2.5100000000000001E-2</v>
      </c>
      <c r="AA523" s="782"/>
      <c r="AB523" s="782"/>
      <c r="AC523" s="782"/>
    </row>
    <row r="524" spans="1:68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10.5</v>
      </c>
      <c r="Y524" s="781">
        <f>IFERROR(SUM(Y518:Y522),"0")</f>
        <v>10.5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10</v>
      </c>
      <c r="Y537" s="780">
        <f>IFERROR(IF(X537="",0,CEILING((X537/$H537),1)*$H537),"")</f>
        <v>10.799999999999999</v>
      </c>
      <c r="Z537" s="36">
        <f>IFERROR(IF(Y537=0,"",ROUNDUP(Y537/H537,0)*0.00651),"")</f>
        <v>5.8590000000000003E-2</v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17.5</v>
      </c>
      <c r="BN537" s="64">
        <f>IFERROR(Y537*I537/H537,"0")</f>
        <v>18.900000000000002</v>
      </c>
      <c r="BO537" s="64">
        <f>IFERROR(1/J537*(X537/H537),"0")</f>
        <v>4.5787545787545791E-2</v>
      </c>
      <c r="BP537" s="64">
        <f>IFERROR(1/J537*(Y537/H537),"0")</f>
        <v>4.9450549450549455E-2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29.4</v>
      </c>
      <c r="Y538" s="780">
        <f>IFERROR(IF(X538="",0,CEILING((X538/$H538),1)*$H538),"")</f>
        <v>30.24</v>
      </c>
      <c r="Z538" s="36">
        <f>IFERROR(IF(Y538=0,"",ROUNDUP(Y538/H538,0)*0.00502),"")</f>
        <v>9.0359999999999996E-2</v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43.75</v>
      </c>
      <c r="BN538" s="64">
        <f>IFERROR(Y538*I538/H538,"0")</f>
        <v>45</v>
      </c>
      <c r="BO538" s="64">
        <f>IFERROR(1/J538*(X538/H538),"0")</f>
        <v>7.4786324786324798E-2</v>
      </c>
      <c r="BP538" s="64">
        <f>IFERROR(1/J538*(Y538/H538),"0")</f>
        <v>7.6923076923076927E-2</v>
      </c>
    </row>
    <row r="539" spans="1:68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25.833333333333336</v>
      </c>
      <c r="Y539" s="781">
        <f>IFERROR(Y535/H535,"0")+IFERROR(Y536/H536,"0")+IFERROR(Y537/H537,"0")+IFERROR(Y538/H538,"0")</f>
        <v>27</v>
      </c>
      <c r="Z539" s="781">
        <f>IFERROR(IF(Z535="",0,Z535),"0")+IFERROR(IF(Z536="",0,Z536),"0")+IFERROR(IF(Z537="",0,Z537),"0")+IFERROR(IF(Z538="",0,Z538),"0")</f>
        <v>0.14895</v>
      </c>
      <c r="AA539" s="782"/>
      <c r="AB539" s="782"/>
      <c r="AC539" s="782"/>
    </row>
    <row r="540" spans="1:68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39.4</v>
      </c>
      <c r="Y540" s="781">
        <f>IFERROR(SUM(Y535:Y538),"0")</f>
        <v>41.04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199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70</v>
      </c>
      <c r="Y553" s="780">
        <f t="shared" ref="Y553:Y567" si="103">IFERROR(IF(X553="",0,CEILING((X553/$H553),1)*$H553),"")</f>
        <v>73.92</v>
      </c>
      <c r="Z553" s="36">
        <f t="shared" ref="Z553:Z558" si="104">IFERROR(IF(Y553=0,"",ROUNDUP(Y553/H553,0)*0.01196),"")</f>
        <v>0.16744000000000001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74.772727272727266</v>
      </c>
      <c r="BN553" s="64">
        <f t="shared" ref="BN553:BN567" si="106">IFERROR(Y553*I553/H553,"0")</f>
        <v>78.959999999999994</v>
      </c>
      <c r="BO553" s="64">
        <f t="shared" ref="BO553:BO567" si="107">IFERROR(1/J553*(X553/H553),"0")</f>
        <v>0.12747668997668998</v>
      </c>
      <c r="BP553" s="64">
        <f t="shared" ref="BP553:BP567" si="108">IFERROR(1/J553*(Y553/H553),"0")</f>
        <v>0.13461538461538464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160</v>
      </c>
      <c r="Y556" s="780">
        <f t="shared" si="103"/>
        <v>163.68</v>
      </c>
      <c r="Z556" s="36">
        <f t="shared" si="104"/>
        <v>0.37075999999999998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170.90909090909091</v>
      </c>
      <c r="BN556" s="64">
        <f t="shared" si="106"/>
        <v>174.84</v>
      </c>
      <c r="BO556" s="64">
        <f t="shared" si="107"/>
        <v>0.29137529137529139</v>
      </c>
      <c r="BP556" s="64">
        <f t="shared" si="108"/>
        <v>0.29807692307692307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100</v>
      </c>
      <c r="Y558" s="780">
        <f t="shared" si="103"/>
        <v>100.32000000000001</v>
      </c>
      <c r="Z558" s="36">
        <f t="shared" si="104"/>
        <v>0.22724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106.81818181818181</v>
      </c>
      <c r="BN558" s="64">
        <f t="shared" si="106"/>
        <v>107.16</v>
      </c>
      <c r="BO558" s="64">
        <f t="shared" si="107"/>
        <v>0.18210955710955709</v>
      </c>
      <c r="BP558" s="64">
        <f t="shared" si="108"/>
        <v>0.18269230769230771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108</v>
      </c>
      <c r="Y559" s="780">
        <f t="shared" si="103"/>
        <v>108</v>
      </c>
      <c r="Z559" s="36">
        <f>IFERROR(IF(Y559=0,"",ROUNDUP(Y559/H559,0)*0.00902),"")</f>
        <v>0.27060000000000001</v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114.3</v>
      </c>
      <c r="BN559" s="64">
        <f t="shared" si="106"/>
        <v>114.3</v>
      </c>
      <c r="BO559" s="64">
        <f t="shared" si="107"/>
        <v>0.22727272727272729</v>
      </c>
      <c r="BP559" s="64">
        <f t="shared" si="108"/>
        <v>0.22727272727272729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150</v>
      </c>
      <c r="Y563" s="780">
        <f t="shared" si="103"/>
        <v>151.20000000000002</v>
      </c>
      <c r="Z563" s="36">
        <f>IFERROR(IF(Y563=0,"",ROUNDUP(Y563/H563,0)*0.00902),"")</f>
        <v>0.37884000000000001</v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158.75</v>
      </c>
      <c r="BN563" s="64">
        <f t="shared" si="106"/>
        <v>160.02000000000004</v>
      </c>
      <c r="BO563" s="64">
        <f t="shared" si="107"/>
        <v>0.31565656565656564</v>
      </c>
      <c r="BP563" s="64">
        <f t="shared" si="108"/>
        <v>0.31818181818181823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134.16666666666666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136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1.4148800000000001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588</v>
      </c>
      <c r="Y569" s="781">
        <f>IFERROR(SUM(Y553:Y567),"0")</f>
        <v>597.12</v>
      </c>
      <c r="Z569" s="37"/>
      <c r="AA569" s="782"/>
      <c r="AB569" s="782"/>
      <c r="AC569" s="782"/>
    </row>
    <row r="570" spans="1:68" ht="14.25" hidden="1" customHeight="1" x14ac:dyDescent="0.25">
      <c r="A570" s="800" t="s">
        <v>158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888</v>
      </c>
      <c r="B571" s="54" t="s">
        <v>889</v>
      </c>
      <c r="C571" s="31">
        <v>4301020334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903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120</v>
      </c>
      <c r="Y572" s="780">
        <f>IFERROR(IF(X572="",0,CEILING((X572/$H572),1)*$H572),"")</f>
        <v>121.44000000000001</v>
      </c>
      <c r="Z572" s="36">
        <f>IFERROR(IF(Y572=0,"",ROUNDUP(Y572/H572,0)*0.01196),"")</f>
        <v>0.27507999999999999</v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128.18181818181816</v>
      </c>
      <c r="BN572" s="64">
        <f>IFERROR(Y572*I572/H572,"0")</f>
        <v>129.72</v>
      </c>
      <c r="BO572" s="64">
        <f>IFERROR(1/J572*(X572/H572),"0")</f>
        <v>0.21853146853146854</v>
      </c>
      <c r="BP572" s="64">
        <f>IFERROR(1/J572*(Y572/H572),"0")</f>
        <v>0.22115384615384617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22.727272727272727</v>
      </c>
      <c r="Y574" s="781">
        <f>IFERROR(Y571/H571,"0")+IFERROR(Y572/H572,"0")+IFERROR(Y573/H573,"0")</f>
        <v>23</v>
      </c>
      <c r="Z574" s="781">
        <f>IFERROR(IF(Z571="",0,Z571),"0")+IFERROR(IF(Z572="",0,Z572),"0")+IFERROR(IF(Z573="",0,Z573),"0")</f>
        <v>0.27507999999999999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120</v>
      </c>
      <c r="Y575" s="781">
        <f>IFERROR(SUM(Y571:Y573),"0")</f>
        <v>121.44000000000001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70</v>
      </c>
      <c r="Y577" s="780">
        <f t="shared" ref="Y577:Y590" si="109">IFERROR(IF(X577="",0,CEILING((X577/$H577),1)*$H577),"")</f>
        <v>73.92</v>
      </c>
      <c r="Z577" s="36">
        <f>IFERROR(IF(Y577=0,"",ROUNDUP(Y577/H577,0)*0.01196),"")</f>
        <v>0.16744000000000001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74.772727272727266</v>
      </c>
      <c r="BN577" s="64">
        <f t="shared" ref="BN577:BN590" si="111">IFERROR(Y577*I577/H577,"0")</f>
        <v>78.959999999999994</v>
      </c>
      <c r="BO577" s="64">
        <f t="shared" ref="BO577:BO590" si="112">IFERROR(1/J577*(X577/H577),"0")</f>
        <v>0.12747668997668998</v>
      </c>
      <c r="BP577" s="64">
        <f t="shared" ref="BP577:BP590" si="113">IFERROR(1/J577*(Y577/H577),"0")</f>
        <v>0.13461538461538464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4301031350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81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50</v>
      </c>
      <c r="Y579" s="780">
        <f t="shared" si="109"/>
        <v>52.800000000000004</v>
      </c>
      <c r="Z579" s="36">
        <f>IFERROR(IF(Y579=0,"",ROUNDUP(Y579/H579,0)*0.01196),"")</f>
        <v>0.1196</v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53.409090909090907</v>
      </c>
      <c r="BN579" s="64">
        <f t="shared" si="111"/>
        <v>56.400000000000006</v>
      </c>
      <c r="BO579" s="64">
        <f t="shared" si="112"/>
        <v>9.1054778554778545E-2</v>
      </c>
      <c r="BP579" s="64">
        <f t="shared" si="113"/>
        <v>9.6153846153846159E-2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4301031353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5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150</v>
      </c>
      <c r="Y581" s="780">
        <f t="shared" si="109"/>
        <v>153.12</v>
      </c>
      <c r="Z581" s="36">
        <f>IFERROR(IF(Y581=0,"",ROUNDUP(Y581/H581,0)*0.01196),"")</f>
        <v>0.34683999999999998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160.22727272727272</v>
      </c>
      <c r="BN581" s="64">
        <f t="shared" si="111"/>
        <v>163.56</v>
      </c>
      <c r="BO581" s="64">
        <f t="shared" si="112"/>
        <v>0.27316433566433568</v>
      </c>
      <c r="BP581" s="64">
        <f t="shared" si="113"/>
        <v>0.27884615384615385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4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60</v>
      </c>
      <c r="Y584" s="780">
        <f t="shared" si="109"/>
        <v>62.4</v>
      </c>
      <c r="Z584" s="36">
        <f>IFERROR(IF(Y584=0,"",ROUNDUP(Y584/H584,0)*0.00902),"")</f>
        <v>0.11726</v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86.625</v>
      </c>
      <c r="BN584" s="64">
        <f t="shared" si="111"/>
        <v>90.089999999999989</v>
      </c>
      <c r="BO584" s="64">
        <f t="shared" si="112"/>
        <v>9.4696969696969696E-2</v>
      </c>
      <c r="BP584" s="64">
        <f t="shared" si="113"/>
        <v>9.8484848484848481E-2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24</v>
      </c>
      <c r="Y585" s="780">
        <f t="shared" si="109"/>
        <v>25.2</v>
      </c>
      <c r="Z585" s="36">
        <f>IFERROR(IF(Y585=0,"",ROUNDUP(Y585/H585,0)*0.00902),"")</f>
        <v>6.3140000000000002E-2</v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25.4</v>
      </c>
      <c r="BN585" s="64">
        <f t="shared" si="111"/>
        <v>26.669999999999998</v>
      </c>
      <c r="BO585" s="64">
        <f t="shared" si="112"/>
        <v>5.0505050505050504E-2</v>
      </c>
      <c r="BP585" s="64">
        <f t="shared" si="113"/>
        <v>5.3030303030303032E-2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923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2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84</v>
      </c>
      <c r="Y588" s="780">
        <f t="shared" si="109"/>
        <v>86.4</v>
      </c>
      <c r="Z588" s="36">
        <f>IFERROR(IF(Y588=0,"",ROUNDUP(Y588/H588,0)*0.00902),"")</f>
        <v>0.21648000000000001</v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88.9</v>
      </c>
      <c r="BN588" s="64">
        <f t="shared" si="111"/>
        <v>91.440000000000012</v>
      </c>
      <c r="BO588" s="64">
        <f t="shared" si="112"/>
        <v>0.17676767676767677</v>
      </c>
      <c r="BP588" s="64">
        <f t="shared" si="113"/>
        <v>0.18181818181818182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928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4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93.636363636363626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97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1.0307599999999999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438</v>
      </c>
      <c r="Y592" s="781">
        <f>IFERROR(SUM(Y577:Y590),"0")</f>
        <v>453.84000000000003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199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10</v>
      </c>
      <c r="Y601" s="780">
        <f>IFERROR(IF(X601="",0,CEILING((X601/$H601),1)*$H601),"")</f>
        <v>15.6</v>
      </c>
      <c r="Z601" s="36">
        <f>IFERROR(IF(Y601=0,"",ROUNDUP(Y601/H601,0)*0.01898),"")</f>
        <v>3.7960000000000001E-2</v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10.557692307692307</v>
      </c>
      <c r="BN601" s="64">
        <f>IFERROR(Y601*I601/H601,"0")</f>
        <v>16.47</v>
      </c>
      <c r="BO601" s="64">
        <f>IFERROR(1/J601*(X601/H601),"0")</f>
        <v>2.0032051282051284E-2</v>
      </c>
      <c r="BP601" s="64">
        <f>IFERROR(1/J601*(Y601/H601),"0")</f>
        <v>3.125E-2</v>
      </c>
    </row>
    <row r="602" spans="1:68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1.2820512820512822</v>
      </c>
      <c r="Y602" s="781">
        <f>IFERROR(Y600/H600,"0")+IFERROR(Y601/H601,"0")</f>
        <v>2</v>
      </c>
      <c r="Z602" s="781">
        <f>IFERROR(IF(Z600="",0,Z600),"0")+IFERROR(IF(Z601="",0,Z601),"0")</f>
        <v>3.7960000000000001E-2</v>
      </c>
      <c r="AA602" s="782"/>
      <c r="AB602" s="782"/>
      <c r="AC602" s="782"/>
    </row>
    <row r="603" spans="1:68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10</v>
      </c>
      <c r="Y603" s="781">
        <f>IFERROR(SUM(Y600:Y601),"0")</f>
        <v>15.6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273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274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273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20</v>
      </c>
      <c r="Y611" s="780">
        <f>IFERROR(IF(X611="",0,CEILING((X611/$H611),1)*$H611),"")</f>
        <v>21</v>
      </c>
      <c r="Z611" s="36">
        <f>IFERROR(IF(Y611=0,"",ROUNDUP(Y611/H611,0)*0.00937),"")</f>
        <v>4.6850000000000003E-2</v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21</v>
      </c>
      <c r="BN611" s="64">
        <f>IFERROR(Y611*I611/H611,"0")</f>
        <v>22.049999999999997</v>
      </c>
      <c r="BO611" s="64">
        <f>IFERROR(1/J611*(X611/H611),"0")</f>
        <v>3.968253968253968E-2</v>
      </c>
      <c r="BP611" s="64">
        <f>IFERROR(1/J611*(Y611/H611),"0")</f>
        <v>4.1666666666666664E-2</v>
      </c>
    </row>
    <row r="612" spans="1:68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4.7619047619047619</v>
      </c>
      <c r="Y612" s="781">
        <f>IFERROR(Y611/H611,"0")</f>
        <v>5</v>
      </c>
      <c r="Z612" s="781">
        <f>IFERROR(IF(Z611="",0,Z611),"0")</f>
        <v>4.6850000000000003E-2</v>
      </c>
      <c r="AA612" s="782"/>
      <c r="AB612" s="782"/>
      <c r="AC612" s="782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20</v>
      </c>
      <c r="Y613" s="781">
        <f>IFERROR(SUM(Y611:Y611),"0")</f>
        <v>21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20</v>
      </c>
      <c r="Y619" s="780">
        <f t="shared" si="114"/>
        <v>24</v>
      </c>
      <c r="Z619" s="36">
        <f>IFERROR(IF(Y619=0,"",ROUNDUP(Y619/H619,0)*0.01898),"")</f>
        <v>3.7960000000000001E-2</v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20.725000000000001</v>
      </c>
      <c r="BN619" s="64">
        <f t="shared" si="116"/>
        <v>24.87</v>
      </c>
      <c r="BO619" s="64">
        <f t="shared" si="117"/>
        <v>2.6041666666666668E-2</v>
      </c>
      <c r="BP619" s="64">
        <f t="shared" si="118"/>
        <v>3.125E-2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1.6666666666666667</v>
      </c>
      <c r="Y624" s="781">
        <f>IFERROR(Y617/H617,"0")+IFERROR(Y618/H618,"0")+IFERROR(Y619/H619,"0")+IFERROR(Y620/H620,"0")+IFERROR(Y621/H621,"0")+IFERROR(Y622/H622,"0")+IFERROR(Y623/H623,"0")</f>
        <v>2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3.7960000000000001E-2</v>
      </c>
      <c r="AA624" s="782"/>
      <c r="AB624" s="782"/>
      <c r="AC624" s="782"/>
    </row>
    <row r="625" spans="1:68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20</v>
      </c>
      <c r="Y625" s="781">
        <f>IFERROR(SUM(Y617:Y623),"0")</f>
        <v>24</v>
      </c>
      <c r="Z625" s="37"/>
      <c r="AA625" s="782"/>
      <c r="AB625" s="782"/>
      <c r="AC625" s="782"/>
    </row>
    <row r="626" spans="1:68" ht="14.25" hidden="1" customHeight="1" x14ac:dyDescent="0.25">
      <c r="A626" s="800" t="s">
        <v>158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1000</v>
      </c>
      <c r="Y644" s="780">
        <f t="shared" ref="Y644:Y651" si="124">IFERROR(IF(X644="",0,CEILING((X644/$H644),1)*$H644),"")</f>
        <v>1006.1999999999999</v>
      </c>
      <c r="Z644" s="36">
        <f>IFERROR(IF(Y644=0,"",ROUNDUP(Y644/H644,0)*0.01898),"")</f>
        <v>2.44842</v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1066.5384615384617</v>
      </c>
      <c r="BN644" s="64">
        <f t="shared" ref="BN644:BN651" si="126">IFERROR(Y644*I644/H644,"0")</f>
        <v>1073.1510000000001</v>
      </c>
      <c r="BO644" s="64">
        <f t="shared" ref="BO644:BO651" si="127">IFERROR(1/J644*(X644/H644),"0")</f>
        <v>2.0032051282051282</v>
      </c>
      <c r="BP644" s="64">
        <f t="shared" ref="BP644:BP651" si="128">IFERROR(1/J644*(Y644/H644),"0")</f>
        <v>2.015625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154</v>
      </c>
      <c r="N649" s="33"/>
      <c r="O649" s="32">
        <v>45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154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128.2051282051282</v>
      </c>
      <c r="Y652" s="781">
        <f>IFERROR(Y644/H644,"0")+IFERROR(Y645/H645,"0")+IFERROR(Y646/H646,"0")+IFERROR(Y647/H647,"0")+IFERROR(Y648/H648,"0")+IFERROR(Y649/H649,"0")+IFERROR(Y650/H650,"0")+IFERROR(Y651/H651,"0")</f>
        <v>129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2.44842</v>
      </c>
      <c r="AA652" s="782"/>
      <c r="AB652" s="782"/>
      <c r="AC652" s="782"/>
    </row>
    <row r="653" spans="1:68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1000</v>
      </c>
      <c r="Y653" s="781">
        <f>IFERROR(SUM(Y644:Y651),"0")</f>
        <v>1006.1999999999999</v>
      </c>
      <c r="Z653" s="37"/>
      <c r="AA653" s="782"/>
      <c r="AB653" s="782"/>
      <c r="AC653" s="782"/>
    </row>
    <row r="654" spans="1:68" ht="14.25" hidden="1" customHeight="1" x14ac:dyDescent="0.25">
      <c r="A654" s="800" t="s">
        <v>199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4301060408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4301060354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4301060407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4301060355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158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17458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17658.520000000004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18579.89627191774</v>
      </c>
      <c r="Y680" s="781">
        <f>IFERROR(SUM(BN22:BN676),"0")</f>
        <v>18793.277000000002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32</v>
      </c>
      <c r="Y681" s="38">
        <f>ROUNDUP(SUM(BP22:BP676),0)</f>
        <v>32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19379.89627191774</v>
      </c>
      <c r="Y682" s="781">
        <f>GrossWeightTotalR+PalletQtyTotalR*25</f>
        <v>19593.277000000002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3875.7038220400286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3911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36.974930000000008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311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207</v>
      </c>
      <c r="F687" s="798" t="s">
        <v>229</v>
      </c>
      <c r="G687" s="798" t="s">
        <v>270</v>
      </c>
      <c r="H687" s="798" t="s">
        <v>108</v>
      </c>
      <c r="I687" s="798" t="s">
        <v>312</v>
      </c>
      <c r="J687" s="798" t="s">
        <v>336</v>
      </c>
      <c r="K687" s="798" t="s">
        <v>413</v>
      </c>
      <c r="L687" s="798" t="s">
        <v>433</v>
      </c>
      <c r="M687" s="798" t="s">
        <v>458</v>
      </c>
      <c r="N687" s="777"/>
      <c r="O687" s="798" t="s">
        <v>485</v>
      </c>
      <c r="P687" s="798" t="s">
        <v>488</v>
      </c>
      <c r="Q687" s="798" t="s">
        <v>497</v>
      </c>
      <c r="R687" s="798" t="s">
        <v>513</v>
      </c>
      <c r="S687" s="798" t="s">
        <v>526</v>
      </c>
      <c r="T687" s="798" t="s">
        <v>539</v>
      </c>
      <c r="U687" s="798" t="s">
        <v>552</v>
      </c>
      <c r="V687" s="798" t="s">
        <v>556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188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958.80000000000007</v>
      </c>
      <c r="E689" s="46">
        <f>IFERROR(Y103*1,"0")+IFERROR(Y104*1,"0")+IFERROR(Y105*1,"0")+IFERROR(Y109*1,"0")+IFERROR(Y110*1,"0")+IFERROR(Y111*1,"0")+IFERROR(Y112*1,"0")+IFERROR(Y113*1,"0")+IFERROR(Y114*1,"0")</f>
        <v>1152.3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1765.2600000000002</v>
      </c>
      <c r="G689" s="46">
        <f>IFERROR(Y149*1,"0")+IFERROR(Y150*1,"0")+IFERROR(Y151*1,"0")+IFERROR(Y155*1,"0")+IFERROR(Y156*1,"0")+IFERROR(Y160*1,"0")+IFERROR(Y161*1,"0")+IFERROR(Y162*1,"0")</f>
        <v>195.92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667.80000000000007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2229.6000000000004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207.2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482.4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974.59999999999991</v>
      </c>
      <c r="W689" s="46">
        <f>IFERROR(Y407*1,"0")+IFERROR(Y411*1,"0")+IFERROR(Y412*1,"0")+IFERROR(Y413*1,"0")</f>
        <v>998.7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5366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72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109.20000000000002</v>
      </c>
      <c r="AA689" s="46">
        <f>IFERROR(Y514*1,"0")+IFERROR(Y518*1,"0")+IFERROR(Y519*1,"0")+IFERROR(Y520*1,"0")+IFERROR(Y521*1,"0")+IFERROR(Y522*1,"0")+IFERROR(Y526*1,"0")+IFERROR(Y530*1,"0")</f>
        <v>10.5</v>
      </c>
      <c r="AB689" s="46">
        <f>IFERROR(Y535*1,"0")+IFERROR(Y536*1,"0")+IFERROR(Y537*1,"0")+IFERROR(Y538*1,"0")</f>
        <v>41.04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1188</v>
      </c>
      <c r="AE689" s="46">
        <f>IFERROR(Y607*1,"0")+IFERROR(Y611*1,"0")</f>
        <v>21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1030.1999999999998</v>
      </c>
      <c r="AG689" s="46">
        <f>IFERROR(Y663*1,"0")+IFERROR(Y664*1,"0")+IFERROR(Y668*1,"0")+IFERROR(Y672*1,"0")+IFERROR(Y676*1,"0")</f>
        <v>0</v>
      </c>
    </row>
  </sheetData>
  <sheetProtection algorithmName="SHA-512" hashValue="9B+NZry37bkZSF9lTxjn87/r4rRoxhDh4+IGVl4OhUlPEl2SRRe0slhoU8hQN7jzKaHbsFUfdU0+Jnf0OrKPuA==" saltValue="/TxrKkU8ODYG9GaXIUS2mw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5,00"/>
        <filter val="1 200,00"/>
        <filter val="1 204,00"/>
        <filter val="1 310,00"/>
        <filter val="1 400,00"/>
        <filter val="1 600,00"/>
        <filter val="1,28"/>
        <filter val="1,67"/>
        <filter val="10,00"/>
        <filter val="10,50"/>
        <filter val="100,00"/>
        <filter val="104,07"/>
        <filter val="104,81"/>
        <filter val="105,00"/>
        <filter val="108,00"/>
        <filter val="11,67"/>
        <filter val="115,00"/>
        <filter val="117,00"/>
        <filter val="120,00"/>
        <filter val="122,50"/>
        <filter val="128,21"/>
        <filter val="130,00"/>
        <filter val="134,17"/>
        <filter val="140,00"/>
        <filter val="150,00"/>
        <filter val="153,33"/>
        <filter val="16,67"/>
        <filter val="160,00"/>
        <filter val="17 458,00"/>
        <filter val="17,50"/>
        <filter val="170,00"/>
        <filter val="18 579,90"/>
        <filter val="18,00"/>
        <filter val="180,00"/>
        <filter val="182,14"/>
        <filter val="188,00"/>
        <filter val="19 379,90"/>
        <filter val="192,50"/>
        <filter val="2,22"/>
        <filter val="2,38"/>
        <filter val="20,00"/>
        <filter val="200,00"/>
        <filter val="21,25"/>
        <filter val="210,00"/>
        <filter val="22,73"/>
        <filter val="23,10"/>
        <filter val="230,00"/>
        <filter val="232,41"/>
        <filter val="24,00"/>
        <filter val="25,00"/>
        <filter val="25,83"/>
        <filter val="250,00"/>
        <filter val="260,00"/>
        <filter val="260,71"/>
        <filter val="267,00"/>
        <filter val="27,34"/>
        <filter val="275,33"/>
        <filter val="29,26"/>
        <filter val="29,40"/>
        <filter val="290,48"/>
        <filter val="3 875,70"/>
        <filter val="3,57"/>
        <filter val="30,00"/>
        <filter val="300,00"/>
        <filter val="32"/>
        <filter val="320,00"/>
        <filter val="33,00"/>
        <filter val="340,00"/>
        <filter val="35,00"/>
        <filter val="350,00"/>
        <filter val="360,00"/>
        <filter val="38,00"/>
        <filter val="39,40"/>
        <filter val="391,00"/>
        <filter val="4 110,00"/>
        <filter val="4,00"/>
        <filter val="4,76"/>
        <filter val="40,00"/>
        <filter val="405,00"/>
        <filter val="438,00"/>
        <filter val="44,00"/>
        <filter val="45,00"/>
        <filter val="450,00"/>
        <filter val="466,67"/>
        <filter val="480,00"/>
        <filter val="494,54"/>
        <filter val="5,00"/>
        <filter val="5,83"/>
        <filter val="50,00"/>
        <filter val="51,00"/>
        <filter val="52,00"/>
        <filter val="53,00"/>
        <filter val="550,00"/>
        <filter val="565,00"/>
        <filter val="57,22"/>
        <filter val="580,00"/>
        <filter val="588,00"/>
        <filter val="59,50"/>
        <filter val="60,00"/>
        <filter val="620,00"/>
        <filter val="630,00"/>
        <filter val="657,50"/>
        <filter val="68,00"/>
        <filter val="70,00"/>
        <filter val="80,00"/>
        <filter val="805,00"/>
        <filter val="81,00"/>
        <filter val="84,00"/>
        <filter val="90,00"/>
        <filter val="900,00"/>
        <filter val="93,64"/>
        <filter val="96,00"/>
        <filter val="980,0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67 X74 X105 X111 X137 X305 X420 X422 X424 X432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XXu3AgtOTp/QYjOM6Ij5cYBskJ+JqN01gwIuiJwkEu07MSqL6DZM9Kmy1bVIUTlRTMOa9OU2bXN69WfKerNzgA==" saltValue="QrGLvbEvi+y0RYlqf4t/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2025-02-07T10:20:10Z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