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1FFD305-9584-434E-91AE-3647297023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X681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4" i="1" l="1"/>
  <c r="Y38" i="1"/>
  <c r="Y42" i="1"/>
  <c r="Y52" i="1"/>
  <c r="Y683" i="1" s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Z33" i="1" s="1"/>
  <c r="BN27" i="1"/>
  <c r="Y680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Z84" i="1" s="1"/>
  <c r="BN79" i="1"/>
  <c r="Z81" i="1"/>
  <c r="BN81" i="1"/>
  <c r="Z83" i="1"/>
  <c r="BN83" i="1"/>
  <c r="Z87" i="1"/>
  <c r="Z93" i="1" s="1"/>
  <c r="BN87" i="1"/>
  <c r="BP87" i="1"/>
  <c r="Z89" i="1"/>
  <c r="BN89" i="1"/>
  <c r="Z91" i="1"/>
  <c r="BN91" i="1"/>
  <c r="Z97" i="1"/>
  <c r="Z99" i="1" s="1"/>
  <c r="BN97" i="1"/>
  <c r="E689" i="1"/>
  <c r="Z104" i="1"/>
  <c r="Z106" i="1" s="1"/>
  <c r="BN104" i="1"/>
  <c r="Y107" i="1"/>
  <c r="Z110" i="1"/>
  <c r="Z115" i="1" s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Z163" i="1" s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Z198" i="1" s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Z268" i="1" s="1"/>
  <c r="Y268" i="1"/>
  <c r="BP277" i="1"/>
  <c r="BN277" i="1"/>
  <c r="Z277" i="1"/>
  <c r="BP281" i="1"/>
  <c r="BN281" i="1"/>
  <c r="Z281" i="1"/>
  <c r="Z285" i="1" s="1"/>
  <c r="Y285" i="1"/>
  <c r="Z297" i="1"/>
  <c r="BP295" i="1"/>
  <c r="BN295" i="1"/>
  <c r="Z295" i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Z383" i="1" s="1"/>
  <c r="BP381" i="1"/>
  <c r="BN381" i="1"/>
  <c r="Z381" i="1"/>
  <c r="Z414" i="1"/>
  <c r="BP412" i="1"/>
  <c r="BN412" i="1"/>
  <c r="Z412" i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Z500" i="1" s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Z403" i="1"/>
  <c r="BP401" i="1"/>
  <c r="BN401" i="1"/>
  <c r="Z401" i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Z455" i="1" s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Z568" i="1" s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Y682" i="1" l="1"/>
  <c r="Z631" i="1"/>
  <c r="Z468" i="1"/>
  <c r="Z255" i="1"/>
  <c r="Z243" i="1"/>
  <c r="Z220" i="1"/>
  <c r="Z176" i="1"/>
  <c r="Z152" i="1"/>
  <c r="Z75" i="1"/>
  <c r="Z68" i="1"/>
  <c r="Z52" i="1"/>
  <c r="Z684" i="1" s="1"/>
  <c r="Z390" i="1"/>
  <c r="Z652" i="1"/>
  <c r="Z591" i="1"/>
  <c r="Y679" i="1"/>
  <c r="Z439" i="1"/>
  <c r="Z367" i="1"/>
</calcChain>
</file>

<file path=xl/sharedStrings.xml><?xml version="1.0" encoding="utf-8"?>
<sst xmlns="http://schemas.openxmlformats.org/spreadsheetml/2006/main" count="3182" uniqueCount="1115">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</sst>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7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6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/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19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20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21</v>
      </c>
      <c r="Q10" s="1001"/>
      <c r="R10" s="1002"/>
      <c r="U10" s="24" t="s">
        <v>22</v>
      </c>
      <c r="V10" s="842" t="s">
        <v>23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4"/>
      <c r="R11" s="935"/>
      <c r="U11" s="24" t="s">
        <v>26</v>
      </c>
      <c r="V11" s="1125" t="s">
        <v>27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28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29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30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31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32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33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34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35</v>
      </c>
      <c r="B17" s="835" t="s">
        <v>36</v>
      </c>
      <c r="C17" s="954" t="s">
        <v>37</v>
      </c>
      <c r="D17" s="835" t="s">
        <v>38</v>
      </c>
      <c r="E17" s="911"/>
      <c r="F17" s="835" t="s">
        <v>39</v>
      </c>
      <c r="G17" s="835" t="s">
        <v>40</v>
      </c>
      <c r="H17" s="835" t="s">
        <v>41</v>
      </c>
      <c r="I17" s="835" t="s">
        <v>42</v>
      </c>
      <c r="J17" s="835" t="s">
        <v>43</v>
      </c>
      <c r="K17" s="835" t="s">
        <v>44</v>
      </c>
      <c r="L17" s="835" t="s">
        <v>45</v>
      </c>
      <c r="M17" s="835" t="s">
        <v>46</v>
      </c>
      <c r="N17" s="835" t="s">
        <v>47</v>
      </c>
      <c r="O17" s="835" t="s">
        <v>48</v>
      </c>
      <c r="P17" s="835" t="s">
        <v>49</v>
      </c>
      <c r="Q17" s="910"/>
      <c r="R17" s="910"/>
      <c r="S17" s="910"/>
      <c r="T17" s="911"/>
      <c r="U17" s="1215" t="s">
        <v>50</v>
      </c>
      <c r="V17" s="828"/>
      <c r="W17" s="835" t="s">
        <v>51</v>
      </c>
      <c r="X17" s="835" t="s">
        <v>52</v>
      </c>
      <c r="Y17" s="1213" t="s">
        <v>53</v>
      </c>
      <c r="Z17" s="1091" t="s">
        <v>54</v>
      </c>
      <c r="AA17" s="1068" t="s">
        <v>55</v>
      </c>
      <c r="AB17" s="1068" t="s">
        <v>56</v>
      </c>
      <c r="AC17" s="1068" t="s">
        <v>57</v>
      </c>
      <c r="AD17" s="1068" t="s">
        <v>58</v>
      </c>
      <c r="AE17" s="1165"/>
      <c r="AF17" s="1166"/>
      <c r="AG17" s="66"/>
      <c r="BD17" s="65" t="s">
        <v>59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60</v>
      </c>
      <c r="V18" s="67" t="s">
        <v>61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62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62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63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70</v>
      </c>
      <c r="Q23" s="801"/>
      <c r="R23" s="801"/>
      <c r="S23" s="801"/>
      <c r="T23" s="801"/>
      <c r="U23" s="801"/>
      <c r="V23" s="802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70</v>
      </c>
      <c r="Q24" s="801"/>
      <c r="R24" s="801"/>
      <c r="S24" s="801"/>
      <c r="T24" s="801"/>
      <c r="U24" s="801"/>
      <c r="V24" s="802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72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22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6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30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70</v>
      </c>
      <c r="Q33" s="801"/>
      <c r="R33" s="801"/>
      <c r="S33" s="801"/>
      <c r="T33" s="801"/>
      <c r="U33" s="801"/>
      <c r="V33" s="802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70</v>
      </c>
      <c r="Q34" s="801"/>
      <c r="R34" s="801"/>
      <c r="S34" s="801"/>
      <c r="T34" s="801"/>
      <c r="U34" s="801"/>
      <c r="V34" s="802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98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70</v>
      </c>
      <c r="Q37" s="801"/>
      <c r="R37" s="801"/>
      <c r="S37" s="801"/>
      <c r="T37" s="801"/>
      <c r="U37" s="801"/>
      <c r="V37" s="802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70</v>
      </c>
      <c r="Q38" s="801"/>
      <c r="R38" s="801"/>
      <c r="S38" s="801"/>
      <c r="T38" s="801"/>
      <c r="U38" s="801"/>
      <c r="V38" s="802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104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105</v>
      </c>
      <c r="B40" s="54" t="s">
        <v>106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70</v>
      </c>
      <c r="Q41" s="801"/>
      <c r="R41" s="801"/>
      <c r="S41" s="801"/>
      <c r="T41" s="801"/>
      <c r="U41" s="801"/>
      <c r="V41" s="802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70</v>
      </c>
      <c r="Q42" s="801"/>
      <c r="R42" s="801"/>
      <c r="S42" s="801"/>
      <c r="T42" s="801"/>
      <c r="U42" s="801"/>
      <c r="V42" s="802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107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108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109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70</v>
      </c>
      <c r="Q52" s="801"/>
      <c r="R52" s="801"/>
      <c r="S52" s="801"/>
      <c r="T52" s="801"/>
      <c r="U52" s="801"/>
      <c r="V52" s="802"/>
      <c r="W52" s="37" t="s">
        <v>71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70</v>
      </c>
      <c r="Q53" s="801"/>
      <c r="R53" s="801"/>
      <c r="S53" s="801"/>
      <c r="T53" s="801"/>
      <c r="U53" s="801"/>
      <c r="V53" s="802"/>
      <c r="W53" s="37" t="s">
        <v>68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72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128</v>
      </c>
      <c r="B55" s="54" t="s">
        <v>129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131</v>
      </c>
      <c r="B56" s="54" t="s">
        <v>132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70</v>
      </c>
      <c r="Q57" s="801"/>
      <c r="R57" s="801"/>
      <c r="S57" s="801"/>
      <c r="T57" s="801"/>
      <c r="U57" s="801"/>
      <c r="V57" s="802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70</v>
      </c>
      <c r="Q58" s="801"/>
      <c r="R58" s="801"/>
      <c r="S58" s="801"/>
      <c r="T58" s="801"/>
      <c r="U58" s="801"/>
      <c r="V58" s="802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134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109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135</v>
      </c>
      <c r="B61" s="54" t="s">
        <v>136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70</v>
      </c>
      <c r="Q68" s="801"/>
      <c r="R68" s="801"/>
      <c r="S68" s="801"/>
      <c r="T68" s="801"/>
      <c r="U68" s="801"/>
      <c r="V68" s="802"/>
      <c r="W68" s="37" t="s">
        <v>71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70</v>
      </c>
      <c r="Q69" s="801"/>
      <c r="R69" s="801"/>
      <c r="S69" s="801"/>
      <c r="T69" s="801"/>
      <c r="U69" s="801"/>
      <c r="V69" s="802"/>
      <c r="W69" s="37" t="s">
        <v>68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customHeight="1" x14ac:dyDescent="0.25">
      <c r="A70" s="799" t="s">
        <v>155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159</v>
      </c>
      <c r="B72" s="54" t="s">
        <v>160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70</v>
      </c>
      <c r="Q75" s="801"/>
      <c r="R75" s="801"/>
      <c r="S75" s="801"/>
      <c r="T75" s="801"/>
      <c r="U75" s="801"/>
      <c r="V75" s="802"/>
      <c r="W75" s="37" t="s">
        <v>71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70</v>
      </c>
      <c r="Q76" s="801"/>
      <c r="R76" s="801"/>
      <c r="S76" s="801"/>
      <c r="T76" s="801"/>
      <c r="U76" s="801"/>
      <c r="V76" s="802"/>
      <c r="W76" s="37" t="s">
        <v>68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63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166</v>
      </c>
      <c r="B78" s="54" t="s">
        <v>167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169</v>
      </c>
      <c r="B79" s="54" t="s">
        <v>170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172</v>
      </c>
      <c r="B80" s="54" t="s">
        <v>173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175</v>
      </c>
      <c r="B81" s="54" t="s">
        <v>176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70</v>
      </c>
      <c r="Q84" s="801"/>
      <c r="R84" s="801"/>
      <c r="S84" s="801"/>
      <c r="T84" s="801"/>
      <c r="U84" s="801"/>
      <c r="V84" s="802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70</v>
      </c>
      <c r="Q85" s="801"/>
      <c r="R85" s="801"/>
      <c r="S85" s="801"/>
      <c r="T85" s="801"/>
      <c r="U85" s="801"/>
      <c r="V85" s="802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72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181</v>
      </c>
      <c r="B87" s="54" t="s">
        <v>182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184</v>
      </c>
      <c r="B88" s="54" t="s">
        <v>185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187</v>
      </c>
      <c r="B89" s="54" t="s">
        <v>188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190</v>
      </c>
      <c r="B90" s="54" t="s">
        <v>191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192</v>
      </c>
      <c r="B91" s="54" t="s">
        <v>193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194</v>
      </c>
      <c r="B92" s="54" t="s">
        <v>195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70</v>
      </c>
      <c r="Q93" s="801"/>
      <c r="R93" s="801"/>
      <c r="S93" s="801"/>
      <c r="T93" s="801"/>
      <c r="U93" s="801"/>
      <c r="V93" s="802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70</v>
      </c>
      <c r="Q94" s="801"/>
      <c r="R94" s="801"/>
      <c r="S94" s="801"/>
      <c r="T94" s="801"/>
      <c r="U94" s="801"/>
      <c r="V94" s="802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196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197</v>
      </c>
      <c r="B96" s="54" t="s">
        <v>198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70</v>
      </c>
      <c r="Q99" s="801"/>
      <c r="R99" s="801"/>
      <c r="S99" s="801"/>
      <c r="T99" s="801"/>
      <c r="U99" s="801"/>
      <c r="V99" s="802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70</v>
      </c>
      <c r="Q100" s="801"/>
      <c r="R100" s="801"/>
      <c r="S100" s="801"/>
      <c r="T100" s="801"/>
      <c r="U100" s="801"/>
      <c r="V100" s="802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204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109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208</v>
      </c>
      <c r="B104" s="54" t="s">
        <v>209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70</v>
      </c>
      <c r="Q106" s="801"/>
      <c r="R106" s="801"/>
      <c r="S106" s="801"/>
      <c r="T106" s="801"/>
      <c r="U106" s="801"/>
      <c r="V106" s="802"/>
      <c r="W106" s="37" t="s">
        <v>71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70</v>
      </c>
      <c r="Q107" s="801"/>
      <c r="R107" s="801"/>
      <c r="S107" s="801"/>
      <c r="T107" s="801"/>
      <c r="U107" s="801"/>
      <c r="V107" s="802"/>
      <c r="W107" s="37" t="s">
        <v>68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customHeight="1" x14ac:dyDescent="0.25">
      <c r="A108" s="799" t="s">
        <v>72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100</v>
      </c>
      <c r="Y110" s="780">
        <f t="shared" si="26"/>
        <v>100.80000000000001</v>
      </c>
      <c r="Z110" s="36">
        <f>IFERROR(IF(Y110=0,"",ROUNDUP(Y110/H110,0)*0.01898),"")</f>
        <v>0.22776000000000002</v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106.17857142857143</v>
      </c>
      <c r="BN110" s="64">
        <f t="shared" si="28"/>
        <v>107.02800000000001</v>
      </c>
      <c r="BO110" s="64">
        <f t="shared" si="29"/>
        <v>0.18601190476190477</v>
      </c>
      <c r="BP110" s="64">
        <f t="shared" si="30"/>
        <v>0.1875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222</v>
      </c>
      <c r="B114" s="54" t="s">
        <v>224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29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70</v>
      </c>
      <c r="Q115" s="801"/>
      <c r="R115" s="801"/>
      <c r="S115" s="801"/>
      <c r="T115" s="801"/>
      <c r="U115" s="801"/>
      <c r="V115" s="802"/>
      <c r="W115" s="37" t="s">
        <v>71</v>
      </c>
      <c r="X115" s="781">
        <f>IFERROR(X109/H109,"0")+IFERROR(X110/H110,"0")+IFERROR(X111/H111,"0")+IFERROR(X112/H112,"0")+IFERROR(X113/H113,"0")+IFERROR(X114/H114,"0")</f>
        <v>11.904761904761905</v>
      </c>
      <c r="Y115" s="781">
        <f>IFERROR(Y109/H109,"0")+IFERROR(Y110/H110,"0")+IFERROR(Y111/H111,"0")+IFERROR(Y112/H112,"0")+IFERROR(Y113/H113,"0")+IFERROR(Y114/H114,"0")</f>
        <v>12</v>
      </c>
      <c r="Z115" s="781">
        <f>IFERROR(IF(Z109="",0,Z109),"0")+IFERROR(IF(Z110="",0,Z110),"0")+IFERROR(IF(Z111="",0,Z111),"0")+IFERROR(IF(Z112="",0,Z112),"0")+IFERROR(IF(Z113="",0,Z113),"0")+IFERROR(IF(Z114="",0,Z114),"0")</f>
        <v>0.22776000000000002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70</v>
      </c>
      <c r="Q116" s="801"/>
      <c r="R116" s="801"/>
      <c r="S116" s="801"/>
      <c r="T116" s="801"/>
      <c r="U116" s="801"/>
      <c r="V116" s="802"/>
      <c r="W116" s="37" t="s">
        <v>68</v>
      </c>
      <c r="X116" s="781">
        <f>IFERROR(SUM(X109:X114),"0")</f>
        <v>100</v>
      </c>
      <c r="Y116" s="781">
        <f>IFERROR(SUM(Y109:Y114),"0")</f>
        <v>100.80000000000001</v>
      </c>
      <c r="Z116" s="37"/>
      <c r="AA116" s="782"/>
      <c r="AB116" s="782"/>
      <c r="AC116" s="782"/>
    </row>
    <row r="117" spans="1:68" ht="16.5" customHeight="1" x14ac:dyDescent="0.25">
      <c r="A117" s="796" t="s">
        <v>226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109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231</v>
      </c>
      <c r="B121" s="54" t="s">
        <v>232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235</v>
      </c>
      <c r="B123" s="54" t="s">
        <v>236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70</v>
      </c>
      <c r="Q124" s="801"/>
      <c r="R124" s="801"/>
      <c r="S124" s="801"/>
      <c r="T124" s="801"/>
      <c r="U124" s="801"/>
      <c r="V124" s="802"/>
      <c r="W124" s="37" t="s">
        <v>71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70</v>
      </c>
      <c r="Q125" s="801"/>
      <c r="R125" s="801"/>
      <c r="S125" s="801"/>
      <c r="T125" s="801"/>
      <c r="U125" s="801"/>
      <c r="V125" s="802"/>
      <c r="W125" s="37" t="s">
        <v>68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customHeight="1" x14ac:dyDescent="0.25">
      <c r="A126" s="799" t="s">
        <v>155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240</v>
      </c>
      <c r="B128" s="54" t="s">
        <v>241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70</v>
      </c>
      <c r="Q130" s="801"/>
      <c r="R130" s="801"/>
      <c r="S130" s="801"/>
      <c r="T130" s="801"/>
      <c r="U130" s="801"/>
      <c r="V130" s="802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70</v>
      </c>
      <c r="Q131" s="801"/>
      <c r="R131" s="801"/>
      <c r="S131" s="801"/>
      <c r="T131" s="801"/>
      <c r="U131" s="801"/>
      <c r="V131" s="802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72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244</v>
      </c>
      <c r="B133" s="54" t="s">
        <v>245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50</v>
      </c>
      <c r="Y134" s="780">
        <f t="shared" si="31"/>
        <v>50.400000000000006</v>
      </c>
      <c r="Z134" s="36">
        <f>IFERROR(IF(Y134=0,"",ROUNDUP(Y134/H134,0)*0.01898),"")</f>
        <v>0.11388000000000001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53.053571428571431</v>
      </c>
      <c r="BN134" s="64">
        <f t="shared" si="33"/>
        <v>53.478000000000002</v>
      </c>
      <c r="BO134" s="64">
        <f t="shared" si="34"/>
        <v>9.3005952380952384E-2</v>
      </c>
      <c r="BP134" s="64">
        <f t="shared" si="35"/>
        <v>9.375E-2</v>
      </c>
    </row>
    <row r="135" spans="1:68" ht="27" customHeight="1" x14ac:dyDescent="0.25">
      <c r="A135" s="54" t="s">
        <v>249</v>
      </c>
      <c r="B135" s="54" t="s">
        <v>250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252</v>
      </c>
      <c r="B136" s="54" t="s">
        <v>253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256</v>
      </c>
      <c r="B138" s="54" t="s">
        <v>257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258</v>
      </c>
      <c r="B139" s="54" t="s">
        <v>259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70</v>
      </c>
      <c r="Q140" s="801"/>
      <c r="R140" s="801"/>
      <c r="S140" s="801"/>
      <c r="T140" s="801"/>
      <c r="U140" s="801"/>
      <c r="V140" s="802"/>
      <c r="W140" s="37" t="s">
        <v>71</v>
      </c>
      <c r="X140" s="781">
        <f>IFERROR(X133/H133,"0")+IFERROR(X134/H134,"0")+IFERROR(X135/H135,"0")+IFERROR(X136/H136,"0")+IFERROR(X137/H137,"0")+IFERROR(X138/H138,"0")+IFERROR(X139/H139,"0")</f>
        <v>5.9523809523809526</v>
      </c>
      <c r="Y140" s="781">
        <f>IFERROR(Y133/H133,"0")+IFERROR(Y134/H134,"0")+IFERROR(Y135/H135,"0")+IFERROR(Y136/H136,"0")+IFERROR(Y137/H137,"0")+IFERROR(Y138/H138,"0")+IFERROR(Y139/H139,"0")</f>
        <v>6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0.11388000000000001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70</v>
      </c>
      <c r="Q141" s="801"/>
      <c r="R141" s="801"/>
      <c r="S141" s="801"/>
      <c r="T141" s="801"/>
      <c r="U141" s="801"/>
      <c r="V141" s="802"/>
      <c r="W141" s="37" t="s">
        <v>68</v>
      </c>
      <c r="X141" s="781">
        <f>IFERROR(SUM(X133:X139),"0")</f>
        <v>50</v>
      </c>
      <c r="Y141" s="781">
        <f>IFERROR(SUM(Y133:Y139),"0")</f>
        <v>50.400000000000006</v>
      </c>
      <c r="Z141" s="37"/>
      <c r="AA141" s="782"/>
      <c r="AB141" s="782"/>
      <c r="AC141" s="782"/>
    </row>
    <row r="142" spans="1:68" ht="14.25" customHeight="1" x14ac:dyDescent="0.25">
      <c r="A142" s="799" t="s">
        <v>196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261</v>
      </c>
      <c r="B143" s="54" t="s">
        <v>262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264</v>
      </c>
      <c r="B144" s="54" t="s">
        <v>265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70</v>
      </c>
      <c r="Q145" s="801"/>
      <c r="R145" s="801"/>
      <c r="S145" s="801"/>
      <c r="T145" s="801"/>
      <c r="U145" s="801"/>
      <c r="V145" s="802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70</v>
      </c>
      <c r="Q146" s="801"/>
      <c r="R146" s="801"/>
      <c r="S146" s="801"/>
      <c r="T146" s="801"/>
      <c r="U146" s="801"/>
      <c r="V146" s="802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267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109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268</v>
      </c>
      <c r="B149" s="54" t="s">
        <v>269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272</v>
      </c>
      <c r="B150" s="54" t="s">
        <v>273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70</v>
      </c>
      <c r="Q152" s="801"/>
      <c r="R152" s="801"/>
      <c r="S152" s="801"/>
      <c r="T152" s="801"/>
      <c r="U152" s="801"/>
      <c r="V152" s="802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70</v>
      </c>
      <c r="Q153" s="801"/>
      <c r="R153" s="801"/>
      <c r="S153" s="801"/>
      <c r="T153" s="801"/>
      <c r="U153" s="801"/>
      <c r="V153" s="802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63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276</v>
      </c>
      <c r="B156" s="54" t="s">
        <v>279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70</v>
      </c>
      <c r="Q157" s="801"/>
      <c r="R157" s="801"/>
      <c r="S157" s="801"/>
      <c r="T157" s="801"/>
      <c r="U157" s="801"/>
      <c r="V157" s="802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70</v>
      </c>
      <c r="Q158" s="801"/>
      <c r="R158" s="801"/>
      <c r="S158" s="801"/>
      <c r="T158" s="801"/>
      <c r="U158" s="801"/>
      <c r="V158" s="802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72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283</v>
      </c>
      <c r="B162" s="54" t="s">
        <v>285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70</v>
      </c>
      <c r="Q163" s="801"/>
      <c r="R163" s="801"/>
      <c r="S163" s="801"/>
      <c r="T163" s="801"/>
      <c r="U163" s="801"/>
      <c r="V163" s="802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70</v>
      </c>
      <c r="Q164" s="801"/>
      <c r="R164" s="801"/>
      <c r="S164" s="801"/>
      <c r="T164" s="801"/>
      <c r="U164" s="801"/>
      <c r="V164" s="802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107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109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286</v>
      </c>
      <c r="B167" s="54" t="s">
        <v>287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70</v>
      </c>
      <c r="Q168" s="801"/>
      <c r="R168" s="801"/>
      <c r="S168" s="801"/>
      <c r="T168" s="801"/>
      <c r="U168" s="801"/>
      <c r="V168" s="802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70</v>
      </c>
      <c r="Q169" s="801"/>
      <c r="R169" s="801"/>
      <c r="S169" s="801"/>
      <c r="T169" s="801"/>
      <c r="U169" s="801"/>
      <c r="V169" s="802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63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289</v>
      </c>
      <c r="B171" s="54" t="s">
        <v>290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295</v>
      </c>
      <c r="B173" s="54" t="s">
        <v>296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298</v>
      </c>
      <c r="B174" s="54" t="s">
        <v>299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300</v>
      </c>
      <c r="B175" s="54" t="s">
        <v>301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70</v>
      </c>
      <c r="Q176" s="801"/>
      <c r="R176" s="801"/>
      <c r="S176" s="801"/>
      <c r="T176" s="801"/>
      <c r="U176" s="801"/>
      <c r="V176" s="802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70</v>
      </c>
      <c r="Q177" s="801"/>
      <c r="R177" s="801"/>
      <c r="S177" s="801"/>
      <c r="T177" s="801"/>
      <c r="U177" s="801"/>
      <c r="V177" s="802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72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302</v>
      </c>
      <c r="B179" s="54" t="s">
        <v>303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70</v>
      </c>
      <c r="Q181" s="801"/>
      <c r="R181" s="801"/>
      <c r="S181" s="801"/>
      <c r="T181" s="801"/>
      <c r="U181" s="801"/>
      <c r="V181" s="802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70</v>
      </c>
      <c r="Q182" s="801"/>
      <c r="R182" s="801"/>
      <c r="S182" s="801"/>
      <c r="T182" s="801"/>
      <c r="U182" s="801"/>
      <c r="V182" s="802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308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309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155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70</v>
      </c>
      <c r="Q187" s="801"/>
      <c r="R187" s="801"/>
      <c r="S187" s="801"/>
      <c r="T187" s="801"/>
      <c r="U187" s="801"/>
      <c r="V187" s="802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70</v>
      </c>
      <c r="Q188" s="801"/>
      <c r="R188" s="801"/>
      <c r="S188" s="801"/>
      <c r="T188" s="801"/>
      <c r="U188" s="801"/>
      <c r="V188" s="802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63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40</v>
      </c>
      <c r="Y191" s="780">
        <f t="shared" si="36"/>
        <v>42</v>
      </c>
      <c r="Z191" s="36">
        <f>IFERROR(IF(Y191=0,"",ROUNDUP(Y191/H191,0)*0.00902),"")</f>
        <v>9.0200000000000002E-2</v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42.571428571428562</v>
      </c>
      <c r="BN191" s="64">
        <f t="shared" si="38"/>
        <v>44.699999999999996</v>
      </c>
      <c r="BO191" s="64">
        <f t="shared" si="39"/>
        <v>7.2150072150072145E-2</v>
      </c>
      <c r="BP191" s="64">
        <f t="shared" si="40"/>
        <v>7.575757575757576E-2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40</v>
      </c>
      <c r="Y192" s="780">
        <f t="shared" si="36"/>
        <v>42</v>
      </c>
      <c r="Z192" s="36">
        <f>IFERROR(IF(Y192=0,"",ROUNDUP(Y192/H192,0)*0.00902),"")</f>
        <v>9.0200000000000002E-2</v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42</v>
      </c>
      <c r="BN192" s="64">
        <f t="shared" si="38"/>
        <v>44.099999999999994</v>
      </c>
      <c r="BO192" s="64">
        <f t="shared" si="39"/>
        <v>7.2150072150072145E-2</v>
      </c>
      <c r="BP192" s="64">
        <f t="shared" si="40"/>
        <v>7.575757575757576E-2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70</v>
      </c>
      <c r="Q198" s="801"/>
      <c r="R198" s="801"/>
      <c r="S198" s="801"/>
      <c r="T198" s="801"/>
      <c r="U198" s="801"/>
      <c r="V198" s="802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19.047619047619047</v>
      </c>
      <c r="Y198" s="781">
        <f>IFERROR(Y190/H190,"0")+IFERROR(Y191/H191,"0")+IFERROR(Y192/H192,"0")+IFERROR(Y193/H193,"0")+IFERROR(Y194/H194,"0")+IFERROR(Y195/H195,"0")+IFERROR(Y196/H196,"0")+IFERROR(Y197/H197,"0")</f>
        <v>20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0.1804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70</v>
      </c>
      <c r="Q199" s="801"/>
      <c r="R199" s="801"/>
      <c r="S199" s="801"/>
      <c r="T199" s="801"/>
      <c r="U199" s="801"/>
      <c r="V199" s="802"/>
      <c r="W199" s="37" t="s">
        <v>68</v>
      </c>
      <c r="X199" s="781">
        <f>IFERROR(SUM(X190:X197),"0")</f>
        <v>80</v>
      </c>
      <c r="Y199" s="781">
        <f>IFERROR(SUM(Y190:Y197),"0")</f>
        <v>84</v>
      </c>
      <c r="Z199" s="37"/>
      <c r="AA199" s="782"/>
      <c r="AB199" s="782"/>
      <c r="AC199" s="782"/>
    </row>
    <row r="200" spans="1:68" ht="16.5" customHeight="1" x14ac:dyDescent="0.25">
      <c r="A200" s="796" t="s">
        <v>333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109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334</v>
      </c>
      <c r="B202" s="54" t="s">
        <v>335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70</v>
      </c>
      <c r="Q204" s="801"/>
      <c r="R204" s="801"/>
      <c r="S204" s="801"/>
      <c r="T204" s="801"/>
      <c r="U204" s="801"/>
      <c r="V204" s="802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70</v>
      </c>
      <c r="Q205" s="801"/>
      <c r="R205" s="801"/>
      <c r="S205" s="801"/>
      <c r="T205" s="801"/>
      <c r="U205" s="801"/>
      <c r="V205" s="802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155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339</v>
      </c>
      <c r="B207" s="54" t="s">
        <v>340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70</v>
      </c>
      <c r="Q209" s="801"/>
      <c r="R209" s="801"/>
      <c r="S209" s="801"/>
      <c r="T209" s="801"/>
      <c r="U209" s="801"/>
      <c r="V209" s="802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70</v>
      </c>
      <c r="Q210" s="801"/>
      <c r="R210" s="801"/>
      <c r="S210" s="801"/>
      <c r="T210" s="801"/>
      <c r="U210" s="801"/>
      <c r="V210" s="802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63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70</v>
      </c>
      <c r="Q220" s="801"/>
      <c r="R220" s="801"/>
      <c r="S220" s="801"/>
      <c r="T220" s="801"/>
      <c r="U220" s="801"/>
      <c r="V220" s="802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70</v>
      </c>
      <c r="Q221" s="801"/>
      <c r="R221" s="801"/>
      <c r="S221" s="801"/>
      <c r="T221" s="801"/>
      <c r="U221" s="801"/>
      <c r="V221" s="802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72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370</v>
      </c>
      <c r="B225" s="54" t="s">
        <v>371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378</v>
      </c>
      <c r="B228" s="54" t="s">
        <v>379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386</v>
      </c>
      <c r="B231" s="54" t="s">
        <v>387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70</v>
      </c>
      <c r="Q234" s="801"/>
      <c r="R234" s="801"/>
      <c r="S234" s="801"/>
      <c r="T234" s="801"/>
      <c r="U234" s="801"/>
      <c r="V234" s="802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70</v>
      </c>
      <c r="Q235" s="801"/>
      <c r="R235" s="801"/>
      <c r="S235" s="801"/>
      <c r="T235" s="801"/>
      <c r="U235" s="801"/>
      <c r="V235" s="802"/>
      <c r="W235" s="37" t="s">
        <v>68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customHeight="1" x14ac:dyDescent="0.25">
      <c r="A236" s="799" t="s">
        <v>196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393</v>
      </c>
      <c r="B237" s="54" t="s">
        <v>394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393</v>
      </c>
      <c r="B238" s="54" t="s">
        <v>396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393</v>
      </c>
      <c r="B239" s="54" t="s">
        <v>398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67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401</v>
      </c>
      <c r="B240" s="54" t="s">
        <v>402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9.6000000000000014</v>
      </c>
      <c r="Y241" s="780">
        <f t="shared" si="52"/>
        <v>9.6</v>
      </c>
      <c r="Z241" s="36">
        <f>IFERROR(IF(Y241=0,"",ROUNDUP(Y241/H241,0)*0.00651),"")</f>
        <v>2.6040000000000001E-2</v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10.608000000000002</v>
      </c>
      <c r="BN241" s="64">
        <f t="shared" si="54"/>
        <v>10.608000000000001</v>
      </c>
      <c r="BO241" s="64">
        <f t="shared" si="55"/>
        <v>2.1978021978021983E-2</v>
      </c>
      <c r="BP241" s="64">
        <f t="shared" si="56"/>
        <v>2.197802197802198E-2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9.6000000000000014</v>
      </c>
      <c r="Y242" s="780">
        <f t="shared" si="52"/>
        <v>9.6</v>
      </c>
      <c r="Z242" s="36">
        <f>IFERROR(IF(Y242=0,"",ROUNDUP(Y242/H242,0)*0.00651),"")</f>
        <v>2.6040000000000001E-2</v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10.608000000000002</v>
      </c>
      <c r="BN242" s="64">
        <f t="shared" si="54"/>
        <v>10.608000000000001</v>
      </c>
      <c r="BO242" s="64">
        <f t="shared" si="55"/>
        <v>2.1978021978021983E-2</v>
      </c>
      <c r="BP242" s="64">
        <f t="shared" si="56"/>
        <v>2.197802197802198E-2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70</v>
      </c>
      <c r="Q243" s="801"/>
      <c r="R243" s="801"/>
      <c r="S243" s="801"/>
      <c r="T243" s="801"/>
      <c r="U243" s="801"/>
      <c r="V243" s="802"/>
      <c r="W243" s="37" t="s">
        <v>71</v>
      </c>
      <c r="X243" s="781">
        <f>IFERROR(X237/H237,"0")+IFERROR(X238/H238,"0")+IFERROR(X239/H239,"0")+IFERROR(X240/H240,"0")+IFERROR(X241/H241,"0")+IFERROR(X242/H242,"0")</f>
        <v>8.0000000000000018</v>
      </c>
      <c r="Y243" s="781">
        <f>IFERROR(Y237/H237,"0")+IFERROR(Y238/H238,"0")+IFERROR(Y239/H239,"0")+IFERROR(Y240/H240,"0")+IFERROR(Y241/H241,"0")+IFERROR(Y242/H242,"0")</f>
        <v>8</v>
      </c>
      <c r="Z243" s="781">
        <f>IFERROR(IF(Z237="",0,Z237),"0")+IFERROR(IF(Z238="",0,Z238),"0")+IFERROR(IF(Z239="",0,Z239),"0")+IFERROR(IF(Z240="",0,Z240),"0")+IFERROR(IF(Z241="",0,Z241),"0")+IFERROR(IF(Z242="",0,Z242),"0")</f>
        <v>5.2080000000000001E-2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70</v>
      </c>
      <c r="Q244" s="801"/>
      <c r="R244" s="801"/>
      <c r="S244" s="801"/>
      <c r="T244" s="801"/>
      <c r="U244" s="801"/>
      <c r="V244" s="802"/>
      <c r="W244" s="37" t="s">
        <v>68</v>
      </c>
      <c r="X244" s="781">
        <f>IFERROR(SUM(X237:X242),"0")</f>
        <v>19.200000000000003</v>
      </c>
      <c r="Y244" s="781">
        <f>IFERROR(SUM(Y237:Y242),"0")</f>
        <v>19.2</v>
      </c>
      <c r="Z244" s="37"/>
      <c r="AA244" s="782"/>
      <c r="AB244" s="782"/>
      <c r="AC244" s="782"/>
    </row>
    <row r="245" spans="1:68" ht="16.5" customHeight="1" x14ac:dyDescent="0.25">
      <c r="A245" s="796" t="s">
        <v>410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109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411</v>
      </c>
      <c r="B247" s="54" t="s">
        <v>412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420</v>
      </c>
      <c r="B251" s="54" t="s">
        <v>423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70</v>
      </c>
      <c r="Q255" s="801"/>
      <c r="R255" s="801"/>
      <c r="S255" s="801"/>
      <c r="T255" s="801"/>
      <c r="U255" s="801"/>
      <c r="V255" s="802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70</v>
      </c>
      <c r="Q256" s="801"/>
      <c r="R256" s="801"/>
      <c r="S256" s="801"/>
      <c r="T256" s="801"/>
      <c r="U256" s="801"/>
      <c r="V256" s="802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430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109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431</v>
      </c>
      <c r="B260" s="54" t="s">
        <v>434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439</v>
      </c>
      <c r="B262" s="54" t="s">
        <v>440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439</v>
      </c>
      <c r="B263" s="54" t="s">
        <v>442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448</v>
      </c>
      <c r="B266" s="54" t="s">
        <v>449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450</v>
      </c>
      <c r="B267" s="54" t="s">
        <v>451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70</v>
      </c>
      <c r="Q268" s="801"/>
      <c r="R268" s="801"/>
      <c r="S268" s="801"/>
      <c r="T268" s="801"/>
      <c r="U268" s="801"/>
      <c r="V268" s="802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70</v>
      </c>
      <c r="Q269" s="801"/>
      <c r="R269" s="801"/>
      <c r="S269" s="801"/>
      <c r="T269" s="801"/>
      <c r="U269" s="801"/>
      <c r="V269" s="802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155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452</v>
      </c>
      <c r="B271" s="54" t="s">
        <v>453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70</v>
      </c>
      <c r="Q272" s="801"/>
      <c r="R272" s="801"/>
      <c r="S272" s="801"/>
      <c r="T272" s="801"/>
      <c r="U272" s="801"/>
      <c r="V272" s="802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70</v>
      </c>
      <c r="Q273" s="801"/>
      <c r="R273" s="801"/>
      <c r="S273" s="801"/>
      <c r="T273" s="801"/>
      <c r="U273" s="801"/>
      <c r="V273" s="802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455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109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456</v>
      </c>
      <c r="B276" s="54" t="s">
        <v>457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459</v>
      </c>
      <c r="B277" s="54" t="s">
        <v>460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459</v>
      </c>
      <c r="B278" s="54" t="s">
        <v>462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464</v>
      </c>
      <c r="B279" s="54" t="s">
        <v>465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467</v>
      </c>
      <c r="B280" s="54" t="s">
        <v>468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471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473</v>
      </c>
      <c r="B282" s="54" t="s">
        <v>474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479</v>
      </c>
      <c r="B284" s="54" t="s">
        <v>480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70</v>
      </c>
      <c r="Q285" s="801"/>
      <c r="R285" s="801"/>
      <c r="S285" s="801"/>
      <c r="T285" s="801"/>
      <c r="U285" s="801"/>
      <c r="V285" s="802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70</v>
      </c>
      <c r="Q286" s="801"/>
      <c r="R286" s="801"/>
      <c r="S286" s="801"/>
      <c r="T286" s="801"/>
      <c r="U286" s="801"/>
      <c r="V286" s="802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482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109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483</v>
      </c>
      <c r="B289" s="54" t="s">
        <v>484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70</v>
      </c>
      <c r="Q290" s="801"/>
      <c r="R290" s="801"/>
      <c r="S290" s="801"/>
      <c r="T290" s="801"/>
      <c r="U290" s="801"/>
      <c r="V290" s="802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70</v>
      </c>
      <c r="Q291" s="801"/>
      <c r="R291" s="801"/>
      <c r="S291" s="801"/>
      <c r="T291" s="801"/>
      <c r="U291" s="801"/>
      <c r="V291" s="802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485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486</v>
      </c>
      <c r="B294" s="54" t="s">
        <v>487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488</v>
      </c>
      <c r="B295" s="54" t="s">
        <v>489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491</v>
      </c>
      <c r="B296" s="54" t="s">
        <v>492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70</v>
      </c>
      <c r="Q297" s="801"/>
      <c r="R297" s="801"/>
      <c r="S297" s="801"/>
      <c r="T297" s="801"/>
      <c r="U297" s="801"/>
      <c r="V297" s="802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70</v>
      </c>
      <c r="Q298" s="801"/>
      <c r="R298" s="801"/>
      <c r="S298" s="801"/>
      <c r="T298" s="801"/>
      <c r="U298" s="801"/>
      <c r="V298" s="802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494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72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495</v>
      </c>
      <c r="B301" s="54" t="s">
        <v>496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498</v>
      </c>
      <c r="B302" s="54" t="s">
        <v>499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501</v>
      </c>
      <c r="B303" s="54" t="s">
        <v>502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507</v>
      </c>
      <c r="B306" s="54" t="s">
        <v>508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70</v>
      </c>
      <c r="Q307" s="801"/>
      <c r="R307" s="801"/>
      <c r="S307" s="801"/>
      <c r="T307" s="801"/>
      <c r="U307" s="801"/>
      <c r="V307" s="802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70</v>
      </c>
      <c r="Q308" s="801"/>
      <c r="R308" s="801"/>
      <c r="S308" s="801"/>
      <c r="T308" s="801"/>
      <c r="U308" s="801"/>
      <c r="V308" s="802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510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109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511</v>
      </c>
      <c r="B311" s="54" t="s">
        <v>512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70</v>
      </c>
      <c r="Q312" s="801"/>
      <c r="R312" s="801"/>
      <c r="S312" s="801"/>
      <c r="T312" s="801"/>
      <c r="U312" s="801"/>
      <c r="V312" s="802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70</v>
      </c>
      <c r="Q313" s="801"/>
      <c r="R313" s="801"/>
      <c r="S313" s="801"/>
      <c r="T313" s="801"/>
      <c r="U313" s="801"/>
      <c r="V313" s="802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514</v>
      </c>
      <c r="B315" s="54" t="s">
        <v>515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70</v>
      </c>
      <c r="Q316" s="801"/>
      <c r="R316" s="801"/>
      <c r="S316" s="801"/>
      <c r="T316" s="801"/>
      <c r="U316" s="801"/>
      <c r="V316" s="802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70</v>
      </c>
      <c r="Q317" s="801"/>
      <c r="R317" s="801"/>
      <c r="S317" s="801"/>
      <c r="T317" s="801"/>
      <c r="U317" s="801"/>
      <c r="V317" s="802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72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517</v>
      </c>
      <c r="B319" s="54" t="s">
        <v>518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520</v>
      </c>
      <c r="B320" s="54" t="s">
        <v>521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70</v>
      </c>
      <c r="Q321" s="801"/>
      <c r="R321" s="801"/>
      <c r="S321" s="801"/>
      <c r="T321" s="801"/>
      <c r="U321" s="801"/>
      <c r="V321" s="802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70</v>
      </c>
      <c r="Q322" s="801"/>
      <c r="R322" s="801"/>
      <c r="S322" s="801"/>
      <c r="T322" s="801"/>
      <c r="U322" s="801"/>
      <c r="V322" s="802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523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109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524</v>
      </c>
      <c r="B325" s="54" t="s">
        <v>525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70</v>
      </c>
      <c r="Q326" s="801"/>
      <c r="R326" s="801"/>
      <c r="S326" s="801"/>
      <c r="T326" s="801"/>
      <c r="U326" s="801"/>
      <c r="V326" s="802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70</v>
      </c>
      <c r="Q327" s="801"/>
      <c r="R327" s="801"/>
      <c r="S327" s="801"/>
      <c r="T327" s="801"/>
      <c r="U327" s="801"/>
      <c r="V327" s="802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63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527</v>
      </c>
      <c r="B329" s="54" t="s">
        <v>528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70</v>
      </c>
      <c r="Q330" s="801"/>
      <c r="R330" s="801"/>
      <c r="S330" s="801"/>
      <c r="T330" s="801"/>
      <c r="U330" s="801"/>
      <c r="V330" s="802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70</v>
      </c>
      <c r="Q331" s="801"/>
      <c r="R331" s="801"/>
      <c r="S331" s="801"/>
      <c r="T331" s="801"/>
      <c r="U331" s="801"/>
      <c r="V331" s="802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72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530</v>
      </c>
      <c r="B333" s="54" t="s">
        <v>531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70</v>
      </c>
      <c r="Q335" s="801"/>
      <c r="R335" s="801"/>
      <c r="S335" s="801"/>
      <c r="T335" s="801"/>
      <c r="U335" s="801"/>
      <c r="V335" s="802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70</v>
      </c>
      <c r="Q336" s="801"/>
      <c r="R336" s="801"/>
      <c r="S336" s="801"/>
      <c r="T336" s="801"/>
      <c r="U336" s="801"/>
      <c r="V336" s="802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536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109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537</v>
      </c>
      <c r="B339" s="54" t="s">
        <v>538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70</v>
      </c>
      <c r="Q341" s="801"/>
      <c r="R341" s="801"/>
      <c r="S341" s="801"/>
      <c r="T341" s="801"/>
      <c r="U341" s="801"/>
      <c r="V341" s="802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70</v>
      </c>
      <c r="Q342" s="801"/>
      <c r="R342" s="801"/>
      <c r="S342" s="801"/>
      <c r="T342" s="801"/>
      <c r="U342" s="801"/>
      <c r="V342" s="802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63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541</v>
      </c>
      <c r="B344" s="54" t="s">
        <v>542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70</v>
      </c>
      <c r="Q346" s="801"/>
      <c r="R346" s="801"/>
      <c r="S346" s="801"/>
      <c r="T346" s="801"/>
      <c r="U346" s="801"/>
      <c r="V346" s="802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70</v>
      </c>
      <c r="Q347" s="801"/>
      <c r="R347" s="801"/>
      <c r="S347" s="801"/>
      <c r="T347" s="801"/>
      <c r="U347" s="801"/>
      <c r="V347" s="802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72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546</v>
      </c>
      <c r="B349" s="54" t="s">
        <v>547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70</v>
      </c>
      <c r="Q350" s="801"/>
      <c r="R350" s="801"/>
      <c r="S350" s="801"/>
      <c r="T350" s="801"/>
      <c r="U350" s="801"/>
      <c r="V350" s="802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70</v>
      </c>
      <c r="Q351" s="801"/>
      <c r="R351" s="801"/>
      <c r="S351" s="801"/>
      <c r="T351" s="801"/>
      <c r="U351" s="801"/>
      <c r="V351" s="802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549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109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550</v>
      </c>
      <c r="B354" s="54" t="s">
        <v>551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70</v>
      </c>
      <c r="Q355" s="801"/>
      <c r="R355" s="801"/>
      <c r="S355" s="801"/>
      <c r="T355" s="801"/>
      <c r="U355" s="801"/>
      <c r="V355" s="802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70</v>
      </c>
      <c r="Q356" s="801"/>
      <c r="R356" s="801"/>
      <c r="S356" s="801"/>
      <c r="T356" s="801"/>
      <c r="U356" s="801"/>
      <c r="V356" s="802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553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109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557</v>
      </c>
      <c r="B361" s="54" t="s">
        <v>560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566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568</v>
      </c>
      <c r="B364" s="54" t="s">
        <v>569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70</v>
      </c>
      <c r="Q367" s="801"/>
      <c r="R367" s="801"/>
      <c r="S367" s="801"/>
      <c r="T367" s="801"/>
      <c r="U367" s="801"/>
      <c r="V367" s="802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70</v>
      </c>
      <c r="Q368" s="801"/>
      <c r="R368" s="801"/>
      <c r="S368" s="801"/>
      <c r="T368" s="801"/>
      <c r="U368" s="801"/>
      <c r="V368" s="802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63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576</v>
      </c>
      <c r="B370" s="54" t="s">
        <v>577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582</v>
      </c>
      <c r="B372" s="54" t="s">
        <v>583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585</v>
      </c>
      <c r="B373" s="54" t="s">
        <v>586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70</v>
      </c>
      <c r="Q374" s="801"/>
      <c r="R374" s="801"/>
      <c r="S374" s="801"/>
      <c r="T374" s="801"/>
      <c r="U374" s="801"/>
      <c r="V374" s="802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70</v>
      </c>
      <c r="Q375" s="801"/>
      <c r="R375" s="801"/>
      <c r="S375" s="801"/>
      <c r="T375" s="801"/>
      <c r="U375" s="801"/>
      <c r="V375" s="802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72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587</v>
      </c>
      <c r="B377" s="54" t="s">
        <v>588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590</v>
      </c>
      <c r="B378" s="54" t="s">
        <v>591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593</v>
      </c>
      <c r="B379" s="54" t="s">
        <v>594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70</v>
      </c>
      <c r="Q383" s="801"/>
      <c r="R383" s="801"/>
      <c r="S383" s="801"/>
      <c r="T383" s="801"/>
      <c r="U383" s="801"/>
      <c r="V383" s="802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70</v>
      </c>
      <c r="Q384" s="801"/>
      <c r="R384" s="801"/>
      <c r="S384" s="801"/>
      <c r="T384" s="801"/>
      <c r="U384" s="801"/>
      <c r="V384" s="802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196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130</v>
      </c>
      <c r="Y386" s="780">
        <f>IFERROR(IF(X386="",0,CEILING((X386/$H386),1)*$H386),"")</f>
        <v>134.4</v>
      </c>
      <c r="Z386" s="36">
        <f>IFERROR(IF(Y386=0,"",ROUNDUP(Y386/H386,0)*0.01898),"")</f>
        <v>0.30368000000000001</v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138.03214285714284</v>
      </c>
      <c r="BN386" s="64">
        <f>IFERROR(Y386*I386/H386,"0")</f>
        <v>142.70400000000001</v>
      </c>
      <c r="BO386" s="64">
        <f>IFERROR(1/J386*(X386/H386),"0")</f>
        <v>0.24181547619047619</v>
      </c>
      <c r="BP386" s="64">
        <f>IFERROR(1/J386*(Y386/H386),"0")</f>
        <v>0.25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611</v>
      </c>
      <c r="B389" s="54" t="s">
        <v>614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05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70</v>
      </c>
      <c r="Q390" s="801"/>
      <c r="R390" s="801"/>
      <c r="S390" s="801"/>
      <c r="T390" s="801"/>
      <c r="U390" s="801"/>
      <c r="V390" s="802"/>
      <c r="W390" s="37" t="s">
        <v>71</v>
      </c>
      <c r="X390" s="781">
        <f>IFERROR(X386/H386,"0")+IFERROR(X387/H387,"0")+IFERROR(X388/H388,"0")+IFERROR(X389/H389,"0")</f>
        <v>15.476190476190476</v>
      </c>
      <c r="Y390" s="781">
        <f>IFERROR(Y386/H386,"0")+IFERROR(Y387/H387,"0")+IFERROR(Y388/H388,"0")+IFERROR(Y389/H389,"0")</f>
        <v>16</v>
      </c>
      <c r="Z390" s="781">
        <f>IFERROR(IF(Z386="",0,Z386),"0")+IFERROR(IF(Z387="",0,Z387),"0")+IFERROR(IF(Z388="",0,Z388),"0")+IFERROR(IF(Z389="",0,Z389),"0")</f>
        <v>0.30368000000000001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70</v>
      </c>
      <c r="Q391" s="801"/>
      <c r="R391" s="801"/>
      <c r="S391" s="801"/>
      <c r="T391" s="801"/>
      <c r="U391" s="801"/>
      <c r="V391" s="802"/>
      <c r="W391" s="37" t="s">
        <v>68</v>
      </c>
      <c r="X391" s="781">
        <f>IFERROR(SUM(X386:X389),"0")</f>
        <v>130</v>
      </c>
      <c r="Y391" s="781">
        <f>IFERROR(SUM(Y386:Y389),"0")</f>
        <v>134.4</v>
      </c>
      <c r="Z391" s="37"/>
      <c r="AA391" s="782"/>
      <c r="AB391" s="782"/>
      <c r="AC391" s="782"/>
    </row>
    <row r="392" spans="1:68" ht="14.25" customHeight="1" x14ac:dyDescent="0.25">
      <c r="A392" s="799" t="s">
        <v>98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617</v>
      </c>
      <c r="B393" s="54" t="s">
        <v>618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6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621</v>
      </c>
      <c r="B394" s="54" t="s">
        <v>622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52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70</v>
      </c>
      <c r="Q397" s="801"/>
      <c r="R397" s="801"/>
      <c r="S397" s="801"/>
      <c r="T397" s="801"/>
      <c r="U397" s="801"/>
      <c r="V397" s="802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70</v>
      </c>
      <c r="Q398" s="801"/>
      <c r="R398" s="801"/>
      <c r="S398" s="801"/>
      <c r="T398" s="801"/>
      <c r="U398" s="801"/>
      <c r="V398" s="802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629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630</v>
      </c>
      <c r="B400" s="54" t="s">
        <v>631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634</v>
      </c>
      <c r="B401" s="54" t="s">
        <v>635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636</v>
      </c>
      <c r="B402" s="54" t="s">
        <v>637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70</v>
      </c>
      <c r="Q403" s="801"/>
      <c r="R403" s="801"/>
      <c r="S403" s="801"/>
      <c r="T403" s="801"/>
      <c r="U403" s="801"/>
      <c r="V403" s="802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70</v>
      </c>
      <c r="Q404" s="801"/>
      <c r="R404" s="801"/>
      <c r="S404" s="801"/>
      <c r="T404" s="801"/>
      <c r="U404" s="801"/>
      <c r="V404" s="802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638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63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70</v>
      </c>
      <c r="Q408" s="801"/>
      <c r="R408" s="801"/>
      <c r="S408" s="801"/>
      <c r="T408" s="801"/>
      <c r="U408" s="801"/>
      <c r="V408" s="802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70</v>
      </c>
      <c r="Q409" s="801"/>
      <c r="R409" s="801"/>
      <c r="S409" s="801"/>
      <c r="T409" s="801"/>
      <c r="U409" s="801"/>
      <c r="V409" s="802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72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645</v>
      </c>
      <c r="B412" s="54" t="s">
        <v>646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648</v>
      </c>
      <c r="B413" s="54" t="s">
        <v>649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70</v>
      </c>
      <c r="Q414" s="801"/>
      <c r="R414" s="801"/>
      <c r="S414" s="801"/>
      <c r="T414" s="801"/>
      <c r="U414" s="801"/>
      <c r="V414" s="802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70</v>
      </c>
      <c r="Q415" s="801"/>
      <c r="R415" s="801"/>
      <c r="S415" s="801"/>
      <c r="T415" s="801"/>
      <c r="U415" s="801"/>
      <c r="V415" s="802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651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652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109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653</v>
      </c>
      <c r="B419" s="54" t="s">
        <v>654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1480</v>
      </c>
      <c r="Y420" s="780">
        <f t="shared" si="87"/>
        <v>1485</v>
      </c>
      <c r="Z420" s="36">
        <f>IFERROR(IF(Y420=0,"",ROUNDUP(Y420/H420,0)*0.02175),"")</f>
        <v>2.1532499999999999</v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1527.3600000000001</v>
      </c>
      <c r="BN420" s="64">
        <f t="shared" si="89"/>
        <v>1532.52</v>
      </c>
      <c r="BO420" s="64">
        <f t="shared" si="90"/>
        <v>2.0555555555555554</v>
      </c>
      <c r="BP420" s="64">
        <f t="shared" si="91"/>
        <v>2.0625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1480</v>
      </c>
      <c r="Y422" s="780">
        <f t="shared" si="87"/>
        <v>1485</v>
      </c>
      <c r="Z422" s="36">
        <f>IFERROR(IF(Y422=0,"",ROUNDUP(Y422/H422,0)*0.02175),"")</f>
        <v>2.1532499999999999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1527.3600000000001</v>
      </c>
      <c r="BN422" s="64">
        <f t="shared" si="89"/>
        <v>1532.52</v>
      </c>
      <c r="BO422" s="64">
        <f t="shared" si="90"/>
        <v>2.0555555555555554</v>
      </c>
      <c r="BP422" s="64">
        <f t="shared" si="91"/>
        <v>2.0625</v>
      </c>
    </row>
    <row r="423" spans="1:68" ht="27" customHeight="1" x14ac:dyDescent="0.25">
      <c r="A423" s="54" t="s">
        <v>662</v>
      </c>
      <c r="B423" s="54" t="s">
        <v>663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1000</v>
      </c>
      <c r="Y425" s="780">
        <f t="shared" si="87"/>
        <v>1005</v>
      </c>
      <c r="Z425" s="36">
        <f>IFERROR(IF(Y425=0,"",ROUNDUP(Y425/H425,0)*0.02175),"")</f>
        <v>1.4572499999999999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1032</v>
      </c>
      <c r="BN425" s="64">
        <f t="shared" si="89"/>
        <v>1037.1600000000001</v>
      </c>
      <c r="BO425" s="64">
        <f t="shared" si="90"/>
        <v>1.3888888888888888</v>
      </c>
      <c r="BP425" s="64">
        <f t="shared" si="91"/>
        <v>1.3958333333333333</v>
      </c>
    </row>
    <row r="426" spans="1:68" ht="27" customHeight="1" x14ac:dyDescent="0.25">
      <c r="A426" s="54" t="s">
        <v>669</v>
      </c>
      <c r="B426" s="54" t="s">
        <v>670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672</v>
      </c>
      <c r="B427" s="54" t="s">
        <v>673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674</v>
      </c>
      <c r="B428" s="54" t="s">
        <v>675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70</v>
      </c>
      <c r="Q429" s="801"/>
      <c r="R429" s="801"/>
      <c r="S429" s="801"/>
      <c r="T429" s="801"/>
      <c r="U429" s="801"/>
      <c r="V429" s="802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264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265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5.7637499999999999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70</v>
      </c>
      <c r="Q430" s="801"/>
      <c r="R430" s="801"/>
      <c r="S430" s="801"/>
      <c r="T430" s="801"/>
      <c r="U430" s="801"/>
      <c r="V430" s="802"/>
      <c r="W430" s="37" t="s">
        <v>68</v>
      </c>
      <c r="X430" s="781">
        <f>IFERROR(SUM(X419:X428),"0")</f>
        <v>3960</v>
      </c>
      <c r="Y430" s="781">
        <f>IFERROR(SUM(Y419:Y428),"0")</f>
        <v>3975</v>
      </c>
      <c r="Z430" s="37"/>
      <c r="AA430" s="782"/>
      <c r="AB430" s="782"/>
      <c r="AC430" s="782"/>
    </row>
    <row r="431" spans="1:68" ht="14.25" customHeight="1" x14ac:dyDescent="0.25">
      <c r="A431" s="799" t="s">
        <v>155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1000</v>
      </c>
      <c r="Y432" s="780">
        <f>IFERROR(IF(X432="",0,CEILING((X432/$H432),1)*$H432),"")</f>
        <v>1005</v>
      </c>
      <c r="Z432" s="36">
        <f>IFERROR(IF(Y432=0,"",ROUNDUP(Y432/H432,0)*0.02175),"")</f>
        <v>1.4572499999999999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1032</v>
      </c>
      <c r="BN432" s="64">
        <f>IFERROR(Y432*I432/H432,"0")</f>
        <v>1037.1600000000001</v>
      </c>
      <c r="BO432" s="64">
        <f>IFERROR(1/J432*(X432/H432),"0")</f>
        <v>1.3888888888888888</v>
      </c>
      <c r="BP432" s="64">
        <f>IFERROR(1/J432*(Y432/H432),"0")</f>
        <v>1.3958333333333333</v>
      </c>
    </row>
    <row r="433" spans="1:68" ht="27" customHeight="1" x14ac:dyDescent="0.25">
      <c r="A433" s="54" t="s">
        <v>679</v>
      </c>
      <c r="B433" s="54" t="s">
        <v>680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70</v>
      </c>
      <c r="Q434" s="801"/>
      <c r="R434" s="801"/>
      <c r="S434" s="801"/>
      <c r="T434" s="801"/>
      <c r="U434" s="801"/>
      <c r="V434" s="802"/>
      <c r="W434" s="37" t="s">
        <v>71</v>
      </c>
      <c r="X434" s="781">
        <f>IFERROR(X432/H432,"0")+IFERROR(X433/H433,"0")</f>
        <v>66.666666666666671</v>
      </c>
      <c r="Y434" s="781">
        <f>IFERROR(Y432/H432,"0")+IFERROR(Y433/H433,"0")</f>
        <v>67</v>
      </c>
      <c r="Z434" s="781">
        <f>IFERROR(IF(Z432="",0,Z432),"0")+IFERROR(IF(Z433="",0,Z433),"0")</f>
        <v>1.4572499999999999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70</v>
      </c>
      <c r="Q435" s="801"/>
      <c r="R435" s="801"/>
      <c r="S435" s="801"/>
      <c r="T435" s="801"/>
      <c r="U435" s="801"/>
      <c r="V435" s="802"/>
      <c r="W435" s="37" t="s">
        <v>68</v>
      </c>
      <c r="X435" s="781">
        <f>IFERROR(SUM(X432:X433),"0")</f>
        <v>1000</v>
      </c>
      <c r="Y435" s="781">
        <f>IFERROR(SUM(Y432:Y433),"0")</f>
        <v>1005</v>
      </c>
      <c r="Z435" s="37"/>
      <c r="AA435" s="782"/>
      <c r="AB435" s="782"/>
      <c r="AC435" s="782"/>
    </row>
    <row r="436" spans="1:68" ht="14.25" customHeight="1" x14ac:dyDescent="0.25">
      <c r="A436" s="799" t="s">
        <v>72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681</v>
      </c>
      <c r="B437" s="54" t="s">
        <v>682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790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996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70</v>
      </c>
      <c r="Q439" s="801"/>
      <c r="R439" s="801"/>
      <c r="S439" s="801"/>
      <c r="T439" s="801"/>
      <c r="U439" s="801"/>
      <c r="V439" s="802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70</v>
      </c>
      <c r="Q440" s="801"/>
      <c r="R440" s="801"/>
      <c r="S440" s="801"/>
      <c r="T440" s="801"/>
      <c r="U440" s="801"/>
      <c r="V440" s="802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196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947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350</v>
      </c>
      <c r="Y442" s="780">
        <f>IFERROR(IF(X442="",0,CEILING((X442/$H442),1)*$H442),"")</f>
        <v>351</v>
      </c>
      <c r="Z442" s="36">
        <f>IFERROR(IF(Y442=0,"",ROUNDUP(Y442/H442,0)*0.01898),"")</f>
        <v>0.74021999999999999</v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370.18333333333334</v>
      </c>
      <c r="BN442" s="64">
        <f>IFERROR(Y442*I442/H442,"0")</f>
        <v>371.24099999999999</v>
      </c>
      <c r="BO442" s="64">
        <f>IFERROR(1/J442*(X442/H442),"0")</f>
        <v>0.60763888888888884</v>
      </c>
      <c r="BP442" s="64">
        <f>IFERROR(1/J442*(Y442/H442),"0")</f>
        <v>0.609375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70</v>
      </c>
      <c r="Q443" s="801"/>
      <c r="R443" s="801"/>
      <c r="S443" s="801"/>
      <c r="T443" s="801"/>
      <c r="U443" s="801"/>
      <c r="V443" s="802"/>
      <c r="W443" s="37" t="s">
        <v>71</v>
      </c>
      <c r="X443" s="781">
        <f>IFERROR(X442/H442,"0")</f>
        <v>38.888888888888886</v>
      </c>
      <c r="Y443" s="781">
        <f>IFERROR(Y442/H442,"0")</f>
        <v>39</v>
      </c>
      <c r="Z443" s="781">
        <f>IFERROR(IF(Z442="",0,Z442),"0")</f>
        <v>0.74021999999999999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70</v>
      </c>
      <c r="Q444" s="801"/>
      <c r="R444" s="801"/>
      <c r="S444" s="801"/>
      <c r="T444" s="801"/>
      <c r="U444" s="801"/>
      <c r="V444" s="802"/>
      <c r="W444" s="37" t="s">
        <v>68</v>
      </c>
      <c r="X444" s="781">
        <f>IFERROR(SUM(X442:X442),"0")</f>
        <v>350</v>
      </c>
      <c r="Y444" s="781">
        <f>IFERROR(SUM(Y442:Y442),"0")</f>
        <v>351</v>
      </c>
      <c r="Z444" s="37"/>
      <c r="AA444" s="782"/>
      <c r="AB444" s="782"/>
      <c r="AC444" s="782"/>
    </row>
    <row r="445" spans="1:68" ht="16.5" customHeight="1" x14ac:dyDescent="0.25">
      <c r="A445" s="796" t="s">
        <v>693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109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694</v>
      </c>
      <c r="B447" s="54" t="s">
        <v>695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694</v>
      </c>
      <c r="B448" s="54" t="s">
        <v>697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699</v>
      </c>
      <c r="B449" s="54" t="s">
        <v>700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699</v>
      </c>
      <c r="B450" s="54" t="s">
        <v>701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705</v>
      </c>
      <c r="B452" s="54" t="s">
        <v>706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710</v>
      </c>
      <c r="B454" s="54" t="s">
        <v>711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70</v>
      </c>
      <c r="Q455" s="801"/>
      <c r="R455" s="801"/>
      <c r="S455" s="801"/>
      <c r="T455" s="801"/>
      <c r="U455" s="801"/>
      <c r="V455" s="802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70</v>
      </c>
      <c r="Q456" s="801"/>
      <c r="R456" s="801"/>
      <c r="S456" s="801"/>
      <c r="T456" s="801"/>
      <c r="U456" s="801"/>
      <c r="V456" s="802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63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70</v>
      </c>
      <c r="Q460" s="801"/>
      <c r="R460" s="801"/>
      <c r="S460" s="801"/>
      <c r="T460" s="801"/>
      <c r="U460" s="801"/>
      <c r="V460" s="802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70</v>
      </c>
      <c r="Q461" s="801"/>
      <c r="R461" s="801"/>
      <c r="S461" s="801"/>
      <c r="T461" s="801"/>
      <c r="U461" s="801"/>
      <c r="V461" s="802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72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138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721</v>
      </c>
      <c r="B464" s="54" t="s">
        <v>722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93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725</v>
      </c>
      <c r="B465" s="54" t="s">
        <v>726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725</v>
      </c>
      <c r="B466" s="54" t="s">
        <v>728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730</v>
      </c>
      <c r="B467" s="54" t="s">
        <v>731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70</v>
      </c>
      <c r="Q468" s="801"/>
      <c r="R468" s="801"/>
      <c r="S468" s="801"/>
      <c r="T468" s="801"/>
      <c r="U468" s="801"/>
      <c r="V468" s="802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70</v>
      </c>
      <c r="Q469" s="801"/>
      <c r="R469" s="801"/>
      <c r="S469" s="801"/>
      <c r="T469" s="801"/>
      <c r="U469" s="801"/>
      <c r="V469" s="802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196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733</v>
      </c>
      <c r="B471" s="54" t="s">
        <v>734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84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70</v>
      </c>
      <c r="Q472" s="801"/>
      <c r="R472" s="801"/>
      <c r="S472" s="801"/>
      <c r="T472" s="801"/>
      <c r="U472" s="801"/>
      <c r="V472" s="802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70</v>
      </c>
      <c r="Q473" s="801"/>
      <c r="R473" s="801"/>
      <c r="S473" s="801"/>
      <c r="T473" s="801"/>
      <c r="U473" s="801"/>
      <c r="V473" s="802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737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738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109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739</v>
      </c>
      <c r="B477" s="54" t="s">
        <v>740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70</v>
      </c>
      <c r="Q478" s="801"/>
      <c r="R478" s="801"/>
      <c r="S478" s="801"/>
      <c r="T478" s="801"/>
      <c r="U478" s="801"/>
      <c r="V478" s="802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70</v>
      </c>
      <c r="Q479" s="801"/>
      <c r="R479" s="801"/>
      <c r="S479" s="801"/>
      <c r="T479" s="801"/>
      <c r="U479" s="801"/>
      <c r="V479" s="802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63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6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746</v>
      </c>
      <c r="B482" s="54" t="s">
        <v>747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87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746</v>
      </c>
      <c r="B483" s="54" t="s">
        <v>750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1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751</v>
      </c>
      <c r="B484" s="54" t="s">
        <v>752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751</v>
      </c>
      <c r="B485" s="54" t="s">
        <v>754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755</v>
      </c>
      <c r="B486" s="54" t="s">
        <v>756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755</v>
      </c>
      <c r="B487" s="54" t="s">
        <v>757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75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761</v>
      </c>
      <c r="B489" s="54" t="s">
        <v>762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761</v>
      </c>
      <c r="B490" s="54" t="s">
        <v>764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9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766</v>
      </c>
      <c r="B492" s="54" t="s">
        <v>768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769</v>
      </c>
      <c r="B494" s="54" t="s">
        <v>772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4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8.3999999999999986</v>
      </c>
      <c r="Y496" s="780">
        <f t="shared" si="97"/>
        <v>8.4</v>
      </c>
      <c r="Z496" s="36">
        <f t="shared" si="102"/>
        <v>2.0080000000000001E-2</v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8.9199999999999982</v>
      </c>
      <c r="BN496" s="64">
        <f t="shared" si="99"/>
        <v>8.92</v>
      </c>
      <c r="BO496" s="64">
        <f t="shared" si="100"/>
        <v>1.7094017094017092E-2</v>
      </c>
      <c r="BP496" s="64">
        <f t="shared" si="101"/>
        <v>1.7094017094017096E-2</v>
      </c>
    </row>
    <row r="497" spans="1:68" ht="37.5" customHeight="1" x14ac:dyDescent="0.25">
      <c r="A497" s="54" t="s">
        <v>778</v>
      </c>
      <c r="B497" s="54" t="s">
        <v>779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780</v>
      </c>
      <c r="B498" s="54" t="s">
        <v>781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780</v>
      </c>
      <c r="B499" s="54" t="s">
        <v>783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1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70</v>
      </c>
      <c r="Q500" s="801"/>
      <c r="R500" s="801"/>
      <c r="S500" s="801"/>
      <c r="T500" s="801"/>
      <c r="U500" s="801"/>
      <c r="V500" s="802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3.9999999999999991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2.0080000000000001E-2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70</v>
      </c>
      <c r="Q501" s="801"/>
      <c r="R501" s="801"/>
      <c r="S501" s="801"/>
      <c r="T501" s="801"/>
      <c r="U501" s="801"/>
      <c r="V501" s="802"/>
      <c r="W501" s="37" t="s">
        <v>68</v>
      </c>
      <c r="X501" s="781">
        <f>IFERROR(SUM(X481:X499),"0")</f>
        <v>8.3999999999999986</v>
      </c>
      <c r="Y501" s="781">
        <f>IFERROR(SUM(Y481:Y499),"0")</f>
        <v>8.4</v>
      </c>
      <c r="Z501" s="37"/>
      <c r="AA501" s="782"/>
      <c r="AB501" s="782"/>
      <c r="AC501" s="782"/>
    </row>
    <row r="502" spans="1:68" ht="14.25" customHeight="1" x14ac:dyDescent="0.25">
      <c r="A502" s="799" t="s">
        <v>72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785</v>
      </c>
      <c r="B503" s="54" t="s">
        <v>786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788</v>
      </c>
      <c r="B504" s="54" t="s">
        <v>789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70</v>
      </c>
      <c r="Q505" s="801"/>
      <c r="R505" s="801"/>
      <c r="S505" s="801"/>
      <c r="T505" s="801"/>
      <c r="U505" s="801"/>
      <c r="V505" s="802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70</v>
      </c>
      <c r="Q506" s="801"/>
      <c r="R506" s="801"/>
      <c r="S506" s="801"/>
      <c r="T506" s="801"/>
      <c r="U506" s="801"/>
      <c r="V506" s="802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70</v>
      </c>
      <c r="Q510" s="801"/>
      <c r="R510" s="801"/>
      <c r="S510" s="801"/>
      <c r="T510" s="801"/>
      <c r="U510" s="801"/>
      <c r="V510" s="802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70</v>
      </c>
      <c r="Q511" s="801"/>
      <c r="R511" s="801"/>
      <c r="S511" s="801"/>
      <c r="T511" s="801"/>
      <c r="U511" s="801"/>
      <c r="V511" s="802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799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800</v>
      </c>
      <c r="B514" s="54" t="s">
        <v>801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70</v>
      </c>
      <c r="Q515" s="801"/>
      <c r="R515" s="801"/>
      <c r="S515" s="801"/>
      <c r="T515" s="801"/>
      <c r="U515" s="801"/>
      <c r="V515" s="802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70</v>
      </c>
      <c r="Q516" s="801"/>
      <c r="R516" s="801"/>
      <c r="S516" s="801"/>
      <c r="T516" s="801"/>
      <c r="U516" s="801"/>
      <c r="V516" s="802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63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13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807</v>
      </c>
      <c r="B519" s="54" t="s">
        <v>808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810</v>
      </c>
      <c r="B520" s="54" t="s">
        <v>811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17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814</v>
      </c>
      <c r="B521" s="54" t="s">
        <v>815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816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70</v>
      </c>
      <c r="Q523" s="801"/>
      <c r="R523" s="801"/>
      <c r="S523" s="801"/>
      <c r="T523" s="801"/>
      <c r="U523" s="801"/>
      <c r="V523" s="802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70</v>
      </c>
      <c r="Q524" s="801"/>
      <c r="R524" s="801"/>
      <c r="S524" s="801"/>
      <c r="T524" s="801"/>
      <c r="U524" s="801"/>
      <c r="V524" s="802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98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817</v>
      </c>
      <c r="B526" s="54" t="s">
        <v>818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70</v>
      </c>
      <c r="Q527" s="801"/>
      <c r="R527" s="801"/>
      <c r="S527" s="801"/>
      <c r="T527" s="801"/>
      <c r="U527" s="801"/>
      <c r="V527" s="802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70</v>
      </c>
      <c r="Q528" s="801"/>
      <c r="R528" s="801"/>
      <c r="S528" s="801"/>
      <c r="T528" s="801"/>
      <c r="U528" s="801"/>
      <c r="V528" s="802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819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70</v>
      </c>
      <c r="Q531" s="801"/>
      <c r="R531" s="801"/>
      <c r="S531" s="801"/>
      <c r="T531" s="801"/>
      <c r="U531" s="801"/>
      <c r="V531" s="802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70</v>
      </c>
      <c r="Q532" s="801"/>
      <c r="R532" s="801"/>
      <c r="S532" s="801"/>
      <c r="T532" s="801"/>
      <c r="U532" s="801"/>
      <c r="V532" s="802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823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63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824</v>
      </c>
      <c r="B535" s="54" t="s">
        <v>825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827</v>
      </c>
      <c r="B536" s="54" t="s">
        <v>828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829</v>
      </c>
      <c r="B537" s="54" t="s">
        <v>830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890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833</v>
      </c>
      <c r="B538" s="54" t="s">
        <v>834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3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70</v>
      </c>
      <c r="Q539" s="801"/>
      <c r="R539" s="801"/>
      <c r="S539" s="801"/>
      <c r="T539" s="801"/>
      <c r="U539" s="801"/>
      <c r="V539" s="802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70</v>
      </c>
      <c r="Q540" s="801"/>
      <c r="R540" s="801"/>
      <c r="S540" s="801"/>
      <c r="T540" s="801"/>
      <c r="U540" s="801"/>
      <c r="V540" s="802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837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63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838</v>
      </c>
      <c r="B543" s="54" t="s">
        <v>839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70</v>
      </c>
      <c r="Q544" s="801"/>
      <c r="R544" s="801"/>
      <c r="S544" s="801"/>
      <c r="T544" s="801"/>
      <c r="U544" s="801"/>
      <c r="V544" s="802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70</v>
      </c>
      <c r="Q545" s="801"/>
      <c r="R545" s="801"/>
      <c r="S545" s="801"/>
      <c r="T545" s="801"/>
      <c r="U545" s="801"/>
      <c r="V545" s="802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196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841</v>
      </c>
      <c r="B547" s="54" t="s">
        <v>842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70</v>
      </c>
      <c r="Q548" s="801"/>
      <c r="R548" s="801"/>
      <c r="S548" s="801"/>
      <c r="T548" s="801"/>
      <c r="U548" s="801"/>
      <c r="V548" s="802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70</v>
      </c>
      <c r="Q549" s="801"/>
      <c r="R549" s="801"/>
      <c r="S549" s="801"/>
      <c r="T549" s="801"/>
      <c r="U549" s="801"/>
      <c r="V549" s="802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844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109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850</v>
      </c>
      <c r="B555" s="54" t="s">
        <v>851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200</v>
      </c>
      <c r="Y556" s="780">
        <f t="shared" si="103"/>
        <v>200.64000000000001</v>
      </c>
      <c r="Z556" s="36">
        <f t="shared" si="104"/>
        <v>0.45448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213.63636363636363</v>
      </c>
      <c r="BN556" s="64">
        <f t="shared" si="106"/>
        <v>214.32</v>
      </c>
      <c r="BO556" s="64">
        <f t="shared" si="107"/>
        <v>0.36421911421911418</v>
      </c>
      <c r="BP556" s="64">
        <f t="shared" si="108"/>
        <v>0.36538461538461542</v>
      </c>
    </row>
    <row r="557" spans="1:68" ht="16.5" customHeight="1" x14ac:dyDescent="0.25">
      <c r="A557" s="54" t="s">
        <v>856</v>
      </c>
      <c r="B557" s="54" t="s">
        <v>857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862</v>
      </c>
      <c r="B560" s="54" t="s">
        <v>864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865</v>
      </c>
      <c r="B561" s="54" t="s">
        <v>866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867</v>
      </c>
      <c r="B562" s="54" t="s">
        <v>868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10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871</v>
      </c>
      <c r="B563" s="54" t="s">
        <v>872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871</v>
      </c>
      <c r="B564" s="54" t="s">
        <v>873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874</v>
      </c>
      <c r="B565" s="54" t="s">
        <v>875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70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877</v>
      </c>
      <c r="B566" s="54" t="s">
        <v>878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49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880</v>
      </c>
      <c r="B567" s="54" t="s">
        <v>881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097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70</v>
      </c>
      <c r="Q568" s="801"/>
      <c r="R568" s="801"/>
      <c r="S568" s="801"/>
      <c r="T568" s="801"/>
      <c r="U568" s="801"/>
      <c r="V568" s="802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37.878787878787875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38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0.45448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70</v>
      </c>
      <c r="Q569" s="801"/>
      <c r="R569" s="801"/>
      <c r="S569" s="801"/>
      <c r="T569" s="801"/>
      <c r="U569" s="801"/>
      <c r="V569" s="802"/>
      <c r="W569" s="37" t="s">
        <v>68</v>
      </c>
      <c r="X569" s="781">
        <f>IFERROR(SUM(X553:X567),"0")</f>
        <v>200</v>
      </c>
      <c r="Y569" s="781">
        <f>IFERROR(SUM(Y553:Y567),"0")</f>
        <v>200.64000000000001</v>
      </c>
      <c r="Z569" s="37"/>
      <c r="AA569" s="782"/>
      <c r="AB569" s="782"/>
      <c r="AC569" s="782"/>
    </row>
    <row r="570" spans="1:68" ht="14.25" customHeight="1" x14ac:dyDescent="0.25">
      <c r="A570" s="799" t="s">
        <v>155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98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889</v>
      </c>
      <c r="B573" s="54" t="s">
        <v>890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94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70</v>
      </c>
      <c r="Q574" s="801"/>
      <c r="R574" s="801"/>
      <c r="S574" s="801"/>
      <c r="T574" s="801"/>
      <c r="U574" s="801"/>
      <c r="V574" s="802"/>
      <c r="W574" s="37" t="s">
        <v>71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70</v>
      </c>
      <c r="Q575" s="801"/>
      <c r="R575" s="801"/>
      <c r="S575" s="801"/>
      <c r="T575" s="801"/>
      <c r="U575" s="801"/>
      <c r="V575" s="802"/>
      <c r="W575" s="37" t="s">
        <v>68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799" t="s">
        <v>63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40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50</v>
      </c>
      <c r="Y577" s="780">
        <f t="shared" ref="Y577:Y590" si="109">IFERROR(IF(X577="",0,CEILING((X577/$H577),1)*$H577),"")</f>
        <v>52.800000000000004</v>
      </c>
      <c r="Z577" s="36">
        <f>IFERROR(IF(Y577=0,"",ROUNDUP(Y577/H577,0)*0.01196),"")</f>
        <v>0.1196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53.409090909090907</v>
      </c>
      <c r="BN577" s="64">
        <f t="shared" ref="BN577:BN590" si="111">IFERROR(Y577*I577/H577,"0")</f>
        <v>56.400000000000006</v>
      </c>
      <c r="BO577" s="64">
        <f t="shared" ref="BO577:BO590" si="112">IFERROR(1/J577*(X577/H577),"0")</f>
        <v>9.1054778554778545E-2</v>
      </c>
      <c r="BP577" s="64">
        <f t="shared" ref="BP577:BP590" si="113">IFERROR(1/J577*(Y577/H577),"0")</f>
        <v>9.6153846153846159E-2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185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150</v>
      </c>
      <c r="Y580" s="780">
        <f t="shared" si="109"/>
        <v>153.12</v>
      </c>
      <c r="Z580" s="36">
        <f>IFERROR(IF(Y580=0,"",ROUNDUP(Y580/H580,0)*0.01196),"")</f>
        <v>0.34683999999999998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160.22727272727272</v>
      </c>
      <c r="BN580" s="64">
        <f t="shared" si="111"/>
        <v>163.56</v>
      </c>
      <c r="BO580" s="64">
        <f t="shared" si="112"/>
        <v>0.27316433566433568</v>
      </c>
      <c r="BP580" s="64">
        <f t="shared" si="113"/>
        <v>0.27884615384615385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8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909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0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908</v>
      </c>
      <c r="B583" s="54" t="s">
        <v>911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908</v>
      </c>
      <c r="B584" s="54" t="s">
        <v>913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1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915</v>
      </c>
      <c r="B585" s="54" t="s">
        <v>916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915</v>
      </c>
      <c r="B586" s="54" t="s">
        <v>917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915</v>
      </c>
      <c r="B587" s="54" t="s">
        <v>918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4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920</v>
      </c>
      <c r="B589" s="54" t="s">
        <v>922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920</v>
      </c>
      <c r="B590" s="54" t="s">
        <v>923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999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70</v>
      </c>
      <c r="Q591" s="801"/>
      <c r="R591" s="801"/>
      <c r="S591" s="801"/>
      <c r="T591" s="801"/>
      <c r="U591" s="801"/>
      <c r="V591" s="802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37.878787878787875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39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0.46643999999999997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70</v>
      </c>
      <c r="Q592" s="801"/>
      <c r="R592" s="801"/>
      <c r="S592" s="801"/>
      <c r="T592" s="801"/>
      <c r="U592" s="801"/>
      <c r="V592" s="802"/>
      <c r="W592" s="37" t="s">
        <v>68</v>
      </c>
      <c r="X592" s="781">
        <f>IFERROR(SUM(X577:X590),"0")</f>
        <v>200</v>
      </c>
      <c r="Y592" s="781">
        <f>IFERROR(SUM(Y577:Y590),"0")</f>
        <v>205.92000000000002</v>
      </c>
      <c r="Z592" s="37"/>
      <c r="AA592" s="782"/>
      <c r="AB592" s="782"/>
      <c r="AC592" s="782"/>
    </row>
    <row r="593" spans="1:68" ht="14.25" customHeight="1" x14ac:dyDescent="0.25">
      <c r="A593" s="799" t="s">
        <v>72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925</v>
      </c>
      <c r="B594" s="54" t="s">
        <v>926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928</v>
      </c>
      <c r="B595" s="54" t="s">
        <v>929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931</v>
      </c>
      <c r="B596" s="54" t="s">
        <v>932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70</v>
      </c>
      <c r="Q597" s="801"/>
      <c r="R597" s="801"/>
      <c r="S597" s="801"/>
      <c r="T597" s="801"/>
      <c r="U597" s="801"/>
      <c r="V597" s="802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70</v>
      </c>
      <c r="Q598" s="801"/>
      <c r="R598" s="801"/>
      <c r="S598" s="801"/>
      <c r="T598" s="801"/>
      <c r="U598" s="801"/>
      <c r="V598" s="802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196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934</v>
      </c>
      <c r="B600" s="54" t="s">
        <v>935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937</v>
      </c>
      <c r="B601" s="54" t="s">
        <v>938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4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70</v>
      </c>
      <c r="Q602" s="801"/>
      <c r="R602" s="801"/>
      <c r="S602" s="801"/>
      <c r="T602" s="801"/>
      <c r="U602" s="801"/>
      <c r="V602" s="802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70</v>
      </c>
      <c r="Q603" s="801"/>
      <c r="R603" s="801"/>
      <c r="S603" s="801"/>
      <c r="T603" s="801"/>
      <c r="U603" s="801"/>
      <c r="V603" s="802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940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940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109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94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70</v>
      </c>
      <c r="Q608" s="801"/>
      <c r="R608" s="801"/>
      <c r="S608" s="801"/>
      <c r="T608" s="801"/>
      <c r="U608" s="801"/>
      <c r="V608" s="802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70</v>
      </c>
      <c r="Q609" s="801"/>
      <c r="R609" s="801"/>
      <c r="S609" s="801"/>
      <c r="T609" s="801"/>
      <c r="U609" s="801"/>
      <c r="V609" s="802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63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70</v>
      </c>
      <c r="Q612" s="801"/>
      <c r="R612" s="801"/>
      <c r="S612" s="801"/>
      <c r="T612" s="801"/>
      <c r="U612" s="801"/>
      <c r="V612" s="802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70</v>
      </c>
      <c r="Q613" s="801"/>
      <c r="R613" s="801"/>
      <c r="S613" s="801"/>
      <c r="T613" s="801"/>
      <c r="U613" s="801"/>
      <c r="V613" s="802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947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947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109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948</v>
      </c>
      <c r="B617" s="54" t="s">
        <v>949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60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952</v>
      </c>
      <c r="B618" s="54" t="s">
        <v>953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87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956</v>
      </c>
      <c r="B619" s="54" t="s">
        <v>957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3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960</v>
      </c>
      <c r="B620" s="54" t="s">
        <v>961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093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964</v>
      </c>
      <c r="B621" s="54" t="s">
        <v>965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967</v>
      </c>
      <c r="B622" s="54" t="s">
        <v>968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23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970</v>
      </c>
      <c r="B623" s="54" t="s">
        <v>971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08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70</v>
      </c>
      <c r="Q624" s="801"/>
      <c r="R624" s="801"/>
      <c r="S624" s="801"/>
      <c r="T624" s="801"/>
      <c r="U624" s="801"/>
      <c r="V624" s="802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70</v>
      </c>
      <c r="Q625" s="801"/>
      <c r="R625" s="801"/>
      <c r="S625" s="801"/>
      <c r="T625" s="801"/>
      <c r="U625" s="801"/>
      <c r="V625" s="802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155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973</v>
      </c>
      <c r="B627" s="54" t="s">
        <v>974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2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977</v>
      </c>
      <c r="B628" s="54" t="s">
        <v>978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24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980</v>
      </c>
      <c r="B629" s="54" t="s">
        <v>981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47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984</v>
      </c>
      <c r="B630" s="54" t="s">
        <v>985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58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70</v>
      </c>
      <c r="Q631" s="801"/>
      <c r="R631" s="801"/>
      <c r="S631" s="801"/>
      <c r="T631" s="801"/>
      <c r="U631" s="801"/>
      <c r="V631" s="802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70</v>
      </c>
      <c r="Q632" s="801"/>
      <c r="R632" s="801"/>
      <c r="S632" s="801"/>
      <c r="T632" s="801"/>
      <c r="U632" s="801"/>
      <c r="V632" s="802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63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62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30</v>
      </c>
      <c r="Y634" s="780">
        <f t="shared" ref="Y634:Y640" si="119">IFERROR(IF(X634="",0,CEILING((X634/$H634),1)*$H634),"")</f>
        <v>33.6</v>
      </c>
      <c r="Z634" s="36">
        <f>IFERROR(IF(Y634=0,"",ROUNDUP(Y634/H634,0)*0.00902),"")</f>
        <v>7.2160000000000002E-2</v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31.928571428571427</v>
      </c>
      <c r="BN634" s="64">
        <f t="shared" ref="BN634:BN640" si="121">IFERROR(Y634*I634/H634,"0")</f>
        <v>35.76</v>
      </c>
      <c r="BO634" s="64">
        <f t="shared" ref="BO634:BO640" si="122">IFERROR(1/J634*(X634/H634),"0")</f>
        <v>5.4112554112554112E-2</v>
      </c>
      <c r="BP634" s="64">
        <f t="shared" ref="BP634:BP640" si="123">IFERROR(1/J634*(Y634/H634),"0")</f>
        <v>6.0606060606060608E-2</v>
      </c>
    </row>
    <row r="635" spans="1:68" ht="27" customHeight="1" x14ac:dyDescent="0.25">
      <c r="A635" s="54" t="s">
        <v>991</v>
      </c>
      <c r="B635" s="54" t="s">
        <v>992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92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995</v>
      </c>
      <c r="B636" s="54" t="s">
        <v>996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4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999</v>
      </c>
      <c r="B637" s="54" t="s">
        <v>1000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902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1003</v>
      </c>
      <c r="B638" s="54" t="s">
        <v>1004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5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1007</v>
      </c>
      <c r="B639" s="54" t="s">
        <v>1008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39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1010</v>
      </c>
      <c r="B640" s="54" t="s">
        <v>1011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9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70</v>
      </c>
      <c r="Q641" s="801"/>
      <c r="R641" s="801"/>
      <c r="S641" s="801"/>
      <c r="T641" s="801"/>
      <c r="U641" s="801"/>
      <c r="V641" s="802"/>
      <c r="W641" s="37" t="s">
        <v>71</v>
      </c>
      <c r="X641" s="781">
        <f>IFERROR(X634/H634,"0")+IFERROR(X635/H635,"0")+IFERROR(X636/H636,"0")+IFERROR(X637/H637,"0")+IFERROR(X638/H638,"0")+IFERROR(X639/H639,"0")+IFERROR(X640/H640,"0")</f>
        <v>7.1428571428571423</v>
      </c>
      <c r="Y641" s="781">
        <f>IFERROR(Y634/H634,"0")+IFERROR(Y635/H635,"0")+IFERROR(Y636/H636,"0")+IFERROR(Y637/H637,"0")+IFERROR(Y638/H638,"0")+IFERROR(Y639/H639,"0")+IFERROR(Y640/H640,"0")</f>
        <v>8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7.2160000000000002E-2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70</v>
      </c>
      <c r="Q642" s="801"/>
      <c r="R642" s="801"/>
      <c r="S642" s="801"/>
      <c r="T642" s="801"/>
      <c r="U642" s="801"/>
      <c r="V642" s="802"/>
      <c r="W642" s="37" t="s">
        <v>68</v>
      </c>
      <c r="X642" s="781">
        <f>IFERROR(SUM(X634:X640),"0")</f>
        <v>30</v>
      </c>
      <c r="Y642" s="781">
        <f>IFERROR(SUM(Y634:Y640),"0")</f>
        <v>33.6</v>
      </c>
      <c r="Z642" s="37"/>
      <c r="AA642" s="782"/>
      <c r="AB642" s="782"/>
      <c r="AC642" s="782"/>
    </row>
    <row r="643" spans="1:68" ht="14.25" customHeight="1" x14ac:dyDescent="0.25">
      <c r="A643" s="799" t="s">
        <v>72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186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200</v>
      </c>
      <c r="Y644" s="780">
        <f t="shared" ref="Y644:Y651" si="124">IFERROR(IF(X644="",0,CEILING((X644/$H644),1)*$H644),"")</f>
        <v>202.79999999999998</v>
      </c>
      <c r="Z644" s="36">
        <f>IFERROR(IF(Y644=0,"",ROUNDUP(Y644/H644,0)*0.01898),"")</f>
        <v>0.49348000000000003</v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213.30769230769235</v>
      </c>
      <c r="BN644" s="64">
        <f t="shared" ref="BN644:BN651" si="126">IFERROR(Y644*I644/H644,"0")</f>
        <v>216.29400000000001</v>
      </c>
      <c r="BO644" s="64">
        <f t="shared" ref="BO644:BO651" si="127">IFERROR(1/J644*(X644/H644),"0")</f>
        <v>0.40064102564102566</v>
      </c>
      <c r="BP644" s="64">
        <f t="shared" ref="BP644:BP651" si="128">IFERROR(1/J644*(Y644/H644),"0")</f>
        <v>0.40625</v>
      </c>
    </row>
    <row r="645" spans="1:68" ht="27" customHeight="1" x14ac:dyDescent="0.25">
      <c r="A645" s="54" t="s">
        <v>1013</v>
      </c>
      <c r="B645" s="54" t="s">
        <v>1017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0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1019</v>
      </c>
      <c r="B646" s="54" t="s">
        <v>1020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3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1019</v>
      </c>
      <c r="B647" s="54" t="s">
        <v>1023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4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1025</v>
      </c>
      <c r="B648" s="54" t="s">
        <v>1026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4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1025</v>
      </c>
      <c r="B649" s="54" t="s">
        <v>1028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24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1030</v>
      </c>
      <c r="B650" s="54" t="s">
        <v>1031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8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1030</v>
      </c>
      <c r="B651" s="54" t="s">
        <v>1033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4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70</v>
      </c>
      <c r="Q652" s="801"/>
      <c r="R652" s="801"/>
      <c r="S652" s="801"/>
      <c r="T652" s="801"/>
      <c r="U652" s="801"/>
      <c r="V652" s="802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25.641025641025642</v>
      </c>
      <c r="Y652" s="781">
        <f>IFERROR(Y644/H644,"0")+IFERROR(Y645/H645,"0")+IFERROR(Y646/H646,"0")+IFERROR(Y647/H647,"0")+IFERROR(Y648/H648,"0")+IFERROR(Y649/H649,"0")+IFERROR(Y650/H650,"0")+IFERROR(Y651/H651,"0")</f>
        <v>26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0.49348000000000003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70</v>
      </c>
      <c r="Q653" s="801"/>
      <c r="R653" s="801"/>
      <c r="S653" s="801"/>
      <c r="T653" s="801"/>
      <c r="U653" s="801"/>
      <c r="V653" s="802"/>
      <c r="W653" s="37" t="s">
        <v>68</v>
      </c>
      <c r="X653" s="781">
        <f>IFERROR(SUM(X644:X651),"0")</f>
        <v>200</v>
      </c>
      <c r="Y653" s="781">
        <f>IFERROR(SUM(Y644:Y651),"0")</f>
        <v>202.79999999999998</v>
      </c>
      <c r="Z653" s="37"/>
      <c r="AA653" s="782"/>
      <c r="AB653" s="782"/>
      <c r="AC653" s="782"/>
    </row>
    <row r="654" spans="1:68" ht="14.25" customHeight="1" x14ac:dyDescent="0.25">
      <c r="A654" s="799" t="s">
        <v>196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1035</v>
      </c>
      <c r="B655" s="54" t="s">
        <v>1036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4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1035</v>
      </c>
      <c r="B656" s="54" t="s">
        <v>1039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955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1041</v>
      </c>
      <c r="B657" s="54" t="s">
        <v>1042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202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1041</v>
      </c>
      <c r="B658" s="54" t="s">
        <v>1045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65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70</v>
      </c>
      <c r="Q659" s="801"/>
      <c r="R659" s="801"/>
      <c r="S659" s="801"/>
      <c r="T659" s="801"/>
      <c r="U659" s="801"/>
      <c r="V659" s="802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70</v>
      </c>
      <c r="Q660" s="801"/>
      <c r="R660" s="801"/>
      <c r="S660" s="801"/>
      <c r="T660" s="801"/>
      <c r="U660" s="801"/>
      <c r="V660" s="802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1047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109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1048</v>
      </c>
      <c r="B663" s="54" t="s">
        <v>1049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783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1052</v>
      </c>
      <c r="B664" s="54" t="s">
        <v>1053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70</v>
      </c>
      <c r="Q665" s="801"/>
      <c r="R665" s="801"/>
      <c r="S665" s="801"/>
      <c r="T665" s="801"/>
      <c r="U665" s="801"/>
      <c r="V665" s="802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70</v>
      </c>
      <c r="Q666" s="801"/>
      <c r="R666" s="801"/>
      <c r="S666" s="801"/>
      <c r="T666" s="801"/>
      <c r="U666" s="801"/>
      <c r="V666" s="802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155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1056</v>
      </c>
      <c r="B668" s="54" t="s">
        <v>1057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09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70</v>
      </c>
      <c r="Q669" s="801"/>
      <c r="R669" s="801"/>
      <c r="S669" s="801"/>
      <c r="T669" s="801"/>
      <c r="U669" s="801"/>
      <c r="V669" s="802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70</v>
      </c>
      <c r="Q670" s="801"/>
      <c r="R670" s="801"/>
      <c r="S670" s="801"/>
      <c r="T670" s="801"/>
      <c r="U670" s="801"/>
      <c r="V670" s="802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63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1060</v>
      </c>
      <c r="B672" s="54" t="s">
        <v>1061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1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70</v>
      </c>
      <c r="Q673" s="801"/>
      <c r="R673" s="801"/>
      <c r="S673" s="801"/>
      <c r="T673" s="801"/>
      <c r="U673" s="801"/>
      <c r="V673" s="802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70</v>
      </c>
      <c r="Q674" s="801"/>
      <c r="R674" s="801"/>
      <c r="S674" s="801"/>
      <c r="T674" s="801"/>
      <c r="U674" s="801"/>
      <c r="V674" s="802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72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1064</v>
      </c>
      <c r="B676" s="54" t="s">
        <v>1065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14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70</v>
      </c>
      <c r="Q677" s="801"/>
      <c r="R677" s="801"/>
      <c r="S677" s="801"/>
      <c r="T677" s="801"/>
      <c r="U677" s="801"/>
      <c r="V677" s="802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70</v>
      </c>
      <c r="Q678" s="801"/>
      <c r="R678" s="801"/>
      <c r="S678" s="801"/>
      <c r="T678" s="801"/>
      <c r="U678" s="801"/>
      <c r="V678" s="802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1068</v>
      </c>
      <c r="Q679" s="827"/>
      <c r="R679" s="827"/>
      <c r="S679" s="827"/>
      <c r="T679" s="827"/>
      <c r="U679" s="827"/>
      <c r="V679" s="828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6327.5999999999995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6371.1600000000008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1069</v>
      </c>
      <c r="Q680" s="827"/>
      <c r="R680" s="827"/>
      <c r="S680" s="827"/>
      <c r="T680" s="827"/>
      <c r="U680" s="827"/>
      <c r="V680" s="828"/>
      <c r="W680" s="37" t="s">
        <v>68</v>
      </c>
      <c r="X680" s="781">
        <f>IFERROR(SUM(BM22:BM676),"0")</f>
        <v>6573.3840386280399</v>
      </c>
      <c r="Y680" s="781">
        <f>IFERROR(SUM(BN22:BN676),"0")</f>
        <v>6619.0810000000001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1070</v>
      </c>
      <c r="Q681" s="827"/>
      <c r="R681" s="827"/>
      <c r="S681" s="827"/>
      <c r="T681" s="827"/>
      <c r="U681" s="827"/>
      <c r="V681" s="828"/>
      <c r="W681" s="37" t="s">
        <v>1071</v>
      </c>
      <c r="X681" s="38">
        <f>ROUNDUP(SUM(BO22:BO676),0)</f>
        <v>10</v>
      </c>
      <c r="Y681" s="38">
        <f>ROUNDUP(SUM(BP22:BP676),0)</f>
        <v>10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1072</v>
      </c>
      <c r="Q682" s="827"/>
      <c r="R682" s="827"/>
      <c r="S682" s="827"/>
      <c r="T682" s="827"/>
      <c r="U682" s="827"/>
      <c r="V682" s="828"/>
      <c r="W682" s="37" t="s">
        <v>68</v>
      </c>
      <c r="X682" s="781">
        <f>GrossWeightTotal+PalletQtyTotal*25</f>
        <v>6823.3840386280399</v>
      </c>
      <c r="Y682" s="781">
        <f>GrossWeightTotalR+PalletQtyTotalR*25</f>
        <v>6869.0810000000001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1073</v>
      </c>
      <c r="Q683" s="827"/>
      <c r="R683" s="827"/>
      <c r="S683" s="827"/>
      <c r="T683" s="827"/>
      <c r="U683" s="827"/>
      <c r="V683" s="828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542.47796647796645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548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1074</v>
      </c>
      <c r="Q684" s="827"/>
      <c r="R684" s="827"/>
      <c r="S684" s="827"/>
      <c r="T684" s="827"/>
      <c r="U684" s="827"/>
      <c r="V684" s="828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10.345660000000002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08" t="s">
        <v>107</v>
      </c>
      <c r="D686" s="930"/>
      <c r="E686" s="930"/>
      <c r="F686" s="930"/>
      <c r="G686" s="930"/>
      <c r="H686" s="857"/>
      <c r="I686" s="808" t="s">
        <v>308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651</v>
      </c>
      <c r="Y686" s="857"/>
      <c r="Z686" s="808" t="s">
        <v>737</v>
      </c>
      <c r="AA686" s="930"/>
      <c r="AB686" s="930"/>
      <c r="AC686" s="857"/>
      <c r="AD686" s="776" t="s">
        <v>844</v>
      </c>
      <c r="AE686" s="776" t="s">
        <v>940</v>
      </c>
      <c r="AF686" s="808" t="s">
        <v>947</v>
      </c>
      <c r="AG686" s="857"/>
    </row>
    <row r="687" spans="1:68" ht="14.25" customHeight="1" thickTop="1" x14ac:dyDescent="0.2">
      <c r="A687" s="1159" t="s">
        <v>1077</v>
      </c>
      <c r="B687" s="808" t="s">
        <v>62</v>
      </c>
      <c r="C687" s="808" t="s">
        <v>108</v>
      </c>
      <c r="D687" s="808" t="s">
        <v>134</v>
      </c>
      <c r="E687" s="808" t="s">
        <v>204</v>
      </c>
      <c r="F687" s="808" t="s">
        <v>226</v>
      </c>
      <c r="G687" s="808" t="s">
        <v>267</v>
      </c>
      <c r="H687" s="808" t="s">
        <v>107</v>
      </c>
      <c r="I687" s="808" t="s">
        <v>309</v>
      </c>
      <c r="J687" s="808" t="s">
        <v>333</v>
      </c>
      <c r="K687" s="808" t="s">
        <v>410</v>
      </c>
      <c r="L687" s="808" t="s">
        <v>430</v>
      </c>
      <c r="M687" s="808" t="s">
        <v>455</v>
      </c>
      <c r="N687" s="777"/>
      <c r="O687" s="808" t="s">
        <v>482</v>
      </c>
      <c r="P687" s="808" t="s">
        <v>485</v>
      </c>
      <c r="Q687" s="808" t="s">
        <v>494</v>
      </c>
      <c r="R687" s="808" t="s">
        <v>510</v>
      </c>
      <c r="S687" s="808" t="s">
        <v>523</v>
      </c>
      <c r="T687" s="808" t="s">
        <v>536</v>
      </c>
      <c r="U687" s="808" t="s">
        <v>549</v>
      </c>
      <c r="V687" s="808" t="s">
        <v>553</v>
      </c>
      <c r="W687" s="808" t="s">
        <v>638</v>
      </c>
      <c r="X687" s="808" t="s">
        <v>652</v>
      </c>
      <c r="Y687" s="808" t="s">
        <v>693</v>
      </c>
      <c r="Z687" s="808" t="s">
        <v>738</v>
      </c>
      <c r="AA687" s="808" t="s">
        <v>799</v>
      </c>
      <c r="AB687" s="808" t="s">
        <v>823</v>
      </c>
      <c r="AC687" s="808" t="s">
        <v>837</v>
      </c>
      <c r="AD687" s="808" t="s">
        <v>844</v>
      </c>
      <c r="AE687" s="808" t="s">
        <v>940</v>
      </c>
      <c r="AF687" s="808" t="s">
        <v>947</v>
      </c>
      <c r="AG687" s="808" t="s">
        <v>1047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46">
        <f>IFERROR(Y103*1,"0")+IFERROR(Y104*1,"0")+IFERROR(Y105*1,"0")+IFERROR(Y109*1,"0")+IFERROR(Y110*1,"0")+IFERROR(Y111*1,"0")+IFERROR(Y112*1,"0")+IFERROR(Y113*1,"0")+IFERROR(Y114*1,"0")</f>
        <v>100.80000000000001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50.400000000000006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84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19.2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134.4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5331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8.4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406.56000000000006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236.39999999999998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2025-02-06T08:00:16Z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