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96AB6AF-1BC9-4B43-9FF4-608534F5C7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Y301" i="1"/>
  <c r="X301" i="1"/>
  <c r="Z300" i="1"/>
  <c r="X300" i="1"/>
  <c r="BO299" i="1"/>
  <c r="BM299" i="1"/>
  <c r="Z299" i="1"/>
  <c r="Y299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Y239" i="1"/>
  <c r="X239" i="1"/>
  <c r="Z238" i="1"/>
  <c r="X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P208" i="1"/>
  <c r="Y205" i="1"/>
  <c r="X205" i="1"/>
  <c r="Z204" i="1"/>
  <c r="X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Y204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P176" i="1"/>
  <c r="BO176" i="1"/>
  <c r="BN176" i="1"/>
  <c r="BM176" i="1"/>
  <c r="Z176" i="1"/>
  <c r="Z179" i="1" s="1"/>
  <c r="Y176" i="1"/>
  <c r="P176" i="1"/>
  <c r="BO175" i="1"/>
  <c r="BM175" i="1"/>
  <c r="Z175" i="1"/>
  <c r="Y175" i="1"/>
  <c r="Y180" i="1" s="1"/>
  <c r="P175" i="1"/>
  <c r="X171" i="1"/>
  <c r="Z170" i="1"/>
  <c r="X170" i="1"/>
  <c r="BO169" i="1"/>
  <c r="BM169" i="1"/>
  <c r="Z169" i="1"/>
  <c r="Y169" i="1"/>
  <c r="P169" i="1"/>
  <c r="X166" i="1"/>
  <c r="Z165" i="1"/>
  <c r="X165" i="1"/>
  <c r="BO164" i="1"/>
  <c r="BM164" i="1"/>
  <c r="Z164" i="1"/>
  <c r="Y164" i="1"/>
  <c r="Y166" i="1" s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O158" i="1"/>
  <c r="BM158" i="1"/>
  <c r="Z158" i="1"/>
  <c r="Z161" i="1" s="1"/>
  <c r="Y158" i="1"/>
  <c r="Y162" i="1" s="1"/>
  <c r="P158" i="1"/>
  <c r="X154" i="1"/>
  <c r="X153" i="1"/>
  <c r="BO152" i="1"/>
  <c r="BM152" i="1"/>
  <c r="Z152" i="1"/>
  <c r="Y152" i="1"/>
  <c r="BP152" i="1" s="1"/>
  <c r="P152" i="1"/>
  <c r="BO151" i="1"/>
  <c r="BM151" i="1"/>
  <c r="Z151" i="1"/>
  <c r="Z153" i="1" s="1"/>
  <c r="Y151" i="1"/>
  <c r="Y154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Z146" i="1"/>
  <c r="Y146" i="1"/>
  <c r="BP146" i="1" s="1"/>
  <c r="P146" i="1"/>
  <c r="BP145" i="1"/>
  <c r="BO145" i="1"/>
  <c r="BN145" i="1"/>
  <c r="BM145" i="1"/>
  <c r="Z145" i="1"/>
  <c r="Y145" i="1"/>
  <c r="BP144" i="1"/>
  <c r="BO144" i="1"/>
  <c r="BN144" i="1"/>
  <c r="BM144" i="1"/>
  <c r="Z144" i="1"/>
  <c r="Z148" i="1" s="1"/>
  <c r="Y144" i="1"/>
  <c r="Y148" i="1" s="1"/>
  <c r="X141" i="1"/>
  <c r="X140" i="1"/>
  <c r="BO139" i="1"/>
  <c r="BM139" i="1"/>
  <c r="Z139" i="1"/>
  <c r="Z140" i="1" s="1"/>
  <c r="Y139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29" i="1" s="1"/>
  <c r="P127" i="1"/>
  <c r="X124" i="1"/>
  <c r="Z123" i="1"/>
  <c r="X123" i="1"/>
  <c r="BO122" i="1"/>
  <c r="BM122" i="1"/>
  <c r="Z122" i="1"/>
  <c r="Y122" i="1"/>
  <c r="Y124" i="1" s="1"/>
  <c r="P122" i="1"/>
  <c r="X119" i="1"/>
  <c r="Z118" i="1"/>
  <c r="X118" i="1"/>
  <c r="BO117" i="1"/>
  <c r="BM117" i="1"/>
  <c r="Z117" i="1"/>
  <c r="Y117" i="1"/>
  <c r="Y119" i="1" s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Z113" i="1" s="1"/>
  <c r="Y111" i="1"/>
  <c r="Y113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Z107" i="1" s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Z101" i="1" s="1"/>
  <c r="Y99" i="1"/>
  <c r="Y101" i="1" s="1"/>
  <c r="P99" i="1"/>
  <c r="X96" i="1"/>
  <c r="X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5" i="1" s="1"/>
  <c r="Y90" i="1"/>
  <c r="Y96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Z86" i="1" s="1"/>
  <c r="Y83" i="1"/>
  <c r="Y87" i="1" s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Z79" i="1" s="1"/>
  <c r="Y73" i="1"/>
  <c r="Y80" i="1" s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69" i="1" s="1"/>
  <c r="P67" i="1"/>
  <c r="X64" i="1"/>
  <c r="X63" i="1"/>
  <c r="BO62" i="1"/>
  <c r="BM62" i="1"/>
  <c r="Z62" i="1"/>
  <c r="Z63" i="1" s="1"/>
  <c r="Y62" i="1"/>
  <c r="Y64" i="1" s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52" i="1" s="1"/>
  <c r="Y43" i="1"/>
  <c r="Y5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X24" i="1"/>
  <c r="X302" i="1" s="1"/>
  <c r="X23" i="1"/>
  <c r="X306" i="1" s="1"/>
  <c r="BO22" i="1"/>
  <c r="X304" i="1" s="1"/>
  <c r="BM22" i="1"/>
  <c r="X303" i="1" s="1"/>
  <c r="X305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30" i="1"/>
  <c r="Y33" i="1"/>
  <c r="Y302" i="1" s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5" i="1"/>
  <c r="BN99" i="1"/>
  <c r="BP99" i="1"/>
  <c r="Y102" i="1"/>
  <c r="BN106" i="1"/>
  <c r="Y107" i="1"/>
  <c r="BN111" i="1"/>
  <c r="BP111" i="1"/>
  <c r="Y114" i="1"/>
  <c r="BN117" i="1"/>
  <c r="BP117" i="1"/>
  <c r="Y118" i="1"/>
  <c r="BN122" i="1"/>
  <c r="BP122" i="1"/>
  <c r="Y123" i="1"/>
  <c r="BN127" i="1"/>
  <c r="BP127" i="1"/>
  <c r="Y130" i="1"/>
  <c r="BN139" i="1"/>
  <c r="BP139" i="1"/>
  <c r="Y140" i="1"/>
  <c r="BN146" i="1"/>
  <c r="Y149" i="1"/>
  <c r="BN152" i="1"/>
  <c r="Y153" i="1"/>
  <c r="BN158" i="1"/>
  <c r="BP158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BN44" i="1"/>
  <c r="BN46" i="1"/>
  <c r="BN48" i="1"/>
  <c r="BN50" i="1"/>
  <c r="BN74" i="1"/>
  <c r="BN75" i="1"/>
  <c r="BN77" i="1"/>
  <c r="BN151" i="1"/>
  <c r="BP151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Z307" i="1" s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C315" i="1" l="1"/>
  <c r="Y306" i="1"/>
  <c r="Y303" i="1"/>
  <c r="Y305" i="1" s="1"/>
  <c r="Y304" i="1"/>
  <c r="A315" i="1" l="1"/>
  <c r="B315" i="1"/>
</calcChain>
</file>

<file path=xl/sharedStrings.xml><?xml version="1.0" encoding="utf-8"?>
<sst xmlns="http://schemas.openxmlformats.org/spreadsheetml/2006/main" count="1513" uniqueCount="516">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</sst>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0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1"/>
      <c r="F1" s="341"/>
      <c r="G1" s="12" t="s">
        <v>1</v>
      </c>
      <c r="H1" s="374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9" t="s">
        <v>8</v>
      </c>
      <c r="B5" s="400"/>
      <c r="C5" s="401"/>
      <c r="D5" s="376"/>
      <c r="E5" s="377"/>
      <c r="F5" s="500" t="s">
        <v>9</v>
      </c>
      <c r="G5" s="401"/>
      <c r="H5" s="376"/>
      <c r="I5" s="460"/>
      <c r="J5" s="460"/>
      <c r="K5" s="460"/>
      <c r="L5" s="460"/>
      <c r="M5" s="377"/>
      <c r="N5" s="61"/>
      <c r="P5" s="24" t="s">
        <v>10</v>
      </c>
      <c r="Q5" s="508">
        <v>45698</v>
      </c>
      <c r="R5" s="398"/>
      <c r="T5" s="426" t="s">
        <v>11</v>
      </c>
      <c r="U5" s="347"/>
      <c r="V5" s="429" t="s">
        <v>12</v>
      </c>
      <c r="W5" s="398"/>
      <c r="AB5" s="51"/>
      <c r="AC5" s="51"/>
      <c r="AD5" s="51"/>
      <c r="AE5" s="51"/>
    </row>
    <row r="6" spans="1:32" s="308" customFormat="1" ht="24" customHeight="1" x14ac:dyDescent="0.2">
      <c r="A6" s="399" t="s">
        <v>13</v>
      </c>
      <c r="B6" s="400"/>
      <c r="C6" s="401"/>
      <c r="D6" s="462" t="s">
        <v>14</v>
      </c>
      <c r="E6" s="463"/>
      <c r="F6" s="463"/>
      <c r="G6" s="463"/>
      <c r="H6" s="463"/>
      <c r="I6" s="463"/>
      <c r="J6" s="463"/>
      <c r="K6" s="463"/>
      <c r="L6" s="463"/>
      <c r="M6" s="398"/>
      <c r="N6" s="62"/>
      <c r="P6" s="24" t="s">
        <v>15</v>
      </c>
      <c r="Q6" s="513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0" t="s">
        <v>16</v>
      </c>
      <c r="U6" s="347"/>
      <c r="V6" s="448" t="s">
        <v>17</v>
      </c>
      <c r="W6" s="353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6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4"/>
      <c r="U7" s="34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7"/>
      <c r="C8" s="328"/>
      <c r="D8" s="365"/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19</v>
      </c>
      <c r="Q8" s="404">
        <v>0.41666666666666669</v>
      </c>
      <c r="R8" s="360"/>
      <c r="T8" s="324"/>
      <c r="U8" s="34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3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6"/>
      <c r="P9" s="26" t="s">
        <v>20</v>
      </c>
      <c r="Q9" s="394"/>
      <c r="R9" s="395"/>
      <c r="T9" s="324"/>
      <c r="U9" s="34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3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44" t="str">
        <f>IFERROR(VLOOKUP($D$10,Proxy,2,FALSE),"")</f>
        <v/>
      </c>
      <c r="I10" s="324"/>
      <c r="J10" s="324"/>
      <c r="K10" s="324"/>
      <c r="L10" s="324"/>
      <c r="M10" s="324"/>
      <c r="N10" s="307"/>
      <c r="P10" s="26" t="s">
        <v>21</v>
      </c>
      <c r="Q10" s="431"/>
      <c r="R10" s="432"/>
      <c r="U10" s="24" t="s">
        <v>22</v>
      </c>
      <c r="V10" s="352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7"/>
      <c r="R11" s="398"/>
      <c r="U11" s="24" t="s">
        <v>26</v>
      </c>
      <c r="V11" s="476" t="s">
        <v>27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4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29</v>
      </c>
      <c r="Q12" s="404"/>
      <c r="R12" s="360"/>
      <c r="S12" s="23"/>
      <c r="U12" s="24"/>
      <c r="V12" s="341"/>
      <c r="W12" s="324"/>
      <c r="AB12" s="51"/>
      <c r="AC12" s="51"/>
      <c r="AD12" s="51"/>
      <c r="AE12" s="51"/>
    </row>
    <row r="13" spans="1:32" s="308" customFormat="1" ht="23.25" customHeight="1" x14ac:dyDescent="0.2">
      <c r="A13" s="424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31</v>
      </c>
      <c r="Q13" s="476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4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4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5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35</v>
      </c>
      <c r="B17" s="349" t="s">
        <v>36</v>
      </c>
      <c r="C17" s="407" t="s">
        <v>37</v>
      </c>
      <c r="D17" s="349" t="s">
        <v>38</v>
      </c>
      <c r="E17" s="38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349" t="s">
        <v>48</v>
      </c>
      <c r="P17" s="349" t="s">
        <v>49</v>
      </c>
      <c r="Q17" s="384"/>
      <c r="R17" s="384"/>
      <c r="S17" s="384"/>
      <c r="T17" s="385"/>
      <c r="U17" s="520" t="s">
        <v>50</v>
      </c>
      <c r="V17" s="401"/>
      <c r="W17" s="349" t="s">
        <v>51</v>
      </c>
      <c r="X17" s="349" t="s">
        <v>52</v>
      </c>
      <c r="Y17" s="521" t="s">
        <v>53</v>
      </c>
      <c r="Z17" s="458" t="s">
        <v>54</v>
      </c>
      <c r="AA17" s="442" t="s">
        <v>55</v>
      </c>
      <c r="AB17" s="442" t="s">
        <v>56</v>
      </c>
      <c r="AC17" s="442" t="s">
        <v>57</v>
      </c>
      <c r="AD17" s="442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50"/>
      <c r="B18" s="350"/>
      <c r="C18" s="350"/>
      <c r="D18" s="386"/>
      <c r="E18" s="388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50"/>
      <c r="X18" s="350"/>
      <c r="Y18" s="522"/>
      <c r="Z18" s="459"/>
      <c r="AA18" s="443"/>
      <c r="AB18" s="443"/>
      <c r="AC18" s="443"/>
      <c r="AD18" s="497"/>
      <c r="AE18" s="498"/>
      <c r="AF18" s="499"/>
      <c r="AG18" s="69"/>
      <c r="BD18" s="68"/>
    </row>
    <row r="19" spans="1:68" ht="27.75" customHeight="1" x14ac:dyDescent="0.2">
      <c r="A19" s="372" t="s">
        <v>62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customHeight="1" x14ac:dyDescent="0.25">
      <c r="A20" s="329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9"/>
      <c r="AB20" s="309"/>
      <c r="AC20" s="309"/>
    </row>
    <row r="21" spans="1:68" ht="14.25" customHeight="1" x14ac:dyDescent="0.25">
      <c r="A21" s="339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10"/>
      <c r="AB21" s="310"/>
      <c r="AC21" s="31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4">
        <v>4607111035752</v>
      </c>
      <c r="E22" s="335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72" t="s">
        <v>74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customHeight="1" x14ac:dyDescent="0.25">
      <c r="A26" s="329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9"/>
      <c r="AB26" s="309"/>
      <c r="AC26" s="309"/>
    </row>
    <row r="27" spans="1:68" ht="14.25" customHeight="1" x14ac:dyDescent="0.25">
      <c r="A27" s="339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10"/>
      <c r="AB27" s="310"/>
      <c r="AC27" s="31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34">
        <v>4607111036520</v>
      </c>
      <c r="E28" s="335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2" t="s">
        <v>80</v>
      </c>
      <c r="Q28" s="319"/>
      <c r="R28" s="319"/>
      <c r="S28" s="319"/>
      <c r="T28" s="320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34">
        <v>4607111036537</v>
      </c>
      <c r="E29" s="335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2" t="s">
        <v>85</v>
      </c>
      <c r="Q29" s="319"/>
      <c r="R29" s="319"/>
      <c r="S29" s="319"/>
      <c r="T29" s="320"/>
      <c r="U29" s="34"/>
      <c r="V29" s="34"/>
      <c r="W29" s="35" t="s">
        <v>69</v>
      </c>
      <c r="X29" s="314">
        <v>42</v>
      </c>
      <c r="Y29" s="31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34">
        <v>4607111036599</v>
      </c>
      <c r="E30" s="335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69</v>
      </c>
      <c r="X30" s="314">
        <v>0</v>
      </c>
      <c r="Y30" s="31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34">
        <v>4607111036605</v>
      </c>
      <c r="E31" s="335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69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16">
        <f>IFERROR(SUM(X28:X31),"0")</f>
        <v>42</v>
      </c>
      <c r="Y32" s="316">
        <f>IFERROR(SUM(Y28:Y31),"0")</f>
        <v>42</v>
      </c>
      <c r="Z32" s="316">
        <f>IFERROR(IF(Z28="",0,Z28),"0")+IFERROR(IF(Z29="",0,Z29),"0")+IFERROR(IF(Z30="",0,Z30),"0")+IFERROR(IF(Z31="",0,Z31),"0")</f>
        <v>0.39522000000000002</v>
      </c>
      <c r="AA32" s="317"/>
      <c r="AB32" s="317"/>
      <c r="AC32" s="317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16">
        <f>IFERROR(SUMPRODUCT(X28:X31*H28:H31),"0")</f>
        <v>63</v>
      </c>
      <c r="Y33" s="316">
        <f>IFERROR(SUMPRODUCT(Y28:Y31*H28:H31),"0")</f>
        <v>63</v>
      </c>
      <c r="Z33" s="37"/>
      <c r="AA33" s="317"/>
      <c r="AB33" s="317"/>
      <c r="AC33" s="317"/>
    </row>
    <row r="34" spans="1:68" ht="16.5" customHeight="1" x14ac:dyDescent="0.25">
      <c r="A34" s="329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9"/>
      <c r="AB34" s="309"/>
      <c r="AC34" s="309"/>
    </row>
    <row r="35" spans="1:68" ht="14.25" customHeight="1" x14ac:dyDescent="0.25">
      <c r="A35" s="339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10"/>
      <c r="AB35" s="310"/>
      <c r="AC35" s="310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34">
        <v>4620207490075</v>
      </c>
      <c r="E36" s="335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">
        <v>93</v>
      </c>
      <c r="Q36" s="319"/>
      <c r="R36" s="319"/>
      <c r="S36" s="319"/>
      <c r="T36" s="320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4301071092</v>
      </c>
      <c r="D37" s="334">
        <v>4620207490174</v>
      </c>
      <c r="E37" s="335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36" t="s">
        <v>97</v>
      </c>
      <c r="Q37" s="319"/>
      <c r="R37" s="319"/>
      <c r="S37" s="319"/>
      <c r="T37" s="320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4301071091</v>
      </c>
      <c r="D38" s="334">
        <v>4620207490044</v>
      </c>
      <c r="E38" s="335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53" t="s">
        <v>101</v>
      </c>
      <c r="Q38" s="319"/>
      <c r="R38" s="319"/>
      <c r="S38" s="319"/>
      <c r="T38" s="320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  <c r="P39" s="326" t="s">
        <v>72</v>
      </c>
      <c r="Q39" s="327"/>
      <c r="R39" s="327"/>
      <c r="S39" s="327"/>
      <c r="T39" s="327"/>
      <c r="U39" s="327"/>
      <c r="V39" s="328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  <c r="P40" s="326" t="s">
        <v>72</v>
      </c>
      <c r="Q40" s="327"/>
      <c r="R40" s="327"/>
      <c r="S40" s="327"/>
      <c r="T40" s="327"/>
      <c r="U40" s="327"/>
      <c r="V40" s="328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customHeight="1" x14ac:dyDescent="0.25">
      <c r="A41" s="329" t="s">
        <v>103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9"/>
      <c r="AB41" s="309"/>
      <c r="AC41" s="309"/>
    </row>
    <row r="42" spans="1:68" ht="14.25" customHeight="1" x14ac:dyDescent="0.25">
      <c r="A42" s="339" t="s">
        <v>63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10"/>
      <c r="AB42" s="310"/>
      <c r="AC42" s="310"/>
    </row>
    <row r="43" spans="1:68" ht="27" customHeight="1" x14ac:dyDescent="0.25">
      <c r="A43" s="54" t="s">
        <v>104</v>
      </c>
      <c r="B43" s="54" t="s">
        <v>105</v>
      </c>
      <c r="C43" s="31">
        <v>4301071032</v>
      </c>
      <c r="D43" s="334">
        <v>4607111038999</v>
      </c>
      <c r="E43" s="335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34">
        <v>4607111039385</v>
      </c>
      <c r="E44" s="335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4301070972</v>
      </c>
      <c r="D45" s="334">
        <v>4607111037183</v>
      </c>
      <c r="E45" s="335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34">
        <v>4607111039392</v>
      </c>
      <c r="E46" s="335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14">
        <v>0</v>
      </c>
      <c r="Y46" s="315">
        <f t="shared" si="0"/>
        <v>0</v>
      </c>
      <c r="Z46" s="36">
        <f t="shared" si="1"/>
        <v>0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4301071031</v>
      </c>
      <c r="D47" s="334">
        <v>4607111038982</v>
      </c>
      <c r="E47" s="335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19"/>
      <c r="R47" s="319"/>
      <c r="S47" s="319"/>
      <c r="T47" s="320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4301070971</v>
      </c>
      <c r="D48" s="334">
        <v>4607111036902</v>
      </c>
      <c r="E48" s="335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19"/>
      <c r="R48" s="319"/>
      <c r="S48" s="319"/>
      <c r="T48" s="320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1">
        <v>4301071046</v>
      </c>
      <c r="D49" s="334">
        <v>4607111039354</v>
      </c>
      <c r="E49" s="335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19"/>
      <c r="R49" s="319"/>
      <c r="S49" s="319"/>
      <c r="T49" s="320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4301071047</v>
      </c>
      <c r="D50" s="334">
        <v>4607111039330</v>
      </c>
      <c r="E50" s="335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19"/>
      <c r="R50" s="319"/>
      <c r="S50" s="319"/>
      <c r="T50" s="320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4301070968</v>
      </c>
      <c r="D51" s="334">
        <v>4607111036889</v>
      </c>
      <c r="E51" s="335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5"/>
      <c r="P52" s="326" t="s">
        <v>72</v>
      </c>
      <c r="Q52" s="327"/>
      <c r="R52" s="327"/>
      <c r="S52" s="327"/>
      <c r="T52" s="327"/>
      <c r="U52" s="327"/>
      <c r="V52" s="328"/>
      <c r="W52" s="37" t="s">
        <v>69</v>
      </c>
      <c r="X52" s="316">
        <f>IFERROR(SUM(X43:X51),"0")</f>
        <v>0</v>
      </c>
      <c r="Y52" s="316">
        <f>IFERROR(SUM(Y43:Y51),"0")</f>
        <v>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7"/>
      <c r="AB52" s="317"/>
      <c r="AC52" s="317"/>
    </row>
    <row r="53" spans="1:68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5"/>
      <c r="P53" s="326" t="s">
        <v>72</v>
      </c>
      <c r="Q53" s="327"/>
      <c r="R53" s="327"/>
      <c r="S53" s="327"/>
      <c r="T53" s="327"/>
      <c r="U53" s="327"/>
      <c r="V53" s="328"/>
      <c r="W53" s="37" t="s">
        <v>73</v>
      </c>
      <c r="X53" s="316">
        <f>IFERROR(SUMPRODUCT(X43:X51*H43:H51),"0")</f>
        <v>0</v>
      </c>
      <c r="Y53" s="316">
        <f>IFERROR(SUMPRODUCT(Y43:Y51*H43:H51),"0")</f>
        <v>0</v>
      </c>
      <c r="Z53" s="37"/>
      <c r="AA53" s="317"/>
      <c r="AB53" s="317"/>
      <c r="AC53" s="317"/>
    </row>
    <row r="54" spans="1:68" ht="16.5" customHeight="1" x14ac:dyDescent="0.25">
      <c r="A54" s="329" t="s">
        <v>124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09"/>
      <c r="AB54" s="309"/>
      <c r="AC54" s="309"/>
    </row>
    <row r="55" spans="1:68" ht="14.25" customHeight="1" x14ac:dyDescent="0.25">
      <c r="A55" s="339" t="s">
        <v>63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10"/>
      <c r="AB55" s="310"/>
      <c r="AC55" s="310"/>
    </row>
    <row r="56" spans="1:68" ht="27" customHeight="1" x14ac:dyDescent="0.25">
      <c r="A56" s="54" t="s">
        <v>125</v>
      </c>
      <c r="B56" s="54" t="s">
        <v>126</v>
      </c>
      <c r="C56" s="31">
        <v>4301070977</v>
      </c>
      <c r="D56" s="334">
        <v>4607111037411</v>
      </c>
      <c r="E56" s="335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19"/>
      <c r="R56" s="319"/>
      <c r="S56" s="319"/>
      <c r="T56" s="320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34">
        <v>4607111036728</v>
      </c>
      <c r="E57" s="335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19"/>
      <c r="R57" s="319"/>
      <c r="S57" s="319"/>
      <c r="T57" s="320"/>
      <c r="U57" s="34"/>
      <c r="V57" s="34"/>
      <c r="W57" s="35" t="s">
        <v>69</v>
      </c>
      <c r="X57" s="314">
        <v>0</v>
      </c>
      <c r="Y57" s="315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23"/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5"/>
      <c r="P58" s="326" t="s">
        <v>72</v>
      </c>
      <c r="Q58" s="327"/>
      <c r="R58" s="327"/>
      <c r="S58" s="327"/>
      <c r="T58" s="327"/>
      <c r="U58" s="327"/>
      <c r="V58" s="328"/>
      <c r="W58" s="37" t="s">
        <v>69</v>
      </c>
      <c r="X58" s="316">
        <f>IFERROR(SUM(X56:X57),"0")</f>
        <v>0</v>
      </c>
      <c r="Y58" s="316">
        <f>IFERROR(SUM(Y56:Y57),"0")</f>
        <v>0</v>
      </c>
      <c r="Z58" s="316">
        <f>IFERROR(IF(Z56="",0,Z56),"0")+IFERROR(IF(Z57="",0,Z57),"0")</f>
        <v>0</v>
      </c>
      <c r="AA58" s="317"/>
      <c r="AB58" s="317"/>
      <c r="AC58" s="317"/>
    </row>
    <row r="59" spans="1:68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5"/>
      <c r="P59" s="326" t="s">
        <v>72</v>
      </c>
      <c r="Q59" s="327"/>
      <c r="R59" s="327"/>
      <c r="S59" s="327"/>
      <c r="T59" s="327"/>
      <c r="U59" s="327"/>
      <c r="V59" s="328"/>
      <c r="W59" s="37" t="s">
        <v>73</v>
      </c>
      <c r="X59" s="316">
        <f>IFERROR(SUMPRODUCT(X56:X57*H56:H57),"0")</f>
        <v>0</v>
      </c>
      <c r="Y59" s="316">
        <f>IFERROR(SUMPRODUCT(Y56:Y57*H56:H57),"0")</f>
        <v>0</v>
      </c>
      <c r="Z59" s="37"/>
      <c r="AA59" s="317"/>
      <c r="AB59" s="317"/>
      <c r="AC59" s="317"/>
    </row>
    <row r="60" spans="1:68" ht="16.5" customHeight="1" x14ac:dyDescent="0.25">
      <c r="A60" s="329" t="s">
        <v>131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09"/>
      <c r="AB60" s="309"/>
      <c r="AC60" s="309"/>
    </row>
    <row r="61" spans="1:68" ht="14.25" customHeight="1" x14ac:dyDescent="0.25">
      <c r="A61" s="339" t="s">
        <v>132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10"/>
      <c r="AB61" s="310"/>
      <c r="AC61" s="310"/>
    </row>
    <row r="62" spans="1:68" ht="27" customHeight="1" x14ac:dyDescent="0.25">
      <c r="A62" s="54" t="s">
        <v>133</v>
      </c>
      <c r="B62" s="54" t="s">
        <v>134</v>
      </c>
      <c r="C62" s="31">
        <v>4301135584</v>
      </c>
      <c r="D62" s="334">
        <v>4607111033659</v>
      </c>
      <c r="E62" s="335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9" t="s">
        <v>135</v>
      </c>
      <c r="Q62" s="319"/>
      <c r="R62" s="319"/>
      <c r="S62" s="319"/>
      <c r="T62" s="320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23"/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5"/>
      <c r="P63" s="326" t="s">
        <v>72</v>
      </c>
      <c r="Q63" s="327"/>
      <c r="R63" s="327"/>
      <c r="S63" s="327"/>
      <c r="T63" s="327"/>
      <c r="U63" s="327"/>
      <c r="V63" s="328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x14ac:dyDescent="0.2">
      <c r="A64" s="324"/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5"/>
      <c r="P64" s="326" t="s">
        <v>72</v>
      </c>
      <c r="Q64" s="327"/>
      <c r="R64" s="327"/>
      <c r="S64" s="327"/>
      <c r="T64" s="327"/>
      <c r="U64" s="327"/>
      <c r="V64" s="328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customHeight="1" x14ac:dyDescent="0.25">
      <c r="A65" s="329" t="s">
        <v>137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09"/>
      <c r="AB65" s="309"/>
      <c r="AC65" s="309"/>
    </row>
    <row r="66" spans="1:68" ht="14.25" customHeight="1" x14ac:dyDescent="0.25">
      <c r="A66" s="339" t="s">
        <v>138</v>
      </c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34">
        <v>4607111034120</v>
      </c>
      <c r="E67" s="335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19"/>
      <c r="R67" s="319"/>
      <c r="S67" s="319"/>
      <c r="T67" s="320"/>
      <c r="U67" s="34"/>
      <c r="V67" s="34"/>
      <c r="W67" s="35" t="s">
        <v>69</v>
      </c>
      <c r="X67" s="314">
        <v>14</v>
      </c>
      <c r="Y67" s="315">
        <f>IFERROR(IF(X67="","",X67),"")</f>
        <v>14</v>
      </c>
      <c r="Z67" s="36">
        <f>IFERROR(IF(X67="","",X67*0.01788),"")</f>
        <v>0.25031999999999999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60.250400000000006</v>
      </c>
      <c r="BN67" s="67">
        <f>IFERROR(Y67*I67,"0")</f>
        <v>60.250400000000006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142</v>
      </c>
      <c r="B68" s="54" t="s">
        <v>143</v>
      </c>
      <c r="C68" s="31">
        <v>4301131021</v>
      </c>
      <c r="D68" s="334">
        <v>4607111034137</v>
      </c>
      <c r="E68" s="335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19"/>
      <c r="R68" s="319"/>
      <c r="S68" s="319"/>
      <c r="T68" s="320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3"/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  <c r="P69" s="326" t="s">
        <v>72</v>
      </c>
      <c r="Q69" s="327"/>
      <c r="R69" s="327"/>
      <c r="S69" s="327"/>
      <c r="T69" s="327"/>
      <c r="U69" s="327"/>
      <c r="V69" s="328"/>
      <c r="W69" s="37" t="s">
        <v>69</v>
      </c>
      <c r="X69" s="316">
        <f>IFERROR(SUM(X67:X68),"0")</f>
        <v>14</v>
      </c>
      <c r="Y69" s="316">
        <f>IFERROR(SUM(Y67:Y68),"0")</f>
        <v>14</v>
      </c>
      <c r="Z69" s="316">
        <f>IFERROR(IF(Z67="",0,Z67),"0")+IFERROR(IF(Z68="",0,Z68),"0")</f>
        <v>0.25031999999999999</v>
      </c>
      <c r="AA69" s="317"/>
      <c r="AB69" s="317"/>
      <c r="AC69" s="317"/>
    </row>
    <row r="70" spans="1:68" x14ac:dyDescent="0.2">
      <c r="A70" s="324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5"/>
      <c r="P70" s="326" t="s">
        <v>72</v>
      </c>
      <c r="Q70" s="327"/>
      <c r="R70" s="327"/>
      <c r="S70" s="327"/>
      <c r="T70" s="327"/>
      <c r="U70" s="327"/>
      <c r="V70" s="328"/>
      <c r="W70" s="37" t="s">
        <v>73</v>
      </c>
      <c r="X70" s="316">
        <f>IFERROR(SUMPRODUCT(X67:X68*H67:H68),"0")</f>
        <v>50.4</v>
      </c>
      <c r="Y70" s="316">
        <f>IFERROR(SUMPRODUCT(Y67:Y68*H67:H68),"0")</f>
        <v>50.4</v>
      </c>
      <c r="Z70" s="37"/>
      <c r="AA70" s="317"/>
      <c r="AB70" s="317"/>
      <c r="AC70" s="317"/>
    </row>
    <row r="71" spans="1:68" ht="16.5" customHeight="1" x14ac:dyDescent="0.25">
      <c r="A71" s="329" t="s">
        <v>145</v>
      </c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09"/>
      <c r="AB71" s="309"/>
      <c r="AC71" s="309"/>
    </row>
    <row r="72" spans="1:68" ht="14.25" customHeight="1" x14ac:dyDescent="0.25">
      <c r="A72" s="339" t="s">
        <v>132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10"/>
      <c r="AB72" s="310"/>
      <c r="AC72" s="310"/>
    </row>
    <row r="73" spans="1:68" ht="27" customHeight="1" x14ac:dyDescent="0.25">
      <c r="A73" s="54" t="s">
        <v>146</v>
      </c>
      <c r="B73" s="54" t="s">
        <v>147</v>
      </c>
      <c r="C73" s="31">
        <v>4301135569</v>
      </c>
      <c r="D73" s="334">
        <v>4607111033628</v>
      </c>
      <c r="E73" s="335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18" t="s">
        <v>148</v>
      </c>
      <c r="Q73" s="319"/>
      <c r="R73" s="319"/>
      <c r="S73" s="319"/>
      <c r="T73" s="320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34">
        <v>4607111033451</v>
      </c>
      <c r="E74" s="335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19"/>
      <c r="R74" s="319"/>
      <c r="S74" s="319"/>
      <c r="T74" s="320"/>
      <c r="U74" s="34"/>
      <c r="V74" s="34"/>
      <c r="W74" s="35" t="s">
        <v>69</v>
      </c>
      <c r="X74" s="314">
        <v>0</v>
      </c>
      <c r="Y74" s="315">
        <f t="shared" si="6"/>
        <v>0</v>
      </c>
      <c r="Z74" s="36">
        <f t="shared" si="7"/>
        <v>0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0</v>
      </c>
      <c r="BN74" s="67">
        <f t="shared" si="9"/>
        <v>0</v>
      </c>
      <c r="BO74" s="67">
        <f t="shared" si="10"/>
        <v>0</v>
      </c>
      <c r="BP74" s="67">
        <f t="shared" si="11"/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4301135575</v>
      </c>
      <c r="D75" s="334">
        <v>4607111035141</v>
      </c>
      <c r="E75" s="335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4" t="s">
        <v>153</v>
      </c>
      <c r="Q75" s="319"/>
      <c r="R75" s="319"/>
      <c r="S75" s="319"/>
      <c r="T75" s="320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34">
        <v>4607111033444</v>
      </c>
      <c r="E76" s="335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19"/>
      <c r="R76" s="319"/>
      <c r="S76" s="319"/>
      <c r="T76" s="320"/>
      <c r="U76" s="34"/>
      <c r="V76" s="34"/>
      <c r="W76" s="35" t="s">
        <v>69</v>
      </c>
      <c r="X76" s="314">
        <v>0</v>
      </c>
      <c r="Y76" s="315">
        <f t="shared" si="6"/>
        <v>0</v>
      </c>
      <c r="Z76" s="36">
        <f t="shared" si="7"/>
        <v>0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4301135290</v>
      </c>
      <c r="D77" s="334">
        <v>4607111035028</v>
      </c>
      <c r="E77" s="335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19"/>
      <c r="R77" s="319"/>
      <c r="S77" s="319"/>
      <c r="T77" s="320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159</v>
      </c>
      <c r="B78" s="54" t="s">
        <v>160</v>
      </c>
      <c r="C78" s="31">
        <v>4301135285</v>
      </c>
      <c r="D78" s="334">
        <v>4607111036407</v>
      </c>
      <c r="E78" s="335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19"/>
      <c r="R78" s="319"/>
      <c r="S78" s="319"/>
      <c r="T78" s="320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3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5"/>
      <c r="P79" s="326" t="s">
        <v>72</v>
      </c>
      <c r="Q79" s="327"/>
      <c r="R79" s="327"/>
      <c r="S79" s="327"/>
      <c r="T79" s="327"/>
      <c r="U79" s="327"/>
      <c r="V79" s="328"/>
      <c r="W79" s="37" t="s">
        <v>69</v>
      </c>
      <c r="X79" s="316">
        <f>IFERROR(SUM(X73:X78),"0")</f>
        <v>0</v>
      </c>
      <c r="Y79" s="316">
        <f>IFERROR(SUM(Y73:Y78),"0")</f>
        <v>0</v>
      </c>
      <c r="Z79" s="316">
        <f>IFERROR(IF(Z73="",0,Z73),"0")+IFERROR(IF(Z74="",0,Z74),"0")+IFERROR(IF(Z75="",0,Z75),"0")+IFERROR(IF(Z76="",0,Z76),"0")+IFERROR(IF(Z77="",0,Z77),"0")+IFERROR(IF(Z78="",0,Z78),"0")</f>
        <v>0</v>
      </c>
      <c r="AA79" s="317"/>
      <c r="AB79" s="317"/>
      <c r="AC79" s="317"/>
    </row>
    <row r="80" spans="1:68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5"/>
      <c r="P80" s="326" t="s">
        <v>72</v>
      </c>
      <c r="Q80" s="327"/>
      <c r="R80" s="327"/>
      <c r="S80" s="327"/>
      <c r="T80" s="327"/>
      <c r="U80" s="327"/>
      <c r="V80" s="328"/>
      <c r="W80" s="37" t="s">
        <v>73</v>
      </c>
      <c r="X80" s="316">
        <f>IFERROR(SUMPRODUCT(X73:X78*H73:H78),"0")</f>
        <v>0</v>
      </c>
      <c r="Y80" s="316">
        <f>IFERROR(SUMPRODUCT(Y73:Y78*H73:H78),"0")</f>
        <v>0</v>
      </c>
      <c r="Z80" s="37"/>
      <c r="AA80" s="317"/>
      <c r="AB80" s="317"/>
      <c r="AC80" s="317"/>
    </row>
    <row r="81" spans="1:68" ht="16.5" customHeight="1" x14ac:dyDescent="0.25">
      <c r="A81" s="329" t="s">
        <v>162</v>
      </c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09"/>
      <c r="AB81" s="309"/>
      <c r="AC81" s="309"/>
    </row>
    <row r="82" spans="1:68" ht="14.25" customHeight="1" x14ac:dyDescent="0.25">
      <c r="A82" s="339" t="s">
        <v>163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34">
        <v>4607025784319</v>
      </c>
      <c r="E83" s="335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19"/>
      <c r="R83" s="319"/>
      <c r="S83" s="319"/>
      <c r="T83" s="320"/>
      <c r="U83" s="34"/>
      <c r="V83" s="34"/>
      <c r="W83" s="35" t="s">
        <v>69</v>
      </c>
      <c r="X83" s="314">
        <v>0</v>
      </c>
      <c r="Y83" s="315">
        <f>IFERROR(IF(X83="","",X83),"")</f>
        <v>0</v>
      </c>
      <c r="Z83" s="36">
        <f>IFERROR(IF(X83="","",X83*0.01788),"")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4301136042</v>
      </c>
      <c r="D84" s="334">
        <v>4607025784012</v>
      </c>
      <c r="E84" s="335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19"/>
      <c r="R84" s="319"/>
      <c r="S84" s="319"/>
      <c r="T84" s="320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34">
        <v>4607111035370</v>
      </c>
      <c r="E85" s="335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19"/>
      <c r="R85" s="319"/>
      <c r="S85" s="319"/>
      <c r="T85" s="320"/>
      <c r="U85" s="34"/>
      <c r="V85" s="34"/>
      <c r="W85" s="35" t="s">
        <v>69</v>
      </c>
      <c r="X85" s="314">
        <v>0</v>
      </c>
      <c r="Y85" s="315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23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16">
        <f>IFERROR(SUM(X83:X85),"0")</f>
        <v>0</v>
      </c>
      <c r="Y86" s="316">
        <f>IFERROR(SUM(Y83:Y85),"0")</f>
        <v>0</v>
      </c>
      <c r="Z86" s="316">
        <f>IFERROR(IF(Z83="",0,Z83),"0")+IFERROR(IF(Z84="",0,Z84),"0")+IFERROR(IF(Z85="",0,Z85),"0")</f>
        <v>0</v>
      </c>
      <c r="AA86" s="317"/>
      <c r="AB86" s="317"/>
      <c r="AC86" s="317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16">
        <f>IFERROR(SUMPRODUCT(X83:X85*H83:H85),"0")</f>
        <v>0</v>
      </c>
      <c r="Y87" s="316">
        <f>IFERROR(SUMPRODUCT(Y83:Y85*H83:H85),"0")</f>
        <v>0</v>
      </c>
      <c r="Z87" s="37"/>
      <c r="AA87" s="317"/>
      <c r="AB87" s="317"/>
      <c r="AC87" s="317"/>
    </row>
    <row r="88" spans="1:68" ht="16.5" customHeight="1" x14ac:dyDescent="0.25">
      <c r="A88" s="329" t="s">
        <v>173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9"/>
      <c r="AB88" s="309"/>
      <c r="AC88" s="309"/>
    </row>
    <row r="89" spans="1:68" ht="14.25" customHeight="1" x14ac:dyDescent="0.25">
      <c r="A89" s="339" t="s">
        <v>63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10"/>
      <c r="AB89" s="310"/>
      <c r="AC89" s="310"/>
    </row>
    <row r="90" spans="1:68" ht="27" customHeight="1" x14ac:dyDescent="0.25">
      <c r="A90" s="54" t="s">
        <v>174</v>
      </c>
      <c r="B90" s="54" t="s">
        <v>175</v>
      </c>
      <c r="C90" s="31">
        <v>4301071051</v>
      </c>
      <c r="D90" s="334">
        <v>4607111039262</v>
      </c>
      <c r="E90" s="335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19"/>
      <c r="R90" s="319"/>
      <c r="S90" s="319"/>
      <c r="T90" s="320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176</v>
      </c>
      <c r="B91" s="54" t="s">
        <v>177</v>
      </c>
      <c r="C91" s="31">
        <v>4301071038</v>
      </c>
      <c r="D91" s="334">
        <v>4607111039248</v>
      </c>
      <c r="E91" s="335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19"/>
      <c r="R91" s="319"/>
      <c r="S91" s="319"/>
      <c r="T91" s="320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178</v>
      </c>
      <c r="B92" s="54" t="s">
        <v>179</v>
      </c>
      <c r="C92" s="31">
        <v>4301070976</v>
      </c>
      <c r="D92" s="334">
        <v>4607111034144</v>
      </c>
      <c r="E92" s="335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19"/>
      <c r="R92" s="319"/>
      <c r="S92" s="319"/>
      <c r="T92" s="320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180</v>
      </c>
      <c r="B93" s="54" t="s">
        <v>181</v>
      </c>
      <c r="C93" s="31">
        <v>4301071049</v>
      </c>
      <c r="D93" s="334">
        <v>4607111039293</v>
      </c>
      <c r="E93" s="335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19"/>
      <c r="R93" s="319"/>
      <c r="S93" s="319"/>
      <c r="T93" s="320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34">
        <v>4607111039279</v>
      </c>
      <c r="E94" s="335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19"/>
      <c r="R94" s="319"/>
      <c r="S94" s="319"/>
      <c r="T94" s="320"/>
      <c r="U94" s="34"/>
      <c r="V94" s="34"/>
      <c r="W94" s="35" t="s">
        <v>69</v>
      </c>
      <c r="X94" s="314">
        <v>72</v>
      </c>
      <c r="Y94" s="315">
        <f>IFERROR(IF(X94="","",X94),"")</f>
        <v>72</v>
      </c>
      <c r="Z94" s="36">
        <f>IFERROR(IF(X94="","",X94*0.0155),"")</f>
        <v>1.1160000000000001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525.6</v>
      </c>
      <c r="BN94" s="67">
        <f>IFERROR(Y94*I94,"0")</f>
        <v>525.6</v>
      </c>
      <c r="BO94" s="67">
        <f>IFERROR(X94/J94,"0")</f>
        <v>0.8571428571428571</v>
      </c>
      <c r="BP94" s="67">
        <f>IFERROR(Y94/J94,"0")</f>
        <v>0.8571428571428571</v>
      </c>
    </row>
    <row r="95" spans="1:68" x14ac:dyDescent="0.2">
      <c r="A95" s="323"/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5"/>
      <c r="P95" s="326" t="s">
        <v>72</v>
      </c>
      <c r="Q95" s="327"/>
      <c r="R95" s="327"/>
      <c r="S95" s="327"/>
      <c r="T95" s="327"/>
      <c r="U95" s="327"/>
      <c r="V95" s="328"/>
      <c r="W95" s="37" t="s">
        <v>69</v>
      </c>
      <c r="X95" s="316">
        <f>IFERROR(SUM(X90:X94),"0")</f>
        <v>72</v>
      </c>
      <c r="Y95" s="316">
        <f>IFERROR(SUM(Y90:Y94),"0")</f>
        <v>72</v>
      </c>
      <c r="Z95" s="316">
        <f>IFERROR(IF(Z90="",0,Z90),"0")+IFERROR(IF(Z91="",0,Z91),"0")+IFERROR(IF(Z92="",0,Z92),"0")+IFERROR(IF(Z93="",0,Z93),"0")+IFERROR(IF(Z94="",0,Z94),"0")</f>
        <v>1.1160000000000001</v>
      </c>
      <c r="AA95" s="317"/>
      <c r="AB95" s="317"/>
      <c r="AC95" s="317"/>
    </row>
    <row r="96" spans="1:68" x14ac:dyDescent="0.2">
      <c r="A96" s="324"/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5"/>
      <c r="P96" s="326" t="s">
        <v>72</v>
      </c>
      <c r="Q96" s="327"/>
      <c r="R96" s="327"/>
      <c r="S96" s="327"/>
      <c r="T96" s="327"/>
      <c r="U96" s="327"/>
      <c r="V96" s="328"/>
      <c r="W96" s="37" t="s">
        <v>73</v>
      </c>
      <c r="X96" s="316">
        <f>IFERROR(SUMPRODUCT(X90:X94*H90:H94),"0")</f>
        <v>504</v>
      </c>
      <c r="Y96" s="316">
        <f>IFERROR(SUMPRODUCT(Y90:Y94*H90:H94),"0")</f>
        <v>504</v>
      </c>
      <c r="Z96" s="37"/>
      <c r="AA96" s="317"/>
      <c r="AB96" s="317"/>
      <c r="AC96" s="317"/>
    </row>
    <row r="97" spans="1:68" ht="16.5" customHeight="1" x14ac:dyDescent="0.25">
      <c r="A97" s="329" t="s">
        <v>184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  <c r="AA97" s="309"/>
      <c r="AB97" s="309"/>
      <c r="AC97" s="309"/>
    </row>
    <row r="98" spans="1:68" ht="14.25" customHeight="1" x14ac:dyDescent="0.25">
      <c r="A98" s="339" t="s">
        <v>132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34">
        <v>4607111034014</v>
      </c>
      <c r="E99" s="335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19"/>
      <c r="R99" s="319"/>
      <c r="S99" s="319"/>
      <c r="T99" s="320"/>
      <c r="U99" s="34"/>
      <c r="V99" s="34"/>
      <c r="W99" s="35" t="s">
        <v>69</v>
      </c>
      <c r="X99" s="314">
        <v>0</v>
      </c>
      <c r="Y99" s="315">
        <f>IFERROR(IF(X99="","",X99),"")</f>
        <v>0</v>
      </c>
      <c r="Z99" s="36">
        <f>IFERROR(IF(X99="","",X99*0.01788),"")</f>
        <v>0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34">
        <v>4607111033994</v>
      </c>
      <c r="E100" s="335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19"/>
      <c r="R100" s="319"/>
      <c r="S100" s="319"/>
      <c r="T100" s="320"/>
      <c r="U100" s="34"/>
      <c r="V100" s="34"/>
      <c r="W100" s="35" t="s">
        <v>69</v>
      </c>
      <c r="X100" s="314">
        <v>0</v>
      </c>
      <c r="Y100" s="315">
        <f>IFERROR(IF(X100="","",X100),"")</f>
        <v>0</v>
      </c>
      <c r="Z100" s="36">
        <f>IFERROR(IF(X100="","",X100*0.01788),"")</f>
        <v>0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5"/>
      <c r="P101" s="326" t="s">
        <v>72</v>
      </c>
      <c r="Q101" s="327"/>
      <c r="R101" s="327"/>
      <c r="S101" s="327"/>
      <c r="T101" s="327"/>
      <c r="U101" s="327"/>
      <c r="V101" s="328"/>
      <c r="W101" s="37" t="s">
        <v>69</v>
      </c>
      <c r="X101" s="316">
        <f>IFERROR(SUM(X99:X100),"0")</f>
        <v>0</v>
      </c>
      <c r="Y101" s="316">
        <f>IFERROR(SUM(Y99:Y100),"0")</f>
        <v>0</v>
      </c>
      <c r="Z101" s="316">
        <f>IFERROR(IF(Z99="",0,Z99),"0")+IFERROR(IF(Z100="",0,Z100),"0")</f>
        <v>0</v>
      </c>
      <c r="AA101" s="317"/>
      <c r="AB101" s="317"/>
      <c r="AC101" s="317"/>
    </row>
    <row r="102" spans="1:68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5"/>
      <c r="P102" s="326" t="s">
        <v>72</v>
      </c>
      <c r="Q102" s="327"/>
      <c r="R102" s="327"/>
      <c r="S102" s="327"/>
      <c r="T102" s="327"/>
      <c r="U102" s="327"/>
      <c r="V102" s="328"/>
      <c r="W102" s="37" t="s">
        <v>73</v>
      </c>
      <c r="X102" s="316">
        <f>IFERROR(SUMPRODUCT(X99:X100*H99:H100),"0")</f>
        <v>0</v>
      </c>
      <c r="Y102" s="316">
        <f>IFERROR(SUMPRODUCT(Y99:Y100*H99:H100),"0")</f>
        <v>0</v>
      </c>
      <c r="Z102" s="37"/>
      <c r="AA102" s="317"/>
      <c r="AB102" s="317"/>
      <c r="AC102" s="317"/>
    </row>
    <row r="103" spans="1:68" ht="16.5" customHeight="1" x14ac:dyDescent="0.25">
      <c r="A103" s="329" t="s">
        <v>190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  <c r="AA103" s="309"/>
      <c r="AB103" s="309"/>
      <c r="AC103" s="309"/>
    </row>
    <row r="104" spans="1:68" ht="14.25" customHeight="1" x14ac:dyDescent="0.25">
      <c r="A104" s="339" t="s">
        <v>132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  <c r="AA104" s="310"/>
      <c r="AB104" s="310"/>
      <c r="AC104" s="310"/>
    </row>
    <row r="105" spans="1:68" ht="27" customHeight="1" x14ac:dyDescent="0.25">
      <c r="A105" s="54" t="s">
        <v>191</v>
      </c>
      <c r="B105" s="54" t="s">
        <v>192</v>
      </c>
      <c r="C105" s="31">
        <v>4301135311</v>
      </c>
      <c r="D105" s="334">
        <v>4607111039095</v>
      </c>
      <c r="E105" s="335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19"/>
      <c r="R105" s="319"/>
      <c r="S105" s="319"/>
      <c r="T105" s="320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194</v>
      </c>
      <c r="B106" s="54" t="s">
        <v>195</v>
      </c>
      <c r="C106" s="31">
        <v>4301135534</v>
      </c>
      <c r="D106" s="334">
        <v>4607111034199</v>
      </c>
      <c r="E106" s="335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19"/>
      <c r="R106" s="319"/>
      <c r="S106" s="319"/>
      <c r="T106" s="320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x14ac:dyDescent="0.2">
      <c r="A107" s="323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5"/>
      <c r="P107" s="326" t="s">
        <v>72</v>
      </c>
      <c r="Q107" s="327"/>
      <c r="R107" s="327"/>
      <c r="S107" s="327"/>
      <c r="T107" s="327"/>
      <c r="U107" s="327"/>
      <c r="V107" s="328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x14ac:dyDescent="0.2">
      <c r="A108" s="324"/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5"/>
      <c r="P108" s="326" t="s">
        <v>72</v>
      </c>
      <c r="Q108" s="327"/>
      <c r="R108" s="327"/>
      <c r="S108" s="327"/>
      <c r="T108" s="327"/>
      <c r="U108" s="327"/>
      <c r="V108" s="328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customHeight="1" x14ac:dyDescent="0.25">
      <c r="A109" s="329" t="s">
        <v>197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9"/>
      <c r="AB109" s="309"/>
      <c r="AC109" s="309"/>
    </row>
    <row r="110" spans="1:68" ht="14.25" customHeight="1" x14ac:dyDescent="0.25">
      <c r="A110" s="339" t="s">
        <v>132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34">
        <v>4607111034380</v>
      </c>
      <c r="E111" s="335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14">
        <v>0</v>
      </c>
      <c r="Y111" s="31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201</v>
      </c>
      <c r="B112" s="54" t="s">
        <v>202</v>
      </c>
      <c r="C112" s="31">
        <v>4301135277</v>
      </c>
      <c r="D112" s="334">
        <v>4607111034397</v>
      </c>
      <c r="E112" s="335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3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5"/>
      <c r="P113" s="326" t="s">
        <v>72</v>
      </c>
      <c r="Q113" s="327"/>
      <c r="R113" s="327"/>
      <c r="S113" s="327"/>
      <c r="T113" s="327"/>
      <c r="U113" s="327"/>
      <c r="V113" s="328"/>
      <c r="W113" s="37" t="s">
        <v>69</v>
      </c>
      <c r="X113" s="316">
        <f>IFERROR(SUM(X111:X112),"0")</f>
        <v>0</v>
      </c>
      <c r="Y113" s="316">
        <f>IFERROR(SUM(Y111:Y112),"0")</f>
        <v>0</v>
      </c>
      <c r="Z113" s="316">
        <f>IFERROR(IF(Z111="",0,Z111),"0")+IFERROR(IF(Z112="",0,Z112),"0")</f>
        <v>0</v>
      </c>
      <c r="AA113" s="317"/>
      <c r="AB113" s="317"/>
      <c r="AC113" s="317"/>
    </row>
    <row r="114" spans="1:68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5"/>
      <c r="P114" s="326" t="s">
        <v>72</v>
      </c>
      <c r="Q114" s="327"/>
      <c r="R114" s="327"/>
      <c r="S114" s="327"/>
      <c r="T114" s="327"/>
      <c r="U114" s="327"/>
      <c r="V114" s="328"/>
      <c r="W114" s="37" t="s">
        <v>73</v>
      </c>
      <c r="X114" s="316">
        <f>IFERROR(SUMPRODUCT(X111:X112*H111:H112),"0")</f>
        <v>0</v>
      </c>
      <c r="Y114" s="316">
        <f>IFERROR(SUMPRODUCT(Y111:Y112*H111:H112),"0")</f>
        <v>0</v>
      </c>
      <c r="Z114" s="37"/>
      <c r="AA114" s="317"/>
      <c r="AB114" s="317"/>
      <c r="AC114" s="317"/>
    </row>
    <row r="115" spans="1:68" ht="16.5" customHeight="1" x14ac:dyDescent="0.25">
      <c r="A115" s="329" t="s">
        <v>203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9"/>
      <c r="AB115" s="309"/>
      <c r="AC115" s="309"/>
    </row>
    <row r="116" spans="1:68" ht="14.25" customHeight="1" x14ac:dyDescent="0.25">
      <c r="A116" s="339" t="s">
        <v>132</v>
      </c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  <c r="AA116" s="310"/>
      <c r="AB116" s="310"/>
      <c r="AC116" s="310"/>
    </row>
    <row r="117" spans="1:68" ht="27" customHeight="1" x14ac:dyDescent="0.25">
      <c r="A117" s="54" t="s">
        <v>204</v>
      </c>
      <c r="B117" s="54" t="s">
        <v>205</v>
      </c>
      <c r="C117" s="31">
        <v>4301135570</v>
      </c>
      <c r="D117" s="334">
        <v>4607111035806</v>
      </c>
      <c r="E117" s="335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2" t="s">
        <v>206</v>
      </c>
      <c r="Q117" s="319"/>
      <c r="R117" s="319"/>
      <c r="S117" s="319"/>
      <c r="T117" s="320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customHeight="1" x14ac:dyDescent="0.25">
      <c r="A120" s="329" t="s">
        <v>208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9"/>
      <c r="AB120" s="309"/>
      <c r="AC120" s="309"/>
    </row>
    <row r="121" spans="1:68" ht="14.25" customHeight="1" x14ac:dyDescent="0.25">
      <c r="A121" s="339" t="s">
        <v>132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34">
        <v>4607111039613</v>
      </c>
      <c r="E122" s="335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14">
        <v>0</v>
      </c>
      <c r="Y122" s="315">
        <f>IFERROR(IF(X122="","",X122),"")</f>
        <v>0</v>
      </c>
      <c r="Z122" s="36">
        <f>IFERROR(IF(X122="","",X122*0.00936),"")</f>
        <v>0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23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5"/>
      <c r="P123" s="326" t="s">
        <v>72</v>
      </c>
      <c r="Q123" s="327"/>
      <c r="R123" s="327"/>
      <c r="S123" s="327"/>
      <c r="T123" s="327"/>
      <c r="U123" s="327"/>
      <c r="V123" s="328"/>
      <c r="W123" s="37" t="s">
        <v>69</v>
      </c>
      <c r="X123" s="316">
        <f>IFERROR(SUM(X122:X122),"0")</f>
        <v>0</v>
      </c>
      <c r="Y123" s="316">
        <f>IFERROR(SUM(Y122:Y122),"0")</f>
        <v>0</v>
      </c>
      <c r="Z123" s="316">
        <f>IFERROR(IF(Z122="",0,Z122),"0")</f>
        <v>0</v>
      </c>
      <c r="AA123" s="317"/>
      <c r="AB123" s="317"/>
      <c r="AC123" s="317"/>
    </row>
    <row r="124" spans="1:68" x14ac:dyDescent="0.2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5"/>
      <c r="P124" s="326" t="s">
        <v>72</v>
      </c>
      <c r="Q124" s="327"/>
      <c r="R124" s="327"/>
      <c r="S124" s="327"/>
      <c r="T124" s="327"/>
      <c r="U124" s="327"/>
      <c r="V124" s="328"/>
      <c r="W124" s="37" t="s">
        <v>73</v>
      </c>
      <c r="X124" s="316">
        <f>IFERROR(SUMPRODUCT(X122:X122*H122:H122),"0")</f>
        <v>0</v>
      </c>
      <c r="Y124" s="316">
        <f>IFERROR(SUMPRODUCT(Y122:Y122*H122:H122),"0")</f>
        <v>0</v>
      </c>
      <c r="Z124" s="37"/>
      <c r="AA124" s="317"/>
      <c r="AB124" s="317"/>
      <c r="AC124" s="317"/>
    </row>
    <row r="125" spans="1:68" ht="16.5" customHeight="1" x14ac:dyDescent="0.25">
      <c r="A125" s="329" t="s">
        <v>211</v>
      </c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  <c r="AA125" s="309"/>
      <c r="AB125" s="309"/>
      <c r="AC125" s="309"/>
    </row>
    <row r="126" spans="1:68" ht="14.25" customHeight="1" x14ac:dyDescent="0.25">
      <c r="A126" s="339" t="s">
        <v>212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  <c r="AA126" s="310"/>
      <c r="AB126" s="310"/>
      <c r="AC126" s="310"/>
    </row>
    <row r="127" spans="1:68" ht="27" customHeight="1" x14ac:dyDescent="0.25">
      <c r="A127" s="54" t="s">
        <v>213</v>
      </c>
      <c r="B127" s="54" t="s">
        <v>214</v>
      </c>
      <c r="C127" s="31">
        <v>4301071054</v>
      </c>
      <c r="D127" s="334">
        <v>4607111035639</v>
      </c>
      <c r="E127" s="335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19"/>
      <c r="R127" s="319"/>
      <c r="S127" s="319"/>
      <c r="T127" s="320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217</v>
      </c>
      <c r="B128" s="54" t="s">
        <v>218</v>
      </c>
      <c r="C128" s="31">
        <v>4301135540</v>
      </c>
      <c r="D128" s="334">
        <v>4607111035646</v>
      </c>
      <c r="E128" s="335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23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5"/>
      <c r="P129" s="326" t="s">
        <v>72</v>
      </c>
      <c r="Q129" s="327"/>
      <c r="R129" s="327"/>
      <c r="S129" s="327"/>
      <c r="T129" s="327"/>
      <c r="U129" s="327"/>
      <c r="V129" s="328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5"/>
      <c r="P130" s="326" t="s">
        <v>72</v>
      </c>
      <c r="Q130" s="327"/>
      <c r="R130" s="327"/>
      <c r="S130" s="327"/>
      <c r="T130" s="327"/>
      <c r="U130" s="327"/>
      <c r="V130" s="328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customHeight="1" x14ac:dyDescent="0.25">
      <c r="A131" s="329" t="s">
        <v>219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  <c r="AA131" s="309"/>
      <c r="AB131" s="309"/>
      <c r="AC131" s="309"/>
    </row>
    <row r="132" spans="1:68" ht="14.25" customHeight="1" x14ac:dyDescent="0.25">
      <c r="A132" s="339" t="s">
        <v>132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10"/>
      <c r="AB132" s="310"/>
      <c r="AC132" s="310"/>
    </row>
    <row r="133" spans="1:68" ht="27" customHeight="1" x14ac:dyDescent="0.25">
      <c r="A133" s="54" t="s">
        <v>220</v>
      </c>
      <c r="B133" s="54" t="s">
        <v>221</v>
      </c>
      <c r="C133" s="31">
        <v>4301135281</v>
      </c>
      <c r="D133" s="334">
        <v>4607111036568</v>
      </c>
      <c r="E133" s="335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19"/>
      <c r="R133" s="319"/>
      <c r="S133" s="319"/>
      <c r="T133" s="320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5"/>
      <c r="P134" s="326" t="s">
        <v>72</v>
      </c>
      <c r="Q134" s="327"/>
      <c r="R134" s="327"/>
      <c r="S134" s="327"/>
      <c r="T134" s="327"/>
      <c r="U134" s="327"/>
      <c r="V134" s="328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5"/>
      <c r="P135" s="326" t="s">
        <v>72</v>
      </c>
      <c r="Q135" s="327"/>
      <c r="R135" s="327"/>
      <c r="S135" s="327"/>
      <c r="T135" s="327"/>
      <c r="U135" s="327"/>
      <c r="V135" s="328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customHeight="1" x14ac:dyDescent="0.2">
      <c r="A136" s="372" t="s">
        <v>223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48"/>
      <c r="AB136" s="48"/>
      <c r="AC136" s="48"/>
    </row>
    <row r="137" spans="1:68" ht="16.5" customHeight="1" x14ac:dyDescent="0.25">
      <c r="A137" s="329" t="s">
        <v>224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  <c r="AA137" s="309"/>
      <c r="AB137" s="309"/>
      <c r="AC137" s="309"/>
    </row>
    <row r="138" spans="1:68" ht="14.25" customHeight="1" x14ac:dyDescent="0.25">
      <c r="A138" s="339" t="s">
        <v>132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10"/>
      <c r="AB138" s="310"/>
      <c r="AC138" s="310"/>
    </row>
    <row r="139" spans="1:68" ht="27" customHeight="1" x14ac:dyDescent="0.25">
      <c r="A139" s="54" t="s">
        <v>225</v>
      </c>
      <c r="B139" s="54" t="s">
        <v>226</v>
      </c>
      <c r="C139" s="31">
        <v>4301135317</v>
      </c>
      <c r="D139" s="334">
        <v>4607111039057</v>
      </c>
      <c r="E139" s="335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78" t="s">
        <v>227</v>
      </c>
      <c r="Q139" s="319"/>
      <c r="R139" s="319"/>
      <c r="S139" s="319"/>
      <c r="T139" s="320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5"/>
      <c r="P140" s="326" t="s">
        <v>72</v>
      </c>
      <c r="Q140" s="327"/>
      <c r="R140" s="327"/>
      <c r="S140" s="327"/>
      <c r="T140" s="327"/>
      <c r="U140" s="327"/>
      <c r="V140" s="328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5"/>
      <c r="P141" s="326" t="s">
        <v>72</v>
      </c>
      <c r="Q141" s="327"/>
      <c r="R141" s="327"/>
      <c r="S141" s="327"/>
      <c r="T141" s="327"/>
      <c r="U141" s="327"/>
      <c r="V141" s="328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customHeight="1" x14ac:dyDescent="0.25">
      <c r="A142" s="329" t="s">
        <v>228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  <c r="AA142" s="309"/>
      <c r="AB142" s="309"/>
      <c r="AC142" s="309"/>
    </row>
    <row r="143" spans="1:68" ht="14.25" customHeight="1" x14ac:dyDescent="0.25">
      <c r="A143" s="339" t="s">
        <v>63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  <c r="AA143" s="310"/>
      <c r="AB143" s="310"/>
      <c r="AC143" s="310"/>
    </row>
    <row r="144" spans="1:68" ht="16.5" customHeight="1" x14ac:dyDescent="0.25">
      <c r="A144" s="54" t="s">
        <v>229</v>
      </c>
      <c r="B144" s="54" t="s">
        <v>230</v>
      </c>
      <c r="C144" s="31">
        <v>4301071062</v>
      </c>
      <c r="D144" s="334">
        <v>4607111036384</v>
      </c>
      <c r="E144" s="335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21" t="s">
        <v>231</v>
      </c>
      <c r="Q144" s="319"/>
      <c r="R144" s="319"/>
      <c r="S144" s="319"/>
      <c r="T144" s="320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customHeight="1" x14ac:dyDescent="0.25">
      <c r="A145" s="54" t="s">
        <v>233</v>
      </c>
      <c r="B145" s="54" t="s">
        <v>234</v>
      </c>
      <c r="C145" s="31">
        <v>4301071056</v>
      </c>
      <c r="D145" s="334">
        <v>4640242180250</v>
      </c>
      <c r="E145" s="335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5" t="s">
        <v>235</v>
      </c>
      <c r="Q145" s="319"/>
      <c r="R145" s="319"/>
      <c r="S145" s="319"/>
      <c r="T145" s="320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34">
        <v>4607111036216</v>
      </c>
      <c r="E146" s="335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19"/>
      <c r="R146" s="319"/>
      <c r="S146" s="319"/>
      <c r="T146" s="320"/>
      <c r="U146" s="34"/>
      <c r="V146" s="34"/>
      <c r="W146" s="35" t="s">
        <v>69</v>
      </c>
      <c r="X146" s="314">
        <v>0</v>
      </c>
      <c r="Y146" s="315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4301071061</v>
      </c>
      <c r="D147" s="334">
        <v>4607111036278</v>
      </c>
      <c r="E147" s="335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19"/>
      <c r="R147" s="319"/>
      <c r="S147" s="319"/>
      <c r="T147" s="320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3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5"/>
      <c r="P148" s="326" t="s">
        <v>72</v>
      </c>
      <c r="Q148" s="327"/>
      <c r="R148" s="327"/>
      <c r="S148" s="327"/>
      <c r="T148" s="327"/>
      <c r="U148" s="327"/>
      <c r="V148" s="328"/>
      <c r="W148" s="37" t="s">
        <v>69</v>
      </c>
      <c r="X148" s="316">
        <f>IFERROR(SUM(X144:X147),"0")</f>
        <v>0</v>
      </c>
      <c r="Y148" s="316">
        <f>IFERROR(SUM(Y144:Y147),"0")</f>
        <v>0</v>
      </c>
      <c r="Z148" s="316">
        <f>IFERROR(IF(Z144="",0,Z144),"0")+IFERROR(IF(Z145="",0,Z145),"0")+IFERROR(IF(Z146="",0,Z146),"0")+IFERROR(IF(Z147="",0,Z147),"0")</f>
        <v>0</v>
      </c>
      <c r="AA148" s="317"/>
      <c r="AB148" s="317"/>
      <c r="AC148" s="317"/>
    </row>
    <row r="149" spans="1:68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5"/>
      <c r="P149" s="326" t="s">
        <v>72</v>
      </c>
      <c r="Q149" s="327"/>
      <c r="R149" s="327"/>
      <c r="S149" s="327"/>
      <c r="T149" s="327"/>
      <c r="U149" s="327"/>
      <c r="V149" s="328"/>
      <c r="W149" s="37" t="s">
        <v>73</v>
      </c>
      <c r="X149" s="316">
        <f>IFERROR(SUMPRODUCT(X144:X147*H144:H147),"0")</f>
        <v>0</v>
      </c>
      <c r="Y149" s="316">
        <f>IFERROR(SUMPRODUCT(Y144:Y147*H144:H147),"0")</f>
        <v>0</v>
      </c>
      <c r="Z149" s="37"/>
      <c r="AA149" s="317"/>
      <c r="AB149" s="317"/>
      <c r="AC149" s="317"/>
    </row>
    <row r="150" spans="1:68" ht="14.25" customHeight="1" x14ac:dyDescent="0.25">
      <c r="A150" s="339" t="s">
        <v>243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10"/>
      <c r="AB150" s="310"/>
      <c r="AC150" s="310"/>
    </row>
    <row r="151" spans="1:68" ht="27" customHeight="1" x14ac:dyDescent="0.25">
      <c r="A151" s="54" t="s">
        <v>244</v>
      </c>
      <c r="B151" s="54" t="s">
        <v>245</v>
      </c>
      <c r="C151" s="31">
        <v>4301080153</v>
      </c>
      <c r="D151" s="334">
        <v>4607111036827</v>
      </c>
      <c r="E151" s="335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19"/>
      <c r="R151" s="319"/>
      <c r="S151" s="319"/>
      <c r="T151" s="320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34">
        <v>4607111036834</v>
      </c>
      <c r="E152" s="335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19"/>
      <c r="R152" s="319"/>
      <c r="S152" s="319"/>
      <c r="T152" s="320"/>
      <c r="U152" s="34"/>
      <c r="V152" s="34"/>
      <c r="W152" s="35" t="s">
        <v>69</v>
      </c>
      <c r="X152" s="314">
        <v>24</v>
      </c>
      <c r="Y152" s="315">
        <f>IFERROR(IF(X152="","",X152),"")</f>
        <v>24</v>
      </c>
      <c r="Z152" s="36">
        <f>IFERROR(IF(X152="","",X152*0.00866),"")</f>
        <v>0.20783999999999997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126.072</v>
      </c>
      <c r="BN152" s="67">
        <f>IFERROR(Y152*I152,"0")</f>
        <v>126.072</v>
      </c>
      <c r="BO152" s="67">
        <f>IFERROR(X152/J152,"0")</f>
        <v>0.16666666666666666</v>
      </c>
      <c r="BP152" s="67">
        <f>IFERROR(Y152/J152,"0")</f>
        <v>0.16666666666666666</v>
      </c>
    </row>
    <row r="153" spans="1:68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5"/>
      <c r="P153" s="326" t="s">
        <v>72</v>
      </c>
      <c r="Q153" s="327"/>
      <c r="R153" s="327"/>
      <c r="S153" s="327"/>
      <c r="T153" s="327"/>
      <c r="U153" s="327"/>
      <c r="V153" s="328"/>
      <c r="W153" s="37" t="s">
        <v>69</v>
      </c>
      <c r="X153" s="316">
        <f>IFERROR(SUM(X151:X152),"0")</f>
        <v>24</v>
      </c>
      <c r="Y153" s="316">
        <f>IFERROR(SUM(Y151:Y152),"0")</f>
        <v>24</v>
      </c>
      <c r="Z153" s="316">
        <f>IFERROR(IF(Z151="",0,Z151),"0")+IFERROR(IF(Z152="",0,Z152),"0")</f>
        <v>0.20783999999999997</v>
      </c>
      <c r="AA153" s="317"/>
      <c r="AB153" s="317"/>
      <c r="AC153" s="317"/>
    </row>
    <row r="154" spans="1:68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5"/>
      <c r="P154" s="326" t="s">
        <v>72</v>
      </c>
      <c r="Q154" s="327"/>
      <c r="R154" s="327"/>
      <c r="S154" s="327"/>
      <c r="T154" s="327"/>
      <c r="U154" s="327"/>
      <c r="V154" s="328"/>
      <c r="W154" s="37" t="s">
        <v>73</v>
      </c>
      <c r="X154" s="316">
        <f>IFERROR(SUMPRODUCT(X151:X152*H151:H152),"0")</f>
        <v>120</v>
      </c>
      <c r="Y154" s="316">
        <f>IFERROR(SUMPRODUCT(Y151:Y152*H151:H152),"0")</f>
        <v>120</v>
      </c>
      <c r="Z154" s="37"/>
      <c r="AA154" s="317"/>
      <c r="AB154" s="317"/>
      <c r="AC154" s="317"/>
    </row>
    <row r="155" spans="1:68" ht="27.75" customHeight="1" x14ac:dyDescent="0.2">
      <c r="A155" s="372" t="s">
        <v>249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48"/>
      <c r="AB155" s="48"/>
      <c r="AC155" s="48"/>
    </row>
    <row r="156" spans="1:68" ht="16.5" customHeight="1" x14ac:dyDescent="0.25">
      <c r="A156" s="329" t="s">
        <v>250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  <c r="AA156" s="309"/>
      <c r="AB156" s="309"/>
      <c r="AC156" s="309"/>
    </row>
    <row r="157" spans="1:68" ht="14.25" customHeight="1" x14ac:dyDescent="0.25">
      <c r="A157" s="339" t="s">
        <v>76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10"/>
      <c r="AB157" s="310"/>
      <c r="AC157" s="310"/>
    </row>
    <row r="158" spans="1:68" ht="27" customHeight="1" x14ac:dyDescent="0.25">
      <c r="A158" s="54" t="s">
        <v>251</v>
      </c>
      <c r="B158" s="54" t="s">
        <v>252</v>
      </c>
      <c r="C158" s="31">
        <v>4301132097</v>
      </c>
      <c r="D158" s="334">
        <v>4607111035721</v>
      </c>
      <c r="E158" s="335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19"/>
      <c r="R158" s="319"/>
      <c r="S158" s="319"/>
      <c r="T158" s="320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34">
        <v>4607111035691</v>
      </c>
      <c r="E159" s="335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3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19"/>
      <c r="R159" s="319"/>
      <c r="S159" s="319"/>
      <c r="T159" s="320"/>
      <c r="U159" s="34"/>
      <c r="V159" s="34"/>
      <c r="W159" s="35" t="s">
        <v>69</v>
      </c>
      <c r="X159" s="314">
        <v>14</v>
      </c>
      <c r="Y159" s="315">
        <f>IFERROR(IF(X159="","",X159),"")</f>
        <v>14</v>
      </c>
      <c r="Z159" s="36">
        <f>IFERROR(IF(X159="","",X159*0.01788),"")</f>
        <v>0.25031999999999999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47.432000000000002</v>
      </c>
      <c r="BN159" s="67">
        <f>IFERROR(Y159*I159,"0")</f>
        <v>47.432000000000002</v>
      </c>
      <c r="BO159" s="67">
        <f>IFERROR(X159/J159,"0")</f>
        <v>0.2</v>
      </c>
      <c r="BP159" s="67">
        <f>IFERROR(Y159/J159,"0")</f>
        <v>0.2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34">
        <v>4607111038487</v>
      </c>
      <c r="E160" s="335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19"/>
      <c r="R160" s="319"/>
      <c r="S160" s="319"/>
      <c r="T160" s="320"/>
      <c r="U160" s="34"/>
      <c r="V160" s="34"/>
      <c r="W160" s="35" t="s">
        <v>69</v>
      </c>
      <c r="X160" s="314">
        <v>14</v>
      </c>
      <c r="Y160" s="315">
        <f>IFERROR(IF(X160="","",X160),"")</f>
        <v>14</v>
      </c>
      <c r="Z160" s="36">
        <f>IFERROR(IF(X160="","",X160*0.01788),"")</f>
        <v>0.25031999999999999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52.304000000000002</v>
      </c>
      <c r="BN160" s="67">
        <f>IFERROR(Y160*I160,"0")</f>
        <v>52.304000000000002</v>
      </c>
      <c r="BO160" s="67">
        <f>IFERROR(X160/J160,"0")</f>
        <v>0.2</v>
      </c>
      <c r="BP160" s="67">
        <f>IFERROR(Y160/J160,"0")</f>
        <v>0.2</v>
      </c>
    </row>
    <row r="161" spans="1:68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5"/>
      <c r="P161" s="326" t="s">
        <v>72</v>
      </c>
      <c r="Q161" s="327"/>
      <c r="R161" s="327"/>
      <c r="S161" s="327"/>
      <c r="T161" s="327"/>
      <c r="U161" s="327"/>
      <c r="V161" s="328"/>
      <c r="W161" s="37" t="s">
        <v>69</v>
      </c>
      <c r="X161" s="316">
        <f>IFERROR(SUM(X158:X160),"0")</f>
        <v>28</v>
      </c>
      <c r="Y161" s="316">
        <f>IFERROR(SUM(Y158:Y160),"0")</f>
        <v>28</v>
      </c>
      <c r="Z161" s="316">
        <f>IFERROR(IF(Z158="",0,Z158),"0")+IFERROR(IF(Z159="",0,Z159),"0")+IFERROR(IF(Z160="",0,Z160),"0")</f>
        <v>0.50063999999999997</v>
      </c>
      <c r="AA161" s="317"/>
      <c r="AB161" s="317"/>
      <c r="AC161" s="317"/>
    </row>
    <row r="162" spans="1:68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5"/>
      <c r="P162" s="326" t="s">
        <v>72</v>
      </c>
      <c r="Q162" s="327"/>
      <c r="R162" s="327"/>
      <c r="S162" s="327"/>
      <c r="T162" s="327"/>
      <c r="U162" s="327"/>
      <c r="V162" s="328"/>
      <c r="W162" s="37" t="s">
        <v>73</v>
      </c>
      <c r="X162" s="316">
        <f>IFERROR(SUMPRODUCT(X158:X160*H158:H160),"0")</f>
        <v>84</v>
      </c>
      <c r="Y162" s="316">
        <f>IFERROR(SUMPRODUCT(Y158:Y160*H158:H160),"0")</f>
        <v>84</v>
      </c>
      <c r="Z162" s="37"/>
      <c r="AA162" s="317"/>
      <c r="AB162" s="317"/>
      <c r="AC162" s="317"/>
    </row>
    <row r="163" spans="1:68" ht="14.25" customHeight="1" x14ac:dyDescent="0.25">
      <c r="A163" s="339" t="s">
        <v>260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10"/>
      <c r="AB163" s="310"/>
      <c r="AC163" s="310"/>
    </row>
    <row r="164" spans="1:68" ht="27" customHeight="1" x14ac:dyDescent="0.25">
      <c r="A164" s="54" t="s">
        <v>261</v>
      </c>
      <c r="B164" s="54" t="s">
        <v>262</v>
      </c>
      <c r="C164" s="31">
        <v>4301051855</v>
      </c>
      <c r="D164" s="334">
        <v>4680115885875</v>
      </c>
      <c r="E164" s="335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68" t="s">
        <v>265</v>
      </c>
      <c r="Q164" s="319"/>
      <c r="R164" s="319"/>
      <c r="S164" s="319"/>
      <c r="T164" s="320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5"/>
      <c r="P165" s="326" t="s">
        <v>72</v>
      </c>
      <c r="Q165" s="327"/>
      <c r="R165" s="327"/>
      <c r="S165" s="327"/>
      <c r="T165" s="327"/>
      <c r="U165" s="327"/>
      <c r="V165" s="328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5"/>
      <c r="P166" s="326" t="s">
        <v>72</v>
      </c>
      <c r="Q166" s="327"/>
      <c r="R166" s="327"/>
      <c r="S166" s="327"/>
      <c r="T166" s="327"/>
      <c r="U166" s="327"/>
      <c r="V166" s="328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customHeight="1" x14ac:dyDescent="0.25">
      <c r="A167" s="329" t="s">
        <v>268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  <c r="AA167" s="309"/>
      <c r="AB167" s="309"/>
      <c r="AC167" s="309"/>
    </row>
    <row r="168" spans="1:68" ht="14.25" customHeight="1" x14ac:dyDescent="0.25">
      <c r="A168" s="339" t="s">
        <v>268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  <c r="AA168" s="310"/>
      <c r="AB168" s="310"/>
      <c r="AC168" s="310"/>
    </row>
    <row r="169" spans="1:68" ht="27" customHeight="1" x14ac:dyDescent="0.25">
      <c r="A169" s="54" t="s">
        <v>269</v>
      </c>
      <c r="B169" s="54" t="s">
        <v>270</v>
      </c>
      <c r="C169" s="31">
        <v>4301133002</v>
      </c>
      <c r="D169" s="334">
        <v>4607111035783</v>
      </c>
      <c r="E169" s="335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19"/>
      <c r="R169" s="319"/>
      <c r="S169" s="319"/>
      <c r="T169" s="320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3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5"/>
      <c r="P170" s="326" t="s">
        <v>72</v>
      </c>
      <c r="Q170" s="327"/>
      <c r="R170" s="327"/>
      <c r="S170" s="327"/>
      <c r="T170" s="327"/>
      <c r="U170" s="327"/>
      <c r="V170" s="328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x14ac:dyDescent="0.2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5"/>
      <c r="P171" s="326" t="s">
        <v>72</v>
      </c>
      <c r="Q171" s="327"/>
      <c r="R171" s="327"/>
      <c r="S171" s="327"/>
      <c r="T171" s="327"/>
      <c r="U171" s="327"/>
      <c r="V171" s="328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customHeight="1" x14ac:dyDescent="0.2">
      <c r="A172" s="372" t="s">
        <v>272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48"/>
      <c r="AB172" s="48"/>
      <c r="AC172" s="48"/>
    </row>
    <row r="173" spans="1:68" ht="16.5" customHeight="1" x14ac:dyDescent="0.25">
      <c r="A173" s="329" t="s">
        <v>273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  <c r="AA173" s="309"/>
      <c r="AB173" s="309"/>
      <c r="AC173" s="309"/>
    </row>
    <row r="174" spans="1:68" ht="14.25" customHeight="1" x14ac:dyDescent="0.25">
      <c r="A174" s="339" t="s">
        <v>132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10"/>
      <c r="AB174" s="310"/>
      <c r="AC174" s="310"/>
    </row>
    <row r="175" spans="1:68" ht="27" customHeight="1" x14ac:dyDescent="0.25">
      <c r="A175" s="54" t="s">
        <v>274</v>
      </c>
      <c r="B175" s="54" t="s">
        <v>275</v>
      </c>
      <c r="C175" s="31">
        <v>4301135707</v>
      </c>
      <c r="D175" s="334">
        <v>4620207490198</v>
      </c>
      <c r="E175" s="335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19"/>
      <c r="R175" s="319"/>
      <c r="S175" s="319"/>
      <c r="T175" s="320"/>
      <c r="U175" s="34"/>
      <c r="V175" s="34"/>
      <c r="W175" s="35" t="s">
        <v>69</v>
      </c>
      <c r="X175" s="314">
        <v>14</v>
      </c>
      <c r="Y175" s="31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43.450400000000002</v>
      </c>
      <c r="BN175" s="67">
        <f>IFERROR(Y175*I175,"0")</f>
        <v>43.450400000000002</v>
      </c>
      <c r="BO175" s="67">
        <f>IFERROR(X175/J175,"0")</f>
        <v>0.2</v>
      </c>
      <c r="BP175" s="67">
        <f>IFERROR(Y175/J175,"0")</f>
        <v>0.2</v>
      </c>
    </row>
    <row r="176" spans="1:68" ht="27" customHeight="1" x14ac:dyDescent="0.25">
      <c r="A176" s="54" t="s">
        <v>277</v>
      </c>
      <c r="B176" s="54" t="s">
        <v>278</v>
      </c>
      <c r="C176" s="31">
        <v>4301135719</v>
      </c>
      <c r="D176" s="334">
        <v>4620207490235</v>
      </c>
      <c r="E176" s="335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19"/>
      <c r="R176" s="319"/>
      <c r="S176" s="319"/>
      <c r="T176" s="320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280</v>
      </c>
      <c r="B177" s="54" t="s">
        <v>281</v>
      </c>
      <c r="C177" s="31">
        <v>4301135697</v>
      </c>
      <c r="D177" s="334">
        <v>4620207490259</v>
      </c>
      <c r="E177" s="335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19"/>
      <c r="R177" s="319"/>
      <c r="S177" s="319"/>
      <c r="T177" s="320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282</v>
      </c>
      <c r="B178" s="54" t="s">
        <v>283</v>
      </c>
      <c r="C178" s="31">
        <v>4301135681</v>
      </c>
      <c r="D178" s="334">
        <v>4620207490143</v>
      </c>
      <c r="E178" s="335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1" t="s">
        <v>284</v>
      </c>
      <c r="Q178" s="319"/>
      <c r="R178" s="319"/>
      <c r="S178" s="319"/>
      <c r="T178" s="320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23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5"/>
      <c r="P179" s="326" t="s">
        <v>72</v>
      </c>
      <c r="Q179" s="327"/>
      <c r="R179" s="327"/>
      <c r="S179" s="327"/>
      <c r="T179" s="327"/>
      <c r="U179" s="327"/>
      <c r="V179" s="328"/>
      <c r="W179" s="37" t="s">
        <v>69</v>
      </c>
      <c r="X179" s="316">
        <f>IFERROR(SUM(X175:X178),"0")</f>
        <v>14</v>
      </c>
      <c r="Y179" s="316">
        <f>IFERROR(SUM(Y175:Y178),"0")</f>
        <v>14</v>
      </c>
      <c r="Z179" s="316">
        <f>IFERROR(IF(Z175="",0,Z175),"0")+IFERROR(IF(Z176="",0,Z176),"0")+IFERROR(IF(Z177="",0,Z177),"0")+IFERROR(IF(Z178="",0,Z178),"0")</f>
        <v>0.25031999999999999</v>
      </c>
      <c r="AA179" s="317"/>
      <c r="AB179" s="317"/>
      <c r="AC179" s="317"/>
    </row>
    <row r="180" spans="1:68" x14ac:dyDescent="0.2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5"/>
      <c r="P180" s="326" t="s">
        <v>72</v>
      </c>
      <c r="Q180" s="327"/>
      <c r="R180" s="327"/>
      <c r="S180" s="327"/>
      <c r="T180" s="327"/>
      <c r="U180" s="327"/>
      <c r="V180" s="328"/>
      <c r="W180" s="37" t="s">
        <v>73</v>
      </c>
      <c r="X180" s="316">
        <f>IFERROR(SUMPRODUCT(X175:X178*H175:H178),"0")</f>
        <v>33.6</v>
      </c>
      <c r="Y180" s="316">
        <f>IFERROR(SUMPRODUCT(Y175:Y178*H175:H178),"0")</f>
        <v>33.6</v>
      </c>
      <c r="Z180" s="37"/>
      <c r="AA180" s="317"/>
      <c r="AB180" s="317"/>
      <c r="AC180" s="317"/>
    </row>
    <row r="181" spans="1:68" ht="16.5" customHeight="1" x14ac:dyDescent="0.25">
      <c r="A181" s="329" t="s">
        <v>286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9"/>
      <c r="AB181" s="309"/>
      <c r="AC181" s="309"/>
    </row>
    <row r="182" spans="1:68" ht="14.25" customHeight="1" x14ac:dyDescent="0.25">
      <c r="A182" s="339" t="s">
        <v>63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34">
        <v>4607111037022</v>
      </c>
      <c r="E183" s="335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19"/>
      <c r="R183" s="319"/>
      <c r="S183" s="319"/>
      <c r="T183" s="320"/>
      <c r="U183" s="34"/>
      <c r="V183" s="34"/>
      <c r="W183" s="35" t="s">
        <v>69</v>
      </c>
      <c r="X183" s="314">
        <v>0</v>
      </c>
      <c r="Y183" s="315">
        <f>IFERROR(IF(X183="","",X183),"")</f>
        <v>0</v>
      </c>
      <c r="Z183" s="36">
        <f>IFERROR(IF(X183="","",X183*0.0155),"")</f>
        <v>0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290</v>
      </c>
      <c r="B184" s="54" t="s">
        <v>291</v>
      </c>
      <c r="C184" s="31">
        <v>4301070990</v>
      </c>
      <c r="D184" s="334">
        <v>4607111038494</v>
      </c>
      <c r="E184" s="335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19"/>
      <c r="R184" s="319"/>
      <c r="S184" s="319"/>
      <c r="T184" s="320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4301070966</v>
      </c>
      <c r="D185" s="334">
        <v>4607111038135</v>
      </c>
      <c r="E185" s="335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19"/>
      <c r="R185" s="319"/>
      <c r="S185" s="319"/>
      <c r="T185" s="320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3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5"/>
      <c r="P186" s="326" t="s">
        <v>72</v>
      </c>
      <c r="Q186" s="327"/>
      <c r="R186" s="327"/>
      <c r="S186" s="327"/>
      <c r="T186" s="327"/>
      <c r="U186" s="327"/>
      <c r="V186" s="328"/>
      <c r="W186" s="37" t="s">
        <v>69</v>
      </c>
      <c r="X186" s="316">
        <f>IFERROR(SUM(X183:X185),"0")</f>
        <v>0</v>
      </c>
      <c r="Y186" s="316">
        <f>IFERROR(SUM(Y183:Y185),"0")</f>
        <v>0</v>
      </c>
      <c r="Z186" s="316">
        <f>IFERROR(IF(Z183="",0,Z183),"0")+IFERROR(IF(Z184="",0,Z184),"0")+IFERROR(IF(Z185="",0,Z185),"0")</f>
        <v>0</v>
      </c>
      <c r="AA186" s="317"/>
      <c r="AB186" s="317"/>
      <c r="AC186" s="317"/>
    </row>
    <row r="187" spans="1:68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5"/>
      <c r="P187" s="326" t="s">
        <v>72</v>
      </c>
      <c r="Q187" s="327"/>
      <c r="R187" s="327"/>
      <c r="S187" s="327"/>
      <c r="T187" s="327"/>
      <c r="U187" s="327"/>
      <c r="V187" s="328"/>
      <c r="W187" s="37" t="s">
        <v>73</v>
      </c>
      <c r="X187" s="316">
        <f>IFERROR(SUMPRODUCT(X183:X185*H183:H185),"0")</f>
        <v>0</v>
      </c>
      <c r="Y187" s="316">
        <f>IFERROR(SUMPRODUCT(Y183:Y185*H183:H185),"0")</f>
        <v>0</v>
      </c>
      <c r="Z187" s="37"/>
      <c r="AA187" s="317"/>
      <c r="AB187" s="317"/>
      <c r="AC187" s="317"/>
    </row>
    <row r="188" spans="1:68" ht="16.5" customHeight="1" x14ac:dyDescent="0.25">
      <c r="A188" s="329" t="s">
        <v>296</v>
      </c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  <c r="AA188" s="309"/>
      <c r="AB188" s="309"/>
      <c r="AC188" s="309"/>
    </row>
    <row r="189" spans="1:68" ht="14.25" customHeight="1" x14ac:dyDescent="0.25">
      <c r="A189" s="339" t="s">
        <v>63</v>
      </c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  <c r="AA189" s="310"/>
      <c r="AB189" s="310"/>
      <c r="AC189" s="310"/>
    </row>
    <row r="190" spans="1:68" ht="27" customHeight="1" x14ac:dyDescent="0.25">
      <c r="A190" s="54" t="s">
        <v>297</v>
      </c>
      <c r="B190" s="54" t="s">
        <v>298</v>
      </c>
      <c r="C190" s="31">
        <v>4301070996</v>
      </c>
      <c r="D190" s="334">
        <v>4607111038654</v>
      </c>
      <c r="E190" s="335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34">
        <v>4607111038586</v>
      </c>
      <c r="E191" s="335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14">
        <v>12</v>
      </c>
      <c r="Y191" s="315">
        <f t="shared" si="12"/>
        <v>12</v>
      </c>
      <c r="Z191" s="36">
        <f t="shared" si="13"/>
        <v>0.186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302</v>
      </c>
      <c r="B192" s="54" t="s">
        <v>303</v>
      </c>
      <c r="C192" s="31">
        <v>4301070962</v>
      </c>
      <c r="D192" s="334">
        <v>4607111038609</v>
      </c>
      <c r="E192" s="335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4301070963</v>
      </c>
      <c r="D193" s="334">
        <v>4607111038630</v>
      </c>
      <c r="E193" s="335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19"/>
      <c r="R193" s="319"/>
      <c r="S193" s="319"/>
      <c r="T193" s="320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4301070959</v>
      </c>
      <c r="D194" s="334">
        <v>4607111038616</v>
      </c>
      <c r="E194" s="335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4301070960</v>
      </c>
      <c r="D195" s="334">
        <v>4607111038623</v>
      </c>
      <c r="E195" s="335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323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5"/>
      <c r="P196" s="326" t="s">
        <v>72</v>
      </c>
      <c r="Q196" s="327"/>
      <c r="R196" s="327"/>
      <c r="S196" s="327"/>
      <c r="T196" s="327"/>
      <c r="U196" s="327"/>
      <c r="V196" s="328"/>
      <c r="W196" s="37" t="s">
        <v>69</v>
      </c>
      <c r="X196" s="316">
        <f>IFERROR(SUM(X190:X195),"0")</f>
        <v>12</v>
      </c>
      <c r="Y196" s="316">
        <f>IFERROR(SUM(Y190:Y195),"0")</f>
        <v>12</v>
      </c>
      <c r="Z196" s="316">
        <f>IFERROR(IF(Z190="",0,Z190),"0")+IFERROR(IF(Z191="",0,Z191),"0")+IFERROR(IF(Z192="",0,Z192),"0")+IFERROR(IF(Z193="",0,Z193),"0")+IFERROR(IF(Z194="",0,Z194),"0")+IFERROR(IF(Z195="",0,Z195),"0")</f>
        <v>0.186</v>
      </c>
      <c r="AA196" s="317"/>
      <c r="AB196" s="317"/>
      <c r="AC196" s="317"/>
    </row>
    <row r="197" spans="1:68" x14ac:dyDescent="0.2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5"/>
      <c r="P197" s="326" t="s">
        <v>72</v>
      </c>
      <c r="Q197" s="327"/>
      <c r="R197" s="327"/>
      <c r="S197" s="327"/>
      <c r="T197" s="327"/>
      <c r="U197" s="327"/>
      <c r="V197" s="328"/>
      <c r="W197" s="37" t="s">
        <v>73</v>
      </c>
      <c r="X197" s="316">
        <f>IFERROR(SUMPRODUCT(X190:X195*H190:H195),"0")</f>
        <v>67.199999999999989</v>
      </c>
      <c r="Y197" s="316">
        <f>IFERROR(SUMPRODUCT(Y190:Y195*H190:H195),"0")</f>
        <v>67.199999999999989</v>
      </c>
      <c r="Z197" s="37"/>
      <c r="AA197" s="317"/>
      <c r="AB197" s="317"/>
      <c r="AC197" s="317"/>
    </row>
    <row r="198" spans="1:68" ht="16.5" customHeight="1" x14ac:dyDescent="0.25">
      <c r="A198" s="329" t="s">
        <v>311</v>
      </c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  <c r="AA198" s="309"/>
      <c r="AB198" s="309"/>
      <c r="AC198" s="309"/>
    </row>
    <row r="199" spans="1:68" ht="14.25" customHeight="1" x14ac:dyDescent="0.25">
      <c r="A199" s="339" t="s">
        <v>63</v>
      </c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  <c r="AA199" s="310"/>
      <c r="AB199" s="310"/>
      <c r="AC199" s="310"/>
    </row>
    <row r="200" spans="1:68" ht="27" customHeight="1" x14ac:dyDescent="0.25">
      <c r="A200" s="54" t="s">
        <v>312</v>
      </c>
      <c r="B200" s="54" t="s">
        <v>313</v>
      </c>
      <c r="C200" s="31">
        <v>4301070915</v>
      </c>
      <c r="D200" s="334">
        <v>4607111035882</v>
      </c>
      <c r="E200" s="335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19"/>
      <c r="R200" s="319"/>
      <c r="S200" s="319"/>
      <c r="T200" s="320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315</v>
      </c>
      <c r="B201" s="54" t="s">
        <v>316</v>
      </c>
      <c r="C201" s="31">
        <v>4301070921</v>
      </c>
      <c r="D201" s="334">
        <v>4607111035905</v>
      </c>
      <c r="E201" s="335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19"/>
      <c r="R201" s="319"/>
      <c r="S201" s="319"/>
      <c r="T201" s="320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317</v>
      </c>
      <c r="B202" s="54" t="s">
        <v>318</v>
      </c>
      <c r="C202" s="31">
        <v>4301070917</v>
      </c>
      <c r="D202" s="334">
        <v>4607111035912</v>
      </c>
      <c r="E202" s="335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19"/>
      <c r="R202" s="319"/>
      <c r="S202" s="319"/>
      <c r="T202" s="320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4301070920</v>
      </c>
      <c r="D203" s="334">
        <v>4607111035929</v>
      </c>
      <c r="E203" s="335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19"/>
      <c r="R203" s="319"/>
      <c r="S203" s="319"/>
      <c r="T203" s="320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23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5"/>
      <c r="P204" s="326" t="s">
        <v>72</v>
      </c>
      <c r="Q204" s="327"/>
      <c r="R204" s="327"/>
      <c r="S204" s="327"/>
      <c r="T204" s="327"/>
      <c r="U204" s="327"/>
      <c r="V204" s="328"/>
      <c r="W204" s="37" t="s">
        <v>69</v>
      </c>
      <c r="X204" s="316">
        <f>IFERROR(SUM(X200:X203),"0")</f>
        <v>0</v>
      </c>
      <c r="Y204" s="316">
        <f>IFERROR(SUM(Y200:Y203),"0")</f>
        <v>0</v>
      </c>
      <c r="Z204" s="316">
        <f>IFERROR(IF(Z200="",0,Z200),"0")+IFERROR(IF(Z201="",0,Z201),"0")+IFERROR(IF(Z202="",0,Z202),"0")+IFERROR(IF(Z203="",0,Z203),"0")</f>
        <v>0</v>
      </c>
      <c r="AA204" s="317"/>
      <c r="AB204" s="317"/>
      <c r="AC204" s="317"/>
    </row>
    <row r="205" spans="1:68" x14ac:dyDescent="0.2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5"/>
      <c r="P205" s="326" t="s">
        <v>72</v>
      </c>
      <c r="Q205" s="327"/>
      <c r="R205" s="327"/>
      <c r="S205" s="327"/>
      <c r="T205" s="327"/>
      <c r="U205" s="327"/>
      <c r="V205" s="328"/>
      <c r="W205" s="37" t="s">
        <v>73</v>
      </c>
      <c r="X205" s="316">
        <f>IFERROR(SUMPRODUCT(X200:X203*H200:H203),"0")</f>
        <v>0</v>
      </c>
      <c r="Y205" s="316">
        <f>IFERROR(SUMPRODUCT(Y200:Y203*H200:H203),"0")</f>
        <v>0</v>
      </c>
      <c r="Z205" s="37"/>
      <c r="AA205" s="317"/>
      <c r="AB205" s="317"/>
      <c r="AC205" s="317"/>
    </row>
    <row r="206" spans="1:68" ht="16.5" customHeight="1" x14ac:dyDescent="0.25">
      <c r="A206" s="329" t="s">
        <v>322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  <c r="AA206" s="309"/>
      <c r="AB206" s="309"/>
      <c r="AC206" s="309"/>
    </row>
    <row r="207" spans="1:68" ht="14.25" customHeight="1" x14ac:dyDescent="0.25">
      <c r="A207" s="339" t="s">
        <v>63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  <c r="AA207" s="310"/>
      <c r="AB207" s="310"/>
      <c r="AC207" s="310"/>
    </row>
    <row r="208" spans="1:68" ht="16.5" customHeight="1" x14ac:dyDescent="0.25">
      <c r="A208" s="54" t="s">
        <v>323</v>
      </c>
      <c r="B208" s="54" t="s">
        <v>324</v>
      </c>
      <c r="C208" s="31">
        <v>4301070912</v>
      </c>
      <c r="D208" s="334">
        <v>4607111037213</v>
      </c>
      <c r="E208" s="335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19"/>
      <c r="R208" s="319"/>
      <c r="S208" s="319"/>
      <c r="T208" s="320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23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5"/>
      <c r="P209" s="326" t="s">
        <v>72</v>
      </c>
      <c r="Q209" s="327"/>
      <c r="R209" s="327"/>
      <c r="S209" s="327"/>
      <c r="T209" s="327"/>
      <c r="U209" s="327"/>
      <c r="V209" s="328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x14ac:dyDescent="0.2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5"/>
      <c r="P210" s="326" t="s">
        <v>72</v>
      </c>
      <c r="Q210" s="327"/>
      <c r="R210" s="327"/>
      <c r="S210" s="327"/>
      <c r="T210" s="327"/>
      <c r="U210" s="327"/>
      <c r="V210" s="328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customHeight="1" x14ac:dyDescent="0.25">
      <c r="A211" s="329" t="s">
        <v>326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9"/>
      <c r="AB211" s="309"/>
      <c r="AC211" s="309"/>
    </row>
    <row r="212" spans="1:68" ht="14.25" customHeight="1" x14ac:dyDescent="0.25">
      <c r="A212" s="339" t="s">
        <v>260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  <c r="AA212" s="310"/>
      <c r="AB212" s="310"/>
      <c r="AC212" s="310"/>
    </row>
    <row r="213" spans="1:68" ht="27" customHeight="1" x14ac:dyDescent="0.25">
      <c r="A213" s="54" t="s">
        <v>327</v>
      </c>
      <c r="B213" s="54" t="s">
        <v>328</v>
      </c>
      <c r="C213" s="31">
        <v>4301051320</v>
      </c>
      <c r="D213" s="334">
        <v>4680115881334</v>
      </c>
      <c r="E213" s="335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23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5"/>
      <c r="P214" s="326" t="s">
        <v>72</v>
      </c>
      <c r="Q214" s="327"/>
      <c r="R214" s="327"/>
      <c r="S214" s="327"/>
      <c r="T214" s="327"/>
      <c r="U214" s="327"/>
      <c r="V214" s="328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5"/>
      <c r="P215" s="326" t="s">
        <v>72</v>
      </c>
      <c r="Q215" s="327"/>
      <c r="R215" s="327"/>
      <c r="S215" s="327"/>
      <c r="T215" s="327"/>
      <c r="U215" s="327"/>
      <c r="V215" s="328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9" t="s">
        <v>330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9"/>
      <c r="AB216" s="309"/>
      <c r="AC216" s="309"/>
    </row>
    <row r="217" spans="1:68" ht="14.25" customHeight="1" x14ac:dyDescent="0.25">
      <c r="A217" s="339" t="s">
        <v>63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  <c r="AA217" s="310"/>
      <c r="AB217" s="310"/>
      <c r="AC217" s="310"/>
    </row>
    <row r="218" spans="1:68" ht="16.5" customHeight="1" x14ac:dyDescent="0.25">
      <c r="A218" s="54" t="s">
        <v>331</v>
      </c>
      <c r="B218" s="54" t="s">
        <v>332</v>
      </c>
      <c r="C218" s="31">
        <v>4301071063</v>
      </c>
      <c r="D218" s="334">
        <v>4607111039019</v>
      </c>
      <c r="E218" s="335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19"/>
      <c r="R218" s="319"/>
      <c r="S218" s="319"/>
      <c r="T218" s="320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334</v>
      </c>
      <c r="B219" s="54" t="s">
        <v>335</v>
      </c>
      <c r="C219" s="31">
        <v>4301071000</v>
      </c>
      <c r="D219" s="334">
        <v>4607111038708</v>
      </c>
      <c r="E219" s="335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5"/>
      <c r="P220" s="326" t="s">
        <v>72</v>
      </c>
      <c r="Q220" s="327"/>
      <c r="R220" s="327"/>
      <c r="S220" s="327"/>
      <c r="T220" s="327"/>
      <c r="U220" s="327"/>
      <c r="V220" s="328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5"/>
      <c r="P221" s="326" t="s">
        <v>72</v>
      </c>
      <c r="Q221" s="327"/>
      <c r="R221" s="327"/>
      <c r="S221" s="327"/>
      <c r="T221" s="327"/>
      <c r="U221" s="327"/>
      <c r="V221" s="328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72" t="s">
        <v>336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48"/>
      <c r="AB222" s="48"/>
      <c r="AC222" s="48"/>
    </row>
    <row r="223" spans="1:68" ht="16.5" customHeight="1" x14ac:dyDescent="0.25">
      <c r="A223" s="329" t="s">
        <v>337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9"/>
      <c r="AB223" s="309"/>
      <c r="AC223" s="309"/>
    </row>
    <row r="224" spans="1:68" ht="14.25" customHeight="1" x14ac:dyDescent="0.25">
      <c r="A224" s="339" t="s">
        <v>63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  <c r="AA224" s="310"/>
      <c r="AB224" s="310"/>
      <c r="AC224" s="310"/>
    </row>
    <row r="225" spans="1:68" ht="27" customHeight="1" x14ac:dyDescent="0.25">
      <c r="A225" s="54" t="s">
        <v>338</v>
      </c>
      <c r="B225" s="54" t="s">
        <v>339</v>
      </c>
      <c r="C225" s="31">
        <v>4301071036</v>
      </c>
      <c r="D225" s="334">
        <v>4607111036162</v>
      </c>
      <c r="E225" s="335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19"/>
      <c r="R225" s="319"/>
      <c r="S225" s="319"/>
      <c r="T225" s="320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5"/>
      <c r="P226" s="326" t="s">
        <v>72</v>
      </c>
      <c r="Q226" s="327"/>
      <c r="R226" s="327"/>
      <c r="S226" s="327"/>
      <c r="T226" s="327"/>
      <c r="U226" s="327"/>
      <c r="V226" s="328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5"/>
      <c r="P227" s="326" t="s">
        <v>72</v>
      </c>
      <c r="Q227" s="327"/>
      <c r="R227" s="327"/>
      <c r="S227" s="327"/>
      <c r="T227" s="327"/>
      <c r="U227" s="327"/>
      <c r="V227" s="328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72" t="s">
        <v>341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48"/>
      <c r="AB228" s="48"/>
      <c r="AC228" s="48"/>
    </row>
    <row r="229" spans="1:68" ht="16.5" customHeight="1" x14ac:dyDescent="0.25">
      <c r="A229" s="329" t="s">
        <v>342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9"/>
      <c r="AB229" s="309"/>
      <c r="AC229" s="309"/>
    </row>
    <row r="230" spans="1:68" ht="14.25" customHeight="1" x14ac:dyDescent="0.25">
      <c r="A230" s="339" t="s">
        <v>63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34">
        <v>4607111035899</v>
      </c>
      <c r="E231" s="335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69</v>
      </c>
      <c r="X231" s="314">
        <v>12</v>
      </c>
      <c r="Y231" s="315">
        <f>IFERROR(IF(X231="","",X231),"")</f>
        <v>12</v>
      </c>
      <c r="Z231" s="36">
        <f>IFERROR(IF(X231="","",X231*0.0155),"")</f>
        <v>0.186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63.143999999999991</v>
      </c>
      <c r="BN231" s="67">
        <f>IFERROR(Y231*I231,"0")</f>
        <v>63.143999999999991</v>
      </c>
      <c r="BO231" s="67">
        <f>IFERROR(X231/J231,"0")</f>
        <v>0.14285714285714285</v>
      </c>
      <c r="BP231" s="67">
        <f>IFERROR(Y231/J231,"0")</f>
        <v>0.14285714285714285</v>
      </c>
    </row>
    <row r="232" spans="1:68" ht="27" customHeight="1" x14ac:dyDescent="0.25">
      <c r="A232" s="54" t="s">
        <v>345</v>
      </c>
      <c r="B232" s="54" t="s">
        <v>346</v>
      </c>
      <c r="C232" s="31">
        <v>4301070991</v>
      </c>
      <c r="D232" s="334">
        <v>4607111038180</v>
      </c>
      <c r="E232" s="335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3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3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5"/>
      <c r="P233" s="326" t="s">
        <v>72</v>
      </c>
      <c r="Q233" s="327"/>
      <c r="R233" s="327"/>
      <c r="S233" s="327"/>
      <c r="T233" s="327"/>
      <c r="U233" s="327"/>
      <c r="V233" s="328"/>
      <c r="W233" s="37" t="s">
        <v>69</v>
      </c>
      <c r="X233" s="316">
        <f>IFERROR(SUM(X231:X232),"0")</f>
        <v>12</v>
      </c>
      <c r="Y233" s="316">
        <f>IFERROR(SUM(Y231:Y232),"0")</f>
        <v>12</v>
      </c>
      <c r="Z233" s="316">
        <f>IFERROR(IF(Z231="",0,Z231),"0")+IFERROR(IF(Z232="",0,Z232),"0")</f>
        <v>0.186</v>
      </c>
      <c r="AA233" s="317"/>
      <c r="AB233" s="317"/>
      <c r="AC233" s="317"/>
    </row>
    <row r="234" spans="1:68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5"/>
      <c r="P234" s="326" t="s">
        <v>72</v>
      </c>
      <c r="Q234" s="327"/>
      <c r="R234" s="327"/>
      <c r="S234" s="327"/>
      <c r="T234" s="327"/>
      <c r="U234" s="327"/>
      <c r="V234" s="328"/>
      <c r="W234" s="37" t="s">
        <v>73</v>
      </c>
      <c r="X234" s="316">
        <f>IFERROR(SUMPRODUCT(X231:X232*H231:H232),"0")</f>
        <v>60</v>
      </c>
      <c r="Y234" s="316">
        <f>IFERROR(SUMPRODUCT(Y231:Y232*H231:H232),"0")</f>
        <v>60</v>
      </c>
      <c r="Z234" s="37"/>
      <c r="AA234" s="317"/>
      <c r="AB234" s="317"/>
      <c r="AC234" s="317"/>
    </row>
    <row r="235" spans="1:68" ht="16.5" customHeight="1" x14ac:dyDescent="0.25">
      <c r="A235" s="329" t="s">
        <v>348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9"/>
      <c r="AB235" s="309"/>
      <c r="AC235" s="309"/>
    </row>
    <row r="236" spans="1:68" ht="14.25" customHeight="1" x14ac:dyDescent="0.25">
      <c r="A236" s="339" t="s">
        <v>63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10"/>
      <c r="AB236" s="310"/>
      <c r="AC236" s="310"/>
    </row>
    <row r="237" spans="1:68" ht="27" customHeight="1" x14ac:dyDescent="0.25">
      <c r="A237" s="54" t="s">
        <v>349</v>
      </c>
      <c r="B237" s="54" t="s">
        <v>350</v>
      </c>
      <c r="C237" s="31">
        <v>4301070870</v>
      </c>
      <c r="D237" s="334">
        <v>4607111036711</v>
      </c>
      <c r="E237" s="335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19"/>
      <c r="R237" s="319"/>
      <c r="S237" s="319"/>
      <c r="T237" s="320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3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5"/>
      <c r="P238" s="326" t="s">
        <v>72</v>
      </c>
      <c r="Q238" s="327"/>
      <c r="R238" s="327"/>
      <c r="S238" s="327"/>
      <c r="T238" s="327"/>
      <c r="U238" s="327"/>
      <c r="V238" s="328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5"/>
      <c r="P239" s="326" t="s">
        <v>72</v>
      </c>
      <c r="Q239" s="327"/>
      <c r="R239" s="327"/>
      <c r="S239" s="327"/>
      <c r="T239" s="327"/>
      <c r="U239" s="327"/>
      <c r="V239" s="328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customHeight="1" x14ac:dyDescent="0.2">
      <c r="A240" s="372" t="s">
        <v>351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48"/>
      <c r="AB240" s="48"/>
      <c r="AC240" s="48"/>
    </row>
    <row r="241" spans="1:68" ht="16.5" customHeight="1" x14ac:dyDescent="0.25">
      <c r="A241" s="329" t="s">
        <v>352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9"/>
      <c r="AB241" s="309"/>
      <c r="AC241" s="309"/>
    </row>
    <row r="242" spans="1:68" ht="14.25" customHeight="1" x14ac:dyDescent="0.25">
      <c r="A242" s="339" t="s">
        <v>268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10"/>
      <c r="AB242" s="310"/>
      <c r="AC242" s="310"/>
    </row>
    <row r="243" spans="1:68" ht="27" customHeight="1" x14ac:dyDescent="0.25">
      <c r="A243" s="54" t="s">
        <v>353</v>
      </c>
      <c r="B243" s="54" t="s">
        <v>354</v>
      </c>
      <c r="C243" s="31">
        <v>4301133004</v>
      </c>
      <c r="D243" s="334">
        <v>4607111039774</v>
      </c>
      <c r="E243" s="335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15" t="s">
        <v>355</v>
      </c>
      <c r="Q243" s="319"/>
      <c r="R243" s="319"/>
      <c r="S243" s="319"/>
      <c r="T243" s="320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5"/>
      <c r="P244" s="326" t="s">
        <v>72</v>
      </c>
      <c r="Q244" s="327"/>
      <c r="R244" s="327"/>
      <c r="S244" s="327"/>
      <c r="T244" s="327"/>
      <c r="U244" s="327"/>
      <c r="V244" s="328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5"/>
      <c r="P245" s="326" t="s">
        <v>72</v>
      </c>
      <c r="Q245" s="327"/>
      <c r="R245" s="327"/>
      <c r="S245" s="327"/>
      <c r="T245" s="327"/>
      <c r="U245" s="327"/>
      <c r="V245" s="328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customHeight="1" x14ac:dyDescent="0.25">
      <c r="A246" s="339" t="s">
        <v>132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  <c r="AA246" s="310"/>
      <c r="AB246" s="310"/>
      <c r="AC246" s="310"/>
    </row>
    <row r="247" spans="1:68" ht="37.5" customHeight="1" x14ac:dyDescent="0.25">
      <c r="A247" s="54" t="s">
        <v>357</v>
      </c>
      <c r="B247" s="54" t="s">
        <v>358</v>
      </c>
      <c r="C247" s="31">
        <v>4301135400</v>
      </c>
      <c r="D247" s="334">
        <v>4607111039361</v>
      </c>
      <c r="E247" s="335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19"/>
      <c r="R247" s="319"/>
      <c r="S247" s="319"/>
      <c r="T247" s="320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3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5"/>
      <c r="P248" s="326" t="s">
        <v>72</v>
      </c>
      <c r="Q248" s="327"/>
      <c r="R248" s="327"/>
      <c r="S248" s="327"/>
      <c r="T248" s="327"/>
      <c r="U248" s="327"/>
      <c r="V248" s="328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x14ac:dyDescent="0.2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5"/>
      <c r="P249" s="326" t="s">
        <v>72</v>
      </c>
      <c r="Q249" s="327"/>
      <c r="R249" s="327"/>
      <c r="S249" s="327"/>
      <c r="T249" s="327"/>
      <c r="U249" s="327"/>
      <c r="V249" s="328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customHeight="1" x14ac:dyDescent="0.2">
      <c r="A250" s="372" t="s">
        <v>224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  <c r="AA250" s="48"/>
      <c r="AB250" s="48"/>
      <c r="AC250" s="48"/>
    </row>
    <row r="251" spans="1:68" ht="16.5" customHeight="1" x14ac:dyDescent="0.25">
      <c r="A251" s="329" t="s">
        <v>224</v>
      </c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  <c r="AA251" s="309"/>
      <c r="AB251" s="309"/>
      <c r="AC251" s="309"/>
    </row>
    <row r="252" spans="1:68" ht="14.25" customHeight="1" x14ac:dyDescent="0.25">
      <c r="A252" s="339" t="s">
        <v>63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10"/>
      <c r="AB252" s="310"/>
      <c r="AC252" s="310"/>
    </row>
    <row r="253" spans="1:68" ht="27" customHeight="1" x14ac:dyDescent="0.25">
      <c r="A253" s="54" t="s">
        <v>359</v>
      </c>
      <c r="B253" s="54" t="s">
        <v>360</v>
      </c>
      <c r="C253" s="31">
        <v>4301071014</v>
      </c>
      <c r="D253" s="334">
        <v>4640242181264</v>
      </c>
      <c r="E253" s="335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2" t="s">
        <v>361</v>
      </c>
      <c r="Q253" s="319"/>
      <c r="R253" s="319"/>
      <c r="S253" s="319"/>
      <c r="T253" s="320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363</v>
      </c>
      <c r="B254" s="54" t="s">
        <v>364</v>
      </c>
      <c r="C254" s="31">
        <v>4301071021</v>
      </c>
      <c r="D254" s="334">
        <v>4640242181325</v>
      </c>
      <c r="E254" s="335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46" t="s">
        <v>365</v>
      </c>
      <c r="Q254" s="319"/>
      <c r="R254" s="319"/>
      <c r="S254" s="319"/>
      <c r="T254" s="320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366</v>
      </c>
      <c r="B255" s="54" t="s">
        <v>367</v>
      </c>
      <c r="C255" s="31">
        <v>4301070993</v>
      </c>
      <c r="D255" s="334">
        <v>4640242180670</v>
      </c>
      <c r="E255" s="335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1" t="s">
        <v>368</v>
      </c>
      <c r="Q255" s="319"/>
      <c r="R255" s="319"/>
      <c r="S255" s="319"/>
      <c r="T255" s="320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5"/>
      <c r="P256" s="326" t="s">
        <v>72</v>
      </c>
      <c r="Q256" s="327"/>
      <c r="R256" s="327"/>
      <c r="S256" s="327"/>
      <c r="T256" s="327"/>
      <c r="U256" s="327"/>
      <c r="V256" s="328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5"/>
      <c r="P257" s="326" t="s">
        <v>72</v>
      </c>
      <c r="Q257" s="327"/>
      <c r="R257" s="327"/>
      <c r="S257" s="327"/>
      <c r="T257" s="327"/>
      <c r="U257" s="327"/>
      <c r="V257" s="328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customHeight="1" x14ac:dyDescent="0.25">
      <c r="A258" s="339" t="s">
        <v>138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34">
        <v>4640242180427</v>
      </c>
      <c r="E259" s="335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78" t="s">
        <v>372</v>
      </c>
      <c r="Q259" s="319"/>
      <c r="R259" s="319"/>
      <c r="S259" s="319"/>
      <c r="T259" s="320"/>
      <c r="U259" s="34"/>
      <c r="V259" s="34"/>
      <c r="W259" s="35" t="s">
        <v>69</v>
      </c>
      <c r="X259" s="314">
        <v>0</v>
      </c>
      <c r="Y259" s="315">
        <f>IFERROR(IF(X259="","",X259),"")</f>
        <v>0</v>
      </c>
      <c r="Z259" s="36">
        <f>IFERROR(IF(X259="","",X259*0.00502),"")</f>
        <v>0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5"/>
      <c r="P260" s="326" t="s">
        <v>72</v>
      </c>
      <c r="Q260" s="327"/>
      <c r="R260" s="327"/>
      <c r="S260" s="327"/>
      <c r="T260" s="327"/>
      <c r="U260" s="327"/>
      <c r="V260" s="328"/>
      <c r="W260" s="37" t="s">
        <v>69</v>
      </c>
      <c r="X260" s="316">
        <f>IFERROR(SUM(X259:X259),"0")</f>
        <v>0</v>
      </c>
      <c r="Y260" s="316">
        <f>IFERROR(SUM(Y259:Y259),"0")</f>
        <v>0</v>
      </c>
      <c r="Z260" s="316">
        <f>IFERROR(IF(Z259="",0,Z259),"0")</f>
        <v>0</v>
      </c>
      <c r="AA260" s="317"/>
      <c r="AB260" s="317"/>
      <c r="AC260" s="317"/>
    </row>
    <row r="261" spans="1:68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5"/>
      <c r="P261" s="326" t="s">
        <v>72</v>
      </c>
      <c r="Q261" s="327"/>
      <c r="R261" s="327"/>
      <c r="S261" s="327"/>
      <c r="T261" s="327"/>
      <c r="U261" s="327"/>
      <c r="V261" s="328"/>
      <c r="W261" s="37" t="s">
        <v>73</v>
      </c>
      <c r="X261" s="316">
        <f>IFERROR(SUMPRODUCT(X259:X259*H259:H259),"0")</f>
        <v>0</v>
      </c>
      <c r="Y261" s="316">
        <f>IFERROR(SUMPRODUCT(Y259:Y259*H259:H259),"0")</f>
        <v>0</v>
      </c>
      <c r="Z261" s="37"/>
      <c r="AA261" s="317"/>
      <c r="AB261" s="317"/>
      <c r="AC261" s="317"/>
    </row>
    <row r="262" spans="1:68" ht="14.25" customHeight="1" x14ac:dyDescent="0.25">
      <c r="A262" s="339" t="s">
        <v>76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34">
        <v>4640242180397</v>
      </c>
      <c r="E263" s="335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19"/>
      <c r="R263" s="319"/>
      <c r="S263" s="319"/>
      <c r="T263" s="320"/>
      <c r="U263" s="34"/>
      <c r="V263" s="34"/>
      <c r="W263" s="35" t="s">
        <v>69</v>
      </c>
      <c r="X263" s="314">
        <v>12</v>
      </c>
      <c r="Y263" s="315">
        <f>IFERROR(IF(X263="","",X263),"")</f>
        <v>12</v>
      </c>
      <c r="Z263" s="36">
        <f>IFERROR(IF(X263="","",X263*0.0155),"")</f>
        <v>0.186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customHeight="1" x14ac:dyDescent="0.25">
      <c r="A264" s="54" t="s">
        <v>378</v>
      </c>
      <c r="B264" s="54" t="s">
        <v>379</v>
      </c>
      <c r="C264" s="31">
        <v>4301132104</v>
      </c>
      <c r="D264" s="334">
        <v>4640242181219</v>
      </c>
      <c r="E264" s="335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11" t="s">
        <v>380</v>
      </c>
      <c r="Q264" s="319"/>
      <c r="R264" s="319"/>
      <c r="S264" s="319"/>
      <c r="T264" s="320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3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5"/>
      <c r="P265" s="326" t="s">
        <v>72</v>
      </c>
      <c r="Q265" s="327"/>
      <c r="R265" s="327"/>
      <c r="S265" s="327"/>
      <c r="T265" s="327"/>
      <c r="U265" s="327"/>
      <c r="V265" s="328"/>
      <c r="W265" s="37" t="s">
        <v>69</v>
      </c>
      <c r="X265" s="316">
        <f>IFERROR(SUM(X263:X264),"0")</f>
        <v>12</v>
      </c>
      <c r="Y265" s="316">
        <f>IFERROR(SUM(Y263:Y264),"0")</f>
        <v>12</v>
      </c>
      <c r="Z265" s="316">
        <f>IFERROR(IF(Z263="",0,Z263),"0")+IFERROR(IF(Z264="",0,Z264),"0")</f>
        <v>0.186</v>
      </c>
      <c r="AA265" s="317"/>
      <c r="AB265" s="317"/>
      <c r="AC265" s="317"/>
    </row>
    <row r="266" spans="1:68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5"/>
      <c r="P266" s="326" t="s">
        <v>72</v>
      </c>
      <c r="Q266" s="327"/>
      <c r="R266" s="327"/>
      <c r="S266" s="327"/>
      <c r="T266" s="327"/>
      <c r="U266" s="327"/>
      <c r="V266" s="328"/>
      <c r="W266" s="37" t="s">
        <v>73</v>
      </c>
      <c r="X266" s="316">
        <f>IFERROR(SUMPRODUCT(X263:X264*H263:H264),"0")</f>
        <v>72</v>
      </c>
      <c r="Y266" s="316">
        <f>IFERROR(SUMPRODUCT(Y263:Y264*H263:H264),"0")</f>
        <v>72</v>
      </c>
      <c r="Z266" s="37"/>
      <c r="AA266" s="317"/>
      <c r="AB266" s="317"/>
      <c r="AC266" s="317"/>
    </row>
    <row r="267" spans="1:68" ht="14.25" customHeight="1" x14ac:dyDescent="0.25">
      <c r="A267" s="339" t="s">
        <v>163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  <c r="AA267" s="310"/>
      <c r="AB267" s="310"/>
      <c r="AC267" s="310"/>
    </row>
    <row r="268" spans="1:68" ht="27" customHeight="1" x14ac:dyDescent="0.25">
      <c r="A268" s="54" t="s">
        <v>381</v>
      </c>
      <c r="B268" s="54" t="s">
        <v>382</v>
      </c>
      <c r="C268" s="31">
        <v>4301136028</v>
      </c>
      <c r="D268" s="334">
        <v>4640242180304</v>
      </c>
      <c r="E268" s="335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9" t="s">
        <v>383</v>
      </c>
      <c r="Q268" s="319"/>
      <c r="R268" s="319"/>
      <c r="S268" s="319"/>
      <c r="T268" s="320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34">
        <v>4640242180236</v>
      </c>
      <c r="E269" s="335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69" t="s">
        <v>387</v>
      </c>
      <c r="Q269" s="319"/>
      <c r="R269" s="319"/>
      <c r="S269" s="319"/>
      <c r="T269" s="320"/>
      <c r="U269" s="34"/>
      <c r="V269" s="34"/>
      <c r="W269" s="35" t="s">
        <v>69</v>
      </c>
      <c r="X269" s="314">
        <v>0</v>
      </c>
      <c r="Y269" s="315">
        <f>IFERROR(IF(X269="","",X269),"")</f>
        <v>0</v>
      </c>
      <c r="Z269" s="36">
        <f>IFERROR(IF(X269="","",X269*0.0155),"")</f>
        <v>0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388</v>
      </c>
      <c r="B270" s="54" t="s">
        <v>389</v>
      </c>
      <c r="C270" s="31">
        <v>4301136029</v>
      </c>
      <c r="D270" s="334">
        <v>4640242180410</v>
      </c>
      <c r="E270" s="335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9"/>
      <c r="R270" s="319"/>
      <c r="S270" s="319"/>
      <c r="T270" s="320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3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5"/>
      <c r="P271" s="326" t="s">
        <v>72</v>
      </c>
      <c r="Q271" s="327"/>
      <c r="R271" s="327"/>
      <c r="S271" s="327"/>
      <c r="T271" s="327"/>
      <c r="U271" s="327"/>
      <c r="V271" s="328"/>
      <c r="W271" s="37" t="s">
        <v>69</v>
      </c>
      <c r="X271" s="316">
        <f>IFERROR(SUM(X268:X270),"0")</f>
        <v>0</v>
      </c>
      <c r="Y271" s="316">
        <f>IFERROR(SUM(Y268:Y270),"0")</f>
        <v>0</v>
      </c>
      <c r="Z271" s="316">
        <f>IFERROR(IF(Z268="",0,Z268),"0")+IFERROR(IF(Z269="",0,Z269),"0")+IFERROR(IF(Z270="",0,Z270),"0")</f>
        <v>0</v>
      </c>
      <c r="AA271" s="317"/>
      <c r="AB271" s="317"/>
      <c r="AC271" s="317"/>
    </row>
    <row r="272" spans="1:68" x14ac:dyDescent="0.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5"/>
      <c r="P272" s="326" t="s">
        <v>72</v>
      </c>
      <c r="Q272" s="327"/>
      <c r="R272" s="327"/>
      <c r="S272" s="327"/>
      <c r="T272" s="327"/>
      <c r="U272" s="327"/>
      <c r="V272" s="328"/>
      <c r="W272" s="37" t="s">
        <v>73</v>
      </c>
      <c r="X272" s="316">
        <f>IFERROR(SUMPRODUCT(X268:X270*H268:H270),"0")</f>
        <v>0</v>
      </c>
      <c r="Y272" s="316">
        <f>IFERROR(SUMPRODUCT(Y268:Y270*H268:H270),"0")</f>
        <v>0</v>
      </c>
      <c r="Z272" s="37"/>
      <c r="AA272" s="317"/>
      <c r="AB272" s="317"/>
      <c r="AC272" s="317"/>
    </row>
    <row r="273" spans="1:68" ht="14.25" customHeight="1" x14ac:dyDescent="0.25">
      <c r="A273" s="339" t="s">
        <v>132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  <c r="AA273" s="310"/>
      <c r="AB273" s="310"/>
      <c r="AC273" s="310"/>
    </row>
    <row r="274" spans="1:68" ht="37.5" customHeight="1" x14ac:dyDescent="0.25">
      <c r="A274" s="54" t="s">
        <v>390</v>
      </c>
      <c r="B274" s="54" t="s">
        <v>391</v>
      </c>
      <c r="C274" s="31">
        <v>4301135504</v>
      </c>
      <c r="D274" s="334">
        <v>4640242181554</v>
      </c>
      <c r="E274" s="335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4" t="s">
        <v>392</v>
      </c>
      <c r="Q274" s="319"/>
      <c r="R274" s="319"/>
      <c r="S274" s="319"/>
      <c r="T274" s="320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34">
        <v>4640242181561</v>
      </c>
      <c r="E275" s="335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8" t="s">
        <v>396</v>
      </c>
      <c r="Q275" s="319"/>
      <c r="R275" s="319"/>
      <c r="S275" s="319"/>
      <c r="T275" s="320"/>
      <c r="U275" s="34"/>
      <c r="V275" s="34"/>
      <c r="W275" s="35" t="s">
        <v>69</v>
      </c>
      <c r="X275" s="314">
        <v>42</v>
      </c>
      <c r="Y275" s="315">
        <f t="shared" si="18"/>
        <v>42</v>
      </c>
      <c r="Z275" s="36">
        <f>IFERROR(IF(X275="","",X275*0.00936),"")</f>
        <v>0.39312000000000002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163.464</v>
      </c>
      <c r="BN275" s="67">
        <f t="shared" si="20"/>
        <v>163.464</v>
      </c>
      <c r="BO275" s="67">
        <f t="shared" si="21"/>
        <v>0.33333333333333331</v>
      </c>
      <c r="BP275" s="67">
        <f t="shared" si="22"/>
        <v>0.33333333333333331</v>
      </c>
    </row>
    <row r="276" spans="1:68" ht="27" customHeight="1" x14ac:dyDescent="0.25">
      <c r="A276" s="54" t="s">
        <v>398</v>
      </c>
      <c r="B276" s="54" t="s">
        <v>399</v>
      </c>
      <c r="C276" s="31">
        <v>4301135374</v>
      </c>
      <c r="D276" s="334">
        <v>4640242181424</v>
      </c>
      <c r="E276" s="335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82" t="s">
        <v>400</v>
      </c>
      <c r="Q276" s="319"/>
      <c r="R276" s="319"/>
      <c r="S276" s="319"/>
      <c r="T276" s="320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401</v>
      </c>
      <c r="B277" s="54" t="s">
        <v>402</v>
      </c>
      <c r="C277" s="31">
        <v>4301135320</v>
      </c>
      <c r="D277" s="334">
        <v>4640242181592</v>
      </c>
      <c r="E277" s="335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20" t="s">
        <v>403</v>
      </c>
      <c r="Q277" s="319"/>
      <c r="R277" s="319"/>
      <c r="S277" s="319"/>
      <c r="T277" s="320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405</v>
      </c>
      <c r="B278" s="54" t="s">
        <v>406</v>
      </c>
      <c r="C278" s="31">
        <v>4301135552</v>
      </c>
      <c r="D278" s="334">
        <v>4640242181431</v>
      </c>
      <c r="E278" s="335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87" t="s">
        <v>407</v>
      </c>
      <c r="Q278" s="319"/>
      <c r="R278" s="319"/>
      <c r="S278" s="319"/>
      <c r="T278" s="320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4301135405</v>
      </c>
      <c r="D279" s="334">
        <v>4640242181523</v>
      </c>
      <c r="E279" s="335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45" t="s">
        <v>411</v>
      </c>
      <c r="Q279" s="319"/>
      <c r="R279" s="319"/>
      <c r="S279" s="319"/>
      <c r="T279" s="320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customHeight="1" x14ac:dyDescent="0.25">
      <c r="A280" s="54" t="s">
        <v>412</v>
      </c>
      <c r="B280" s="54" t="s">
        <v>413</v>
      </c>
      <c r="C280" s="31">
        <v>4301135404</v>
      </c>
      <c r="D280" s="334">
        <v>4640242181516</v>
      </c>
      <c r="E280" s="335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03" t="s">
        <v>414</v>
      </c>
      <c r="Q280" s="319"/>
      <c r="R280" s="319"/>
      <c r="S280" s="319"/>
      <c r="T280" s="320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customHeight="1" x14ac:dyDescent="0.25">
      <c r="A281" s="54" t="s">
        <v>415</v>
      </c>
      <c r="B281" s="54" t="s">
        <v>416</v>
      </c>
      <c r="C281" s="31">
        <v>4301135375</v>
      </c>
      <c r="D281" s="334">
        <v>4640242181486</v>
      </c>
      <c r="E281" s="335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93" t="s">
        <v>417</v>
      </c>
      <c r="Q281" s="319"/>
      <c r="R281" s="319"/>
      <c r="S281" s="319"/>
      <c r="T281" s="320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418</v>
      </c>
      <c r="B282" s="54" t="s">
        <v>419</v>
      </c>
      <c r="C282" s="31">
        <v>4301135402</v>
      </c>
      <c r="D282" s="334">
        <v>4640242181493</v>
      </c>
      <c r="E282" s="335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72" t="s">
        <v>420</v>
      </c>
      <c r="Q282" s="319"/>
      <c r="R282" s="319"/>
      <c r="S282" s="319"/>
      <c r="T282" s="320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421</v>
      </c>
      <c r="B283" s="54" t="s">
        <v>422</v>
      </c>
      <c r="C283" s="31">
        <v>4301135403</v>
      </c>
      <c r="D283" s="334">
        <v>4640242181509</v>
      </c>
      <c r="E283" s="335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9" t="s">
        <v>423</v>
      </c>
      <c r="Q283" s="319"/>
      <c r="R283" s="319"/>
      <c r="S283" s="319"/>
      <c r="T283" s="320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4301135304</v>
      </c>
      <c r="D284" s="334">
        <v>4640242181240</v>
      </c>
      <c r="E284" s="335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3" t="s">
        <v>426</v>
      </c>
      <c r="Q284" s="319"/>
      <c r="R284" s="319"/>
      <c r="S284" s="319"/>
      <c r="T284" s="320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4301135310</v>
      </c>
      <c r="D285" s="334">
        <v>4640242181318</v>
      </c>
      <c r="E285" s="335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23" t="s">
        <v>429</v>
      </c>
      <c r="Q285" s="319"/>
      <c r="R285" s="319"/>
      <c r="S285" s="319"/>
      <c r="T285" s="320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430</v>
      </c>
      <c r="B286" s="54" t="s">
        <v>431</v>
      </c>
      <c r="C286" s="31">
        <v>4301135306</v>
      </c>
      <c r="D286" s="334">
        <v>4640242181578</v>
      </c>
      <c r="E286" s="335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1" t="s">
        <v>432</v>
      </c>
      <c r="Q286" s="319"/>
      <c r="R286" s="319"/>
      <c r="S286" s="319"/>
      <c r="T286" s="320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4301135305</v>
      </c>
      <c r="D287" s="334">
        <v>4640242181394</v>
      </c>
      <c r="E287" s="335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392" t="s">
        <v>435</v>
      </c>
      <c r="Q287" s="319"/>
      <c r="R287" s="319"/>
      <c r="S287" s="319"/>
      <c r="T287" s="320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4301135309</v>
      </c>
      <c r="D288" s="334">
        <v>4640242181332</v>
      </c>
      <c r="E288" s="335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19"/>
      <c r="R288" s="319"/>
      <c r="S288" s="319"/>
      <c r="T288" s="320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4301135308</v>
      </c>
      <c r="D289" s="334">
        <v>4640242181349</v>
      </c>
      <c r="E289" s="335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10" t="s">
        <v>441</v>
      </c>
      <c r="Q289" s="319"/>
      <c r="R289" s="319"/>
      <c r="S289" s="319"/>
      <c r="T289" s="320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4301135307</v>
      </c>
      <c r="D290" s="334">
        <v>4640242181370</v>
      </c>
      <c r="E290" s="335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5" t="s">
        <v>444</v>
      </c>
      <c r="Q290" s="319"/>
      <c r="R290" s="319"/>
      <c r="S290" s="319"/>
      <c r="T290" s="320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446</v>
      </c>
      <c r="B291" s="54" t="s">
        <v>447</v>
      </c>
      <c r="C291" s="31">
        <v>4301135318</v>
      </c>
      <c r="D291" s="334">
        <v>4607111037480</v>
      </c>
      <c r="E291" s="335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19"/>
      <c r="R291" s="319"/>
      <c r="S291" s="319"/>
      <c r="T291" s="320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450</v>
      </c>
      <c r="B292" s="54" t="s">
        <v>451</v>
      </c>
      <c r="C292" s="31">
        <v>4301135319</v>
      </c>
      <c r="D292" s="334">
        <v>4607111037473</v>
      </c>
      <c r="E292" s="335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6" t="s">
        <v>452</v>
      </c>
      <c r="Q292" s="319"/>
      <c r="R292" s="319"/>
      <c r="S292" s="319"/>
      <c r="T292" s="320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454</v>
      </c>
      <c r="B293" s="54" t="s">
        <v>455</v>
      </c>
      <c r="C293" s="31">
        <v>4301135198</v>
      </c>
      <c r="D293" s="334">
        <v>4640242180663</v>
      </c>
      <c r="E293" s="335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19"/>
      <c r="R293" s="319"/>
      <c r="S293" s="319"/>
      <c r="T293" s="320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458</v>
      </c>
      <c r="B294" s="54" t="s">
        <v>459</v>
      </c>
      <c r="C294" s="31">
        <v>4301135723</v>
      </c>
      <c r="D294" s="334">
        <v>4640242181783</v>
      </c>
      <c r="E294" s="335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7" t="s">
        <v>460</v>
      </c>
      <c r="Q294" s="319"/>
      <c r="R294" s="319"/>
      <c r="S294" s="319"/>
      <c r="T294" s="320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5"/>
      <c r="P295" s="326" t="s">
        <v>72</v>
      </c>
      <c r="Q295" s="327"/>
      <c r="R295" s="327"/>
      <c r="S295" s="327"/>
      <c r="T295" s="327"/>
      <c r="U295" s="327"/>
      <c r="V295" s="328"/>
      <c r="W295" s="37" t="s">
        <v>69</v>
      </c>
      <c r="X295" s="316">
        <f>IFERROR(SUM(X274:X294),"0")</f>
        <v>42</v>
      </c>
      <c r="Y295" s="316">
        <f>IFERROR(SUM(Y274:Y294),"0")</f>
        <v>42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0.39312000000000002</v>
      </c>
      <c r="AA295" s="317"/>
      <c r="AB295" s="317"/>
      <c r="AC295" s="317"/>
    </row>
    <row r="296" spans="1:68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5"/>
      <c r="P296" s="326" t="s">
        <v>72</v>
      </c>
      <c r="Q296" s="327"/>
      <c r="R296" s="327"/>
      <c r="S296" s="327"/>
      <c r="T296" s="327"/>
      <c r="U296" s="327"/>
      <c r="V296" s="328"/>
      <c r="W296" s="37" t="s">
        <v>73</v>
      </c>
      <c r="X296" s="316">
        <f>IFERROR(SUMPRODUCT(X274:X294*H274:H294),"0")</f>
        <v>155.4</v>
      </c>
      <c r="Y296" s="316">
        <f>IFERROR(SUMPRODUCT(Y274:Y294*H274:H294),"0")</f>
        <v>155.4</v>
      </c>
      <c r="Z296" s="37"/>
      <c r="AA296" s="317"/>
      <c r="AB296" s="317"/>
      <c r="AC296" s="317"/>
    </row>
    <row r="297" spans="1:68" ht="16.5" customHeight="1" x14ac:dyDescent="0.25">
      <c r="A297" s="329" t="s">
        <v>462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  <c r="AA297" s="309"/>
      <c r="AB297" s="309"/>
      <c r="AC297" s="309"/>
    </row>
    <row r="298" spans="1:68" ht="14.25" customHeight="1" x14ac:dyDescent="0.25">
      <c r="A298" s="339" t="s">
        <v>132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  <c r="AA298" s="310"/>
      <c r="AB298" s="310"/>
      <c r="AC298" s="310"/>
    </row>
    <row r="299" spans="1:68" ht="27" customHeight="1" x14ac:dyDescent="0.25">
      <c r="A299" s="54" t="s">
        <v>463</v>
      </c>
      <c r="B299" s="54" t="s">
        <v>464</v>
      </c>
      <c r="C299" s="31">
        <v>4301135268</v>
      </c>
      <c r="D299" s="334">
        <v>4640242181134</v>
      </c>
      <c r="E299" s="335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7" t="s">
        <v>465</v>
      </c>
      <c r="Q299" s="319"/>
      <c r="R299" s="319"/>
      <c r="S299" s="319"/>
      <c r="T299" s="320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23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5"/>
      <c r="P300" s="326" t="s">
        <v>72</v>
      </c>
      <c r="Q300" s="327"/>
      <c r="R300" s="327"/>
      <c r="S300" s="327"/>
      <c r="T300" s="327"/>
      <c r="U300" s="327"/>
      <c r="V300" s="328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x14ac:dyDescent="0.2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5"/>
      <c r="P301" s="326" t="s">
        <v>72</v>
      </c>
      <c r="Q301" s="327"/>
      <c r="R301" s="327"/>
      <c r="S301" s="327"/>
      <c r="T301" s="327"/>
      <c r="U301" s="327"/>
      <c r="V301" s="328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46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47"/>
      <c r="P302" s="413" t="s">
        <v>467</v>
      </c>
      <c r="Q302" s="400"/>
      <c r="R302" s="400"/>
      <c r="S302" s="400"/>
      <c r="T302" s="400"/>
      <c r="U302" s="400"/>
      <c r="V302" s="401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1209.6000000000001</v>
      </c>
      <c r="Y302" s="316">
        <f>IFERROR(Y24+Y33+Y40+Y53+Y59+Y64+Y70+Y80+Y87+Y96+Y102+Y108+Y114+Y119+Y124+Y130+Y135+Y141+Y149+Y154+Y162+Y166+Y171+Y180+Y187+Y197+Y205+Y210+Y215+Y221+Y227+Y234+Y239+Y245+Y249+Y257+Y261+Y266+Y272+Y296+Y301,"0")</f>
        <v>1209.6000000000001</v>
      </c>
      <c r="Z302" s="37"/>
      <c r="AA302" s="317"/>
      <c r="AB302" s="317"/>
      <c r="AC302" s="317"/>
    </row>
    <row r="303" spans="1:68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47"/>
      <c r="P303" s="413" t="s">
        <v>468</v>
      </c>
      <c r="Q303" s="400"/>
      <c r="R303" s="400"/>
      <c r="S303" s="400"/>
      <c r="T303" s="400"/>
      <c r="U303" s="400"/>
      <c r="V303" s="401"/>
      <c r="W303" s="37" t="s">
        <v>73</v>
      </c>
      <c r="X303" s="316">
        <f>IFERROR(SUM(BM22:BM299),"0")</f>
        <v>1307.5124000000001</v>
      </c>
      <c r="Y303" s="316">
        <f>IFERROR(SUM(BN22:BN299),"0")</f>
        <v>1307.5124000000001</v>
      </c>
      <c r="Z303" s="37"/>
      <c r="AA303" s="317"/>
      <c r="AB303" s="317"/>
      <c r="AC303" s="317"/>
    </row>
    <row r="304" spans="1:68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47"/>
      <c r="P304" s="413" t="s">
        <v>469</v>
      </c>
      <c r="Q304" s="400"/>
      <c r="R304" s="400"/>
      <c r="S304" s="400"/>
      <c r="T304" s="400"/>
      <c r="U304" s="400"/>
      <c r="V304" s="401"/>
      <c r="W304" s="37" t="s">
        <v>470</v>
      </c>
      <c r="X304" s="38">
        <f>ROUNDUP(SUM(BO22:BO299),0)</f>
        <v>3</v>
      </c>
      <c r="Y304" s="38">
        <f>ROUNDUP(SUM(BP22:BP299),0)</f>
        <v>3</v>
      </c>
      <c r="Z304" s="37"/>
      <c r="AA304" s="317"/>
      <c r="AB304" s="317"/>
      <c r="AC304" s="317"/>
    </row>
    <row r="305" spans="1:36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47"/>
      <c r="P305" s="413" t="s">
        <v>471</v>
      </c>
      <c r="Q305" s="400"/>
      <c r="R305" s="400"/>
      <c r="S305" s="400"/>
      <c r="T305" s="400"/>
      <c r="U305" s="400"/>
      <c r="V305" s="401"/>
      <c r="W305" s="37" t="s">
        <v>73</v>
      </c>
      <c r="X305" s="316">
        <f>GrossWeightTotal+PalletQtyTotal*25</f>
        <v>1382.5124000000001</v>
      </c>
      <c r="Y305" s="316">
        <f>GrossWeightTotalR+PalletQtyTotalR*25</f>
        <v>1382.5124000000001</v>
      </c>
      <c r="Z305" s="37"/>
      <c r="AA305" s="317"/>
      <c r="AB305" s="317"/>
      <c r="AC305" s="317"/>
    </row>
    <row r="306" spans="1:36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47"/>
      <c r="P306" s="413" t="s">
        <v>472</v>
      </c>
      <c r="Q306" s="400"/>
      <c r="R306" s="400"/>
      <c r="S306" s="400"/>
      <c r="T306" s="400"/>
      <c r="U306" s="400"/>
      <c r="V306" s="401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272</v>
      </c>
      <c r="Y306" s="316">
        <f>IFERROR(Y23+Y32+Y39+Y52+Y58+Y63+Y69+Y79+Y86+Y95+Y101+Y107+Y113+Y118+Y123+Y129+Y134+Y140+Y148+Y153+Y161+Y165+Y170+Y179+Y186+Y196+Y204+Y209+Y214+Y220+Y226+Y233+Y238+Y244+Y248+Y256+Y260+Y265+Y271+Y295+Y300,"0")</f>
        <v>272</v>
      </c>
      <c r="Z306" s="37"/>
      <c r="AA306" s="317"/>
      <c r="AB306" s="317"/>
      <c r="AC306" s="317"/>
    </row>
    <row r="307" spans="1:36" ht="14.25" customHeight="1" x14ac:dyDescent="0.2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47"/>
      <c r="P307" s="413" t="s">
        <v>473</v>
      </c>
      <c r="Q307" s="400"/>
      <c r="R307" s="400"/>
      <c r="S307" s="400"/>
      <c r="T307" s="400"/>
      <c r="U307" s="400"/>
      <c r="V307" s="401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3.6714599999999997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30" t="s">
        <v>74</v>
      </c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7"/>
      <c r="T309" s="330" t="s">
        <v>223</v>
      </c>
      <c r="U309" s="337"/>
      <c r="V309" s="330" t="s">
        <v>249</v>
      </c>
      <c r="W309" s="337"/>
      <c r="X309" s="330" t="s">
        <v>272</v>
      </c>
      <c r="Y309" s="336"/>
      <c r="Z309" s="336"/>
      <c r="AA309" s="336"/>
      <c r="AB309" s="336"/>
      <c r="AC309" s="336"/>
      <c r="AD309" s="337"/>
      <c r="AE309" s="311" t="s">
        <v>336</v>
      </c>
      <c r="AF309" s="330" t="s">
        <v>341</v>
      </c>
      <c r="AG309" s="337"/>
      <c r="AH309" s="311" t="s">
        <v>351</v>
      </c>
      <c r="AI309" s="330" t="s">
        <v>224</v>
      </c>
      <c r="AJ309" s="337"/>
    </row>
    <row r="310" spans="1:36" ht="14.25" customHeight="1" thickTop="1" x14ac:dyDescent="0.2">
      <c r="A310" s="506" t="s">
        <v>476</v>
      </c>
      <c r="B310" s="330" t="s">
        <v>62</v>
      </c>
      <c r="C310" s="330" t="s">
        <v>75</v>
      </c>
      <c r="D310" s="330" t="s">
        <v>90</v>
      </c>
      <c r="E310" s="330" t="s">
        <v>103</v>
      </c>
      <c r="F310" s="330" t="s">
        <v>124</v>
      </c>
      <c r="G310" s="330" t="s">
        <v>131</v>
      </c>
      <c r="H310" s="330" t="s">
        <v>137</v>
      </c>
      <c r="I310" s="330" t="s">
        <v>145</v>
      </c>
      <c r="J310" s="330" t="s">
        <v>162</v>
      </c>
      <c r="K310" s="330" t="s">
        <v>173</v>
      </c>
      <c r="L310" s="330" t="s">
        <v>184</v>
      </c>
      <c r="M310" s="330" t="s">
        <v>190</v>
      </c>
      <c r="N310" s="312"/>
      <c r="O310" s="330" t="s">
        <v>197</v>
      </c>
      <c r="P310" s="330" t="s">
        <v>203</v>
      </c>
      <c r="Q310" s="330" t="s">
        <v>208</v>
      </c>
      <c r="R310" s="330" t="s">
        <v>211</v>
      </c>
      <c r="S310" s="330" t="s">
        <v>219</v>
      </c>
      <c r="T310" s="330" t="s">
        <v>224</v>
      </c>
      <c r="U310" s="330" t="s">
        <v>228</v>
      </c>
      <c r="V310" s="330" t="s">
        <v>250</v>
      </c>
      <c r="W310" s="330" t="s">
        <v>268</v>
      </c>
      <c r="X310" s="330" t="s">
        <v>273</v>
      </c>
      <c r="Y310" s="330" t="s">
        <v>286</v>
      </c>
      <c r="Z310" s="330" t="s">
        <v>296</v>
      </c>
      <c r="AA310" s="330" t="s">
        <v>311</v>
      </c>
      <c r="AB310" s="330" t="s">
        <v>322</v>
      </c>
      <c r="AC310" s="330" t="s">
        <v>326</v>
      </c>
      <c r="AD310" s="330" t="s">
        <v>330</v>
      </c>
      <c r="AE310" s="330" t="s">
        <v>337</v>
      </c>
      <c r="AF310" s="330" t="s">
        <v>342</v>
      </c>
      <c r="AG310" s="330" t="s">
        <v>348</v>
      </c>
      <c r="AH310" s="330" t="s">
        <v>352</v>
      </c>
      <c r="AI310" s="330" t="s">
        <v>224</v>
      </c>
      <c r="AJ310" s="330" t="s">
        <v>462</v>
      </c>
    </row>
    <row r="311" spans="1:36" ht="13.5" customHeight="1" thickBot="1" x14ac:dyDescent="0.25">
      <c r="A311" s="507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12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  <c r="AJ311" s="331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63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0</v>
      </c>
      <c r="F312" s="46">
        <f>IFERROR(X56*H56,"0")+IFERROR(X57*H57,"0")</f>
        <v>0</v>
      </c>
      <c r="G312" s="46">
        <f>IFERROR(X62*H62,"0")</f>
        <v>0</v>
      </c>
      <c r="H312" s="46">
        <f>IFERROR(X67*H67,"0")+IFERROR(X68*H68,"0")</f>
        <v>50.4</v>
      </c>
      <c r="I312" s="46">
        <f>IFERROR(X73*H73,"0")+IFERROR(X74*H74,"0")+IFERROR(X75*H75,"0")+IFERROR(X76*H76,"0")+IFERROR(X77*H77,"0")+IFERROR(X78*H78,"0")</f>
        <v>0</v>
      </c>
      <c r="J312" s="46">
        <f>IFERROR(X83*H83,"0")+IFERROR(X84*H84,"0")+IFERROR(X85*H85,"0")</f>
        <v>0</v>
      </c>
      <c r="K312" s="46">
        <f>IFERROR(X90*H90,"0")+IFERROR(X91*H91,"0")+IFERROR(X92*H92,"0")+IFERROR(X93*H93,"0")+IFERROR(X94*H94,"0")</f>
        <v>504</v>
      </c>
      <c r="L312" s="46">
        <f>IFERROR(X99*H99,"0")+IFERROR(X100*H100,"0")</f>
        <v>0</v>
      </c>
      <c r="M312" s="46">
        <f>IFERROR(X105*H105,"0")+IFERROR(X106*H106,"0")</f>
        <v>0</v>
      </c>
      <c r="N312" s="312"/>
      <c r="O312" s="46">
        <f>IFERROR(X111*H111,"0")+IFERROR(X112*H112,"0")</f>
        <v>0</v>
      </c>
      <c r="P312" s="46">
        <f>IFERROR(X117*H117,"0")</f>
        <v>0</v>
      </c>
      <c r="Q312" s="46">
        <f>IFERROR(X122*H122,"0")</f>
        <v>0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120</v>
      </c>
      <c r="V312" s="46">
        <f>IFERROR(X158*H158,"0")+IFERROR(X159*H159,"0")+IFERROR(X160*H160,"0")+IFERROR(X164*H164,"0")</f>
        <v>84</v>
      </c>
      <c r="W312" s="46">
        <f>IFERROR(X169*H169,"0")</f>
        <v>0</v>
      </c>
      <c r="X312" s="46">
        <f>IFERROR(X175*H175,"0")+IFERROR(X176*H176,"0")+IFERROR(X177*H177,"0")+IFERROR(X178*H178,"0")</f>
        <v>33.6</v>
      </c>
      <c r="Y312" s="46">
        <f>IFERROR(X183*H183,"0")+IFERROR(X184*H184,"0")+IFERROR(X185*H185,"0")</f>
        <v>0</v>
      </c>
      <c r="Z312" s="46">
        <f>IFERROR(X190*H190,"0")+IFERROR(X191*H191,"0")+IFERROR(X192*H192,"0")+IFERROR(X193*H193,"0")+IFERROR(X194*H194,"0")+IFERROR(X195*H195,"0")</f>
        <v>67.199999999999989</v>
      </c>
      <c r="AA312" s="46">
        <f>IFERROR(X200*H200,"0")+IFERROR(X201*H201,"0")+IFERROR(X202*H202,"0")+IFERROR(X203*H203,"0")</f>
        <v>0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60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227.4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751.2</v>
      </c>
      <c r="B315" s="60">
        <f>SUMPRODUCT(--(BB:BB="ПГП"),--(W:W="кор"),H:H,Y:Y)+SUMPRODUCT(--(BB:BB="ПГП"),--(W:W="кг"),Y:Y)</f>
        <v>458.4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A8:C8"/>
    <mergeCell ref="A260:O261"/>
    <mergeCell ref="D293:E293"/>
    <mergeCell ref="D268:E26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D184:E184"/>
    <mergeCell ref="D192:E192"/>
    <mergeCell ref="A181:Z181"/>
    <mergeCell ref="D17:E18"/>
    <mergeCell ref="A131:Z131"/>
    <mergeCell ref="P202:T202"/>
    <mergeCell ref="X17:X18"/>
    <mergeCell ref="D50:E50"/>
    <mergeCell ref="D44:E44"/>
    <mergeCell ref="D286:E286"/>
    <mergeCell ref="V12:W12"/>
    <mergeCell ref="D191:E191"/>
    <mergeCell ref="A265:O266"/>
    <mergeCell ref="D237:E237"/>
    <mergeCell ref="P85:T85"/>
    <mergeCell ref="D291:E291"/>
    <mergeCell ref="A103:Z103"/>
    <mergeCell ref="U17:V17"/>
    <mergeCell ref="Y17:Y18"/>
    <mergeCell ref="D57:E57"/>
    <mergeCell ref="Q5:R5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Q6:R6"/>
    <mergeCell ref="A267:Z267"/>
    <mergeCell ref="P200:T200"/>
    <mergeCell ref="P243:T243"/>
    <mergeCell ref="A118:O119"/>
    <mergeCell ref="P292:T292"/>
    <mergeCell ref="P294:T294"/>
    <mergeCell ref="P23:V23"/>
    <mergeCell ref="P272:V272"/>
    <mergeCell ref="D133:E133"/>
    <mergeCell ref="P210:V210"/>
    <mergeCell ref="A206:Z206"/>
    <mergeCell ref="A262:Z262"/>
    <mergeCell ref="A35:Z35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AC310:AC311"/>
    <mergeCell ref="P187:V187"/>
    <mergeCell ref="AE310:AE311"/>
    <mergeCell ref="P52:V52"/>
    <mergeCell ref="A104:Z104"/>
    <mergeCell ref="A297:Z297"/>
    <mergeCell ref="A235:Z235"/>
    <mergeCell ref="D177:E177"/>
    <mergeCell ref="P183:T183"/>
    <mergeCell ref="D164:E164"/>
    <mergeCell ref="P62:T62"/>
    <mergeCell ref="D270:E270"/>
    <mergeCell ref="P300:V300"/>
    <mergeCell ref="D247:E247"/>
    <mergeCell ref="D276:E276"/>
    <mergeCell ref="P303:V303"/>
    <mergeCell ref="AD310:AD311"/>
    <mergeCell ref="P83:T83"/>
    <mergeCell ref="B310:B311"/>
    <mergeCell ref="P296:V296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A271:O272"/>
    <mergeCell ref="P170:V170"/>
    <mergeCell ref="D194:E194"/>
    <mergeCell ref="D299:E299"/>
    <mergeCell ref="O310:O311"/>
    <mergeCell ref="P171:V171"/>
    <mergeCell ref="A167:Z167"/>
    <mergeCell ref="A207:Z207"/>
    <mergeCell ref="A182:Z182"/>
    <mergeCell ref="D288:E288"/>
    <mergeCell ref="P190:T19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E310:E311"/>
    <mergeCell ref="G310:G311"/>
    <mergeCell ref="D254:E254"/>
    <mergeCell ref="A15:M15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46:T46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D36:E36"/>
    <mergeCell ref="A138:Z138"/>
    <mergeCell ref="T309:U309"/>
    <mergeCell ref="P307:V307"/>
    <mergeCell ref="P58:V58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278:T278"/>
    <mergeCell ref="P129:V129"/>
    <mergeCell ref="P63:V63"/>
    <mergeCell ref="A246:Z246"/>
    <mergeCell ref="M17:M18"/>
    <mergeCell ref="O17:O18"/>
    <mergeCell ref="F17:F18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310:Q311"/>
    <mergeCell ref="P114:V114"/>
    <mergeCell ref="P287:T287"/>
    <mergeCell ref="P281:T281"/>
    <mergeCell ref="P301:V301"/>
    <mergeCell ref="P295:V295"/>
    <mergeCell ref="A120:Z120"/>
    <mergeCell ref="P214:V214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AF309:AG309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17:E117"/>
    <mergeCell ref="D92:E92"/>
    <mergeCell ref="D30:E30"/>
    <mergeCell ref="A95:O96"/>
    <mergeCell ref="D67:E67"/>
    <mergeCell ref="A214:O215"/>
    <mergeCell ref="A109:Z109"/>
    <mergeCell ref="A240:Z240"/>
    <mergeCell ref="D185:E185"/>
    <mergeCell ref="D277:E277"/>
    <mergeCell ref="P256:V256"/>
    <mergeCell ref="A137:Z137"/>
    <mergeCell ref="D43:E43"/>
    <mergeCell ref="P149:V149"/>
    <mergeCell ref="P124:V124"/>
    <mergeCell ref="X309:AD309"/>
    <mergeCell ref="D208:E208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41:Z241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R310:R311"/>
    <mergeCell ref="P248:V248"/>
    <mergeCell ref="J310:J311"/>
    <mergeCell ref="L310:L311"/>
    <mergeCell ref="A60:Z60"/>
    <mergeCell ref="P56:T56"/>
    <mergeCell ref="D195:E195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P73:T73"/>
    <mergeCell ref="P144:T144"/>
    <mergeCell ref="P231:T231"/>
    <mergeCell ref="A165:O166"/>
    <mergeCell ref="P87:V87"/>
    <mergeCell ref="A34:Z34"/>
    <mergeCell ref="W310:W311"/>
    <mergeCell ref="P245:V245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