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2,25 ПОКОМ КИ филиалы\машина Бердянск_Донецк_Луганск_Мелитополь\"/>
    </mc:Choice>
  </mc:AlternateContent>
  <xr:revisionPtr revIDLastSave="0" documentId="13_ncr:1_{D7C3A2AD-A05A-46E2-87E7-2CC16B490E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X689" i="1" l="1"/>
  <c r="Z84" i="1"/>
  <c r="Z106" i="1"/>
  <c r="Z335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Z390" i="1" s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Z176" i="1" s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Y680" i="1" l="1"/>
  <c r="Y681" i="1"/>
  <c r="Z652" i="1"/>
  <c r="Z591" i="1"/>
  <c r="Z455" i="1"/>
  <c r="Z383" i="1"/>
  <c r="Z163" i="1"/>
  <c r="Z93" i="1"/>
  <c r="Z684" i="1" s="1"/>
  <c r="Y679" i="1"/>
  <c r="Z439" i="1"/>
  <c r="Z367" i="1"/>
  <c r="Y682" i="1" l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<sst xmlns="http://schemas.openxmlformats.org/spreadsheetml/2006/main" count="3182" uniqueCount="1115">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</sst>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6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20" t="s">
        <v>0</v>
      </c>
      <c r="E1" s="821"/>
      <c r="F1" s="821"/>
      <c r="G1" s="12" t="s">
        <v>1</v>
      </c>
      <c r="H1" s="112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1189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91" t="s">
        <v>8</v>
      </c>
      <c r="B5" s="819"/>
      <c r="C5" s="812"/>
      <c r="D5" s="927"/>
      <c r="E5" s="929"/>
      <c r="F5" s="855" t="s">
        <v>9</v>
      </c>
      <c r="G5" s="812"/>
      <c r="H5" s="927"/>
      <c r="I5" s="928"/>
      <c r="J5" s="928"/>
      <c r="K5" s="928"/>
      <c r="L5" s="928"/>
      <c r="M5" s="929"/>
      <c r="N5" s="58"/>
      <c r="P5" s="24" t="s">
        <v>10</v>
      </c>
      <c r="Q5" s="830">
        <v>45691</v>
      </c>
      <c r="R5" s="831"/>
      <c r="T5" s="1046" t="s">
        <v>11</v>
      </c>
      <c r="U5" s="1002"/>
      <c r="V5" s="1038" t="s">
        <v>12</v>
      </c>
      <c r="W5" s="831"/>
      <c r="AB5" s="51"/>
      <c r="AC5" s="51"/>
      <c r="AD5" s="51"/>
      <c r="AE5" s="51"/>
    </row>
    <row r="6" spans="1:32" s="773" customFormat="1" ht="24" customHeight="1" x14ac:dyDescent="0.2">
      <c r="A6" s="1091" t="s">
        <v>13</v>
      </c>
      <c r="B6" s="819"/>
      <c r="C6" s="812"/>
      <c r="D6" s="934" t="s">
        <v>14</v>
      </c>
      <c r="E6" s="935"/>
      <c r="F6" s="935"/>
      <c r="G6" s="935"/>
      <c r="H6" s="935"/>
      <c r="I6" s="935"/>
      <c r="J6" s="935"/>
      <c r="K6" s="935"/>
      <c r="L6" s="935"/>
      <c r="M6" s="831"/>
      <c r="N6" s="59"/>
      <c r="P6" s="24" t="s">
        <v>15</v>
      </c>
      <c r="Q6" s="840" t="str">
        <f>IF(Q5=0," ",CHOOSE(WEEKDAY(Q5,2),"Понедельник","Вторник","Среда","Четверг","Пятница","Суббота","Воскресенье"))</f>
        <v>Понедельник</v>
      </c>
      <c r="R6" s="796"/>
      <c r="T6" s="1051" t="s">
        <v>16</v>
      </c>
      <c r="U6" s="1002"/>
      <c r="V6" s="940" t="s">
        <v>17</v>
      </c>
      <c r="W6" s="941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199" t="str">
        <f>IFERROR(VLOOKUP(DeliveryAddress,Table,3,0),1)</f>
        <v>6</v>
      </c>
      <c r="E7" s="1200"/>
      <c r="F7" s="1200"/>
      <c r="G7" s="1200"/>
      <c r="H7" s="1200"/>
      <c r="I7" s="1200"/>
      <c r="J7" s="1200"/>
      <c r="K7" s="1200"/>
      <c r="L7" s="1200"/>
      <c r="M7" s="1044"/>
      <c r="N7" s="60"/>
      <c r="P7" s="24"/>
      <c r="Q7" s="42"/>
      <c r="R7" s="42"/>
      <c r="T7" s="793"/>
      <c r="U7" s="1002"/>
      <c r="V7" s="942"/>
      <c r="W7" s="943"/>
      <c r="AB7" s="51"/>
      <c r="AC7" s="51"/>
      <c r="AD7" s="51"/>
      <c r="AE7" s="51"/>
    </row>
    <row r="8" spans="1:32" s="773" customFormat="1" ht="25.5" customHeight="1" x14ac:dyDescent="0.2">
      <c r="A8" s="813" t="s">
        <v>18</v>
      </c>
      <c r="B8" s="799"/>
      <c r="C8" s="800"/>
      <c r="D8" s="1152"/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19</v>
      </c>
      <c r="Q8" s="1043">
        <v>0.41666666666666669</v>
      </c>
      <c r="R8" s="1044"/>
      <c r="T8" s="793"/>
      <c r="U8" s="1002"/>
      <c r="V8" s="942"/>
      <c r="W8" s="943"/>
      <c r="AB8" s="51"/>
      <c r="AC8" s="51"/>
      <c r="AD8" s="51"/>
      <c r="AE8" s="51"/>
    </row>
    <row r="9" spans="1:32" s="773" customFormat="1" ht="39.950000000000003" customHeight="1" x14ac:dyDescent="0.2">
      <c r="A9" s="8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868"/>
      <c r="E9" s="869"/>
      <c r="F9" s="8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981" t="str">
        <f>IF(AND($A$9="Тип доверенности/получателя при получении в адресе перегруза:",$D$9="Разовая доверенность"),"Введите ФИО","")</f>
        <v/>
      </c>
      <c r="I9" s="869"/>
      <c r="J9" s="9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9"/>
      <c r="L9" s="869"/>
      <c r="M9" s="869"/>
      <c r="N9" s="771"/>
      <c r="P9" s="26" t="s">
        <v>20</v>
      </c>
      <c r="Q9" s="1130"/>
      <c r="R9" s="863"/>
      <c r="T9" s="793"/>
      <c r="U9" s="1002"/>
      <c r="V9" s="944"/>
      <c r="W9" s="94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8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868"/>
      <c r="E10" s="869"/>
      <c r="F10" s="8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959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21</v>
      </c>
      <c r="Q10" s="1052"/>
      <c r="R10" s="1053"/>
      <c r="U10" s="24" t="s">
        <v>22</v>
      </c>
      <c r="V10" s="1197" t="s">
        <v>23</v>
      </c>
      <c r="W10" s="941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98"/>
      <c r="R11" s="831"/>
      <c r="U11" s="24" t="s">
        <v>26</v>
      </c>
      <c r="V11" s="862" t="s">
        <v>27</v>
      </c>
      <c r="W11" s="863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93" t="s">
        <v>28</v>
      </c>
      <c r="B12" s="819"/>
      <c r="C12" s="819"/>
      <c r="D12" s="819"/>
      <c r="E12" s="819"/>
      <c r="F12" s="819"/>
      <c r="G12" s="819"/>
      <c r="H12" s="819"/>
      <c r="I12" s="819"/>
      <c r="J12" s="819"/>
      <c r="K12" s="819"/>
      <c r="L12" s="819"/>
      <c r="M12" s="812"/>
      <c r="N12" s="62"/>
      <c r="P12" s="24" t="s">
        <v>29</v>
      </c>
      <c r="Q12" s="1043"/>
      <c r="R12" s="1044"/>
      <c r="S12" s="23"/>
      <c r="U12" s="24"/>
      <c r="V12" s="821"/>
      <c r="W12" s="793"/>
      <c r="AB12" s="51"/>
      <c r="AC12" s="51"/>
      <c r="AD12" s="51"/>
      <c r="AE12" s="51"/>
    </row>
    <row r="13" spans="1:32" s="773" customFormat="1" ht="23.25" customHeight="1" x14ac:dyDescent="0.2">
      <c r="A13" s="993" t="s">
        <v>30</v>
      </c>
      <c r="B13" s="819"/>
      <c r="C13" s="819"/>
      <c r="D13" s="819"/>
      <c r="E13" s="819"/>
      <c r="F13" s="819"/>
      <c r="G13" s="819"/>
      <c r="H13" s="819"/>
      <c r="I13" s="819"/>
      <c r="J13" s="819"/>
      <c r="K13" s="819"/>
      <c r="L13" s="819"/>
      <c r="M13" s="812"/>
      <c r="N13" s="62"/>
      <c r="O13" s="26"/>
      <c r="P13" s="26" t="s">
        <v>31</v>
      </c>
      <c r="Q13" s="862"/>
      <c r="R13" s="8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93" t="s">
        <v>32</v>
      </c>
      <c r="B14" s="819"/>
      <c r="C14" s="819"/>
      <c r="D14" s="819"/>
      <c r="E14" s="819"/>
      <c r="F14" s="819"/>
      <c r="G14" s="819"/>
      <c r="H14" s="819"/>
      <c r="I14" s="819"/>
      <c r="J14" s="819"/>
      <c r="K14" s="819"/>
      <c r="L14" s="819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996" t="s">
        <v>33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2"/>
      <c r="N15" s="63"/>
      <c r="P15" s="1087" t="s">
        <v>34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8"/>
      <c r="Q16" s="1088"/>
      <c r="R16" s="1088"/>
      <c r="S16" s="1088"/>
      <c r="T16" s="10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35</v>
      </c>
      <c r="B17" s="783" t="s">
        <v>36</v>
      </c>
      <c r="C17" s="1096" t="s">
        <v>37</v>
      </c>
      <c r="D17" s="783" t="s">
        <v>38</v>
      </c>
      <c r="E17" s="784"/>
      <c r="F17" s="783" t="s">
        <v>39</v>
      </c>
      <c r="G17" s="783" t="s">
        <v>40</v>
      </c>
      <c r="H17" s="783" t="s">
        <v>41</v>
      </c>
      <c r="I17" s="783" t="s">
        <v>42</v>
      </c>
      <c r="J17" s="783" t="s">
        <v>43</v>
      </c>
      <c r="K17" s="783" t="s">
        <v>44</v>
      </c>
      <c r="L17" s="783" t="s">
        <v>45</v>
      </c>
      <c r="M17" s="783" t="s">
        <v>46</v>
      </c>
      <c r="N17" s="783" t="s">
        <v>47</v>
      </c>
      <c r="O17" s="783" t="s">
        <v>48</v>
      </c>
      <c r="P17" s="783" t="s">
        <v>49</v>
      </c>
      <c r="Q17" s="1125"/>
      <c r="R17" s="1125"/>
      <c r="S17" s="1125"/>
      <c r="T17" s="784"/>
      <c r="U17" s="811" t="s">
        <v>50</v>
      </c>
      <c r="V17" s="812"/>
      <c r="W17" s="783" t="s">
        <v>51</v>
      </c>
      <c r="X17" s="783" t="s">
        <v>52</v>
      </c>
      <c r="Y17" s="809" t="s">
        <v>53</v>
      </c>
      <c r="Z17" s="95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797"/>
      <c r="B18" s="797"/>
      <c r="C18" s="797"/>
      <c r="D18" s="785"/>
      <c r="E18" s="786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785"/>
      <c r="Q18" s="1126"/>
      <c r="R18" s="1126"/>
      <c r="S18" s="1126"/>
      <c r="T18" s="786"/>
      <c r="U18" s="67" t="s">
        <v>60</v>
      </c>
      <c r="V18" s="67" t="s">
        <v>61</v>
      </c>
      <c r="W18" s="797"/>
      <c r="X18" s="797"/>
      <c r="Y18" s="810"/>
      <c r="Z18" s="956"/>
      <c r="AA18" s="958"/>
      <c r="AB18" s="958"/>
      <c r="AC18" s="958"/>
      <c r="AD18" s="852"/>
      <c r="AE18" s="853"/>
      <c r="AF18" s="854"/>
      <c r="AG18" s="66"/>
      <c r="BD18" s="65"/>
    </row>
    <row r="19" spans="1:68" ht="27.75" customHeight="1" x14ac:dyDescent="0.2">
      <c r="A19" s="882" t="s">
        <v>62</v>
      </c>
      <c r="B19" s="883"/>
      <c r="C19" s="883"/>
      <c r="D19" s="883"/>
      <c r="E19" s="883"/>
      <c r="F19" s="883"/>
      <c r="G19" s="883"/>
      <c r="H19" s="883"/>
      <c r="I19" s="883"/>
      <c r="J19" s="883"/>
      <c r="K19" s="883"/>
      <c r="L19" s="883"/>
      <c r="M19" s="883"/>
      <c r="N19" s="883"/>
      <c r="O19" s="883"/>
      <c r="P19" s="883"/>
      <c r="Q19" s="883"/>
      <c r="R19" s="883"/>
      <c r="S19" s="883"/>
      <c r="T19" s="883"/>
      <c r="U19" s="883"/>
      <c r="V19" s="883"/>
      <c r="W19" s="883"/>
      <c r="X19" s="883"/>
      <c r="Y19" s="883"/>
      <c r="Z19" s="883"/>
      <c r="AA19" s="48"/>
      <c r="AB19" s="48"/>
      <c r="AC19" s="48"/>
    </row>
    <row r="20" spans="1:68" ht="16.5" customHeight="1" x14ac:dyDescent="0.25">
      <c r="A20" s="823" t="s">
        <v>62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801" t="s">
        <v>63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95">
        <v>4680115885004</v>
      </c>
      <c r="E22" s="796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8" t="s">
        <v>70</v>
      </c>
      <c r="Q23" s="799"/>
      <c r="R23" s="799"/>
      <c r="S23" s="799"/>
      <c r="T23" s="799"/>
      <c r="U23" s="799"/>
      <c r="V23" s="800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8" t="s">
        <v>70</v>
      </c>
      <c r="Q24" s="799"/>
      <c r="R24" s="799"/>
      <c r="S24" s="799"/>
      <c r="T24" s="799"/>
      <c r="U24" s="799"/>
      <c r="V24" s="800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801" t="s">
        <v>72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95">
        <v>4680115885912</v>
      </c>
      <c r="E26" s="796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95">
        <v>4607091388237</v>
      </c>
      <c r="E27" s="796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95">
        <v>4680115886230</v>
      </c>
      <c r="E28" s="796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1191" t="s">
        <v>82</v>
      </c>
      <c r="Q28" s="788"/>
      <c r="R28" s="788"/>
      <c r="S28" s="788"/>
      <c r="T28" s="789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95">
        <v>4680115886278</v>
      </c>
      <c r="E29" s="796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1168" t="s">
        <v>86</v>
      </c>
      <c r="Q29" s="788"/>
      <c r="R29" s="788"/>
      <c r="S29" s="788"/>
      <c r="T29" s="789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95">
        <v>4680115886247</v>
      </c>
      <c r="E30" s="796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1196" t="s">
        <v>90</v>
      </c>
      <c r="Q30" s="788"/>
      <c r="R30" s="788"/>
      <c r="S30" s="788"/>
      <c r="T30" s="789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95">
        <v>4680115885905</v>
      </c>
      <c r="E31" s="796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11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95">
        <v>4607091388244</v>
      </c>
      <c r="E32" s="796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14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2"/>
      <c r="B33" s="793"/>
      <c r="C33" s="793"/>
      <c r="D33" s="793"/>
      <c r="E33" s="793"/>
      <c r="F33" s="793"/>
      <c r="G33" s="793"/>
      <c r="H33" s="793"/>
      <c r="I33" s="793"/>
      <c r="J33" s="793"/>
      <c r="K33" s="793"/>
      <c r="L33" s="793"/>
      <c r="M33" s="793"/>
      <c r="N33" s="793"/>
      <c r="O33" s="794"/>
      <c r="P33" s="798" t="s">
        <v>70</v>
      </c>
      <c r="Q33" s="799"/>
      <c r="R33" s="799"/>
      <c r="S33" s="799"/>
      <c r="T33" s="799"/>
      <c r="U33" s="799"/>
      <c r="V33" s="800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3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98" t="s">
        <v>70</v>
      </c>
      <c r="Q34" s="799"/>
      <c r="R34" s="799"/>
      <c r="S34" s="799"/>
      <c r="T34" s="799"/>
      <c r="U34" s="799"/>
      <c r="V34" s="800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801" t="s">
        <v>98</v>
      </c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3"/>
      <c r="P35" s="793"/>
      <c r="Q35" s="793"/>
      <c r="R35" s="793"/>
      <c r="S35" s="793"/>
      <c r="T35" s="793"/>
      <c r="U35" s="793"/>
      <c r="V35" s="793"/>
      <c r="W35" s="793"/>
      <c r="X35" s="793"/>
      <c r="Y35" s="793"/>
      <c r="Z35" s="793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95">
        <v>4607091388503</v>
      </c>
      <c r="E36" s="796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8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2"/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4"/>
      <c r="P37" s="798" t="s">
        <v>70</v>
      </c>
      <c r="Q37" s="799"/>
      <c r="R37" s="799"/>
      <c r="S37" s="799"/>
      <c r="T37" s="799"/>
      <c r="U37" s="799"/>
      <c r="V37" s="800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8" t="s">
        <v>70</v>
      </c>
      <c r="Q38" s="799"/>
      <c r="R38" s="799"/>
      <c r="S38" s="799"/>
      <c r="T38" s="799"/>
      <c r="U38" s="799"/>
      <c r="V38" s="800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801" t="s">
        <v>104</v>
      </c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3"/>
      <c r="P39" s="793"/>
      <c r="Q39" s="793"/>
      <c r="R39" s="793"/>
      <c r="S39" s="793"/>
      <c r="T39" s="793"/>
      <c r="U39" s="793"/>
      <c r="V39" s="793"/>
      <c r="W39" s="793"/>
      <c r="X39" s="793"/>
      <c r="Y39" s="793"/>
      <c r="Z39" s="793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95">
        <v>4607091389111</v>
      </c>
      <c r="E40" s="796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9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792"/>
      <c r="B41" s="793"/>
      <c r="C41" s="793"/>
      <c r="D41" s="793"/>
      <c r="E41" s="793"/>
      <c r="F41" s="793"/>
      <c r="G41" s="793"/>
      <c r="H41" s="793"/>
      <c r="I41" s="793"/>
      <c r="J41" s="793"/>
      <c r="K41" s="793"/>
      <c r="L41" s="793"/>
      <c r="M41" s="793"/>
      <c r="N41" s="793"/>
      <c r="O41" s="794"/>
      <c r="P41" s="798" t="s">
        <v>70</v>
      </c>
      <c r="Q41" s="799"/>
      <c r="R41" s="799"/>
      <c r="S41" s="799"/>
      <c r="T41" s="799"/>
      <c r="U41" s="799"/>
      <c r="V41" s="800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8" t="s">
        <v>70</v>
      </c>
      <c r="Q42" s="799"/>
      <c r="R42" s="799"/>
      <c r="S42" s="799"/>
      <c r="T42" s="799"/>
      <c r="U42" s="799"/>
      <c r="V42" s="800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82" t="s">
        <v>107</v>
      </c>
      <c r="B43" s="883"/>
      <c r="C43" s="883"/>
      <c r="D43" s="883"/>
      <c r="E43" s="883"/>
      <c r="F43" s="883"/>
      <c r="G43" s="883"/>
      <c r="H43" s="883"/>
      <c r="I43" s="883"/>
      <c r="J43" s="883"/>
      <c r="K43" s="883"/>
      <c r="L43" s="883"/>
      <c r="M43" s="883"/>
      <c r="N43" s="883"/>
      <c r="O43" s="883"/>
      <c r="P43" s="883"/>
      <c r="Q43" s="883"/>
      <c r="R43" s="883"/>
      <c r="S43" s="883"/>
      <c r="T43" s="883"/>
      <c r="U43" s="883"/>
      <c r="V43" s="883"/>
      <c r="W43" s="883"/>
      <c r="X43" s="883"/>
      <c r="Y43" s="883"/>
      <c r="Z43" s="883"/>
      <c r="AA43" s="48"/>
      <c r="AB43" s="48"/>
      <c r="AC43" s="48"/>
    </row>
    <row r="44" spans="1:68" ht="16.5" customHeight="1" x14ac:dyDescent="0.25">
      <c r="A44" s="823" t="s">
        <v>108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4"/>
      <c r="AB44" s="774"/>
      <c r="AC44" s="774"/>
    </row>
    <row r="45" spans="1:68" ht="14.25" customHeight="1" x14ac:dyDescent="0.25">
      <c r="A45" s="801" t="s">
        <v>109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95">
        <v>4607091385670</v>
      </c>
      <c r="E46" s="796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0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8"/>
      <c r="R46" s="788"/>
      <c r="S46" s="788"/>
      <c r="T46" s="789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5">
        <v>4607091385670</v>
      </c>
      <c r="E47" s="796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8"/>
      <c r="R47" s="788"/>
      <c r="S47" s="788"/>
      <c r="T47" s="789"/>
      <c r="U47" s="34"/>
      <c r="V47" s="34"/>
      <c r="W47" s="35" t="s">
        <v>68</v>
      </c>
      <c r="X47" s="779">
        <v>248</v>
      </c>
      <c r="Y47" s="780">
        <f t="shared" si="6"/>
        <v>248.4</v>
      </c>
      <c r="Z47" s="36">
        <f>IFERROR(IF(Y47=0,"",ROUNDUP(Y47/H47,0)*0.01898),"")</f>
        <v>0.43653999999999998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257.98888888888882</v>
      </c>
      <c r="BN47" s="64">
        <f t="shared" si="8"/>
        <v>258.40499999999997</v>
      </c>
      <c r="BO47" s="64">
        <f t="shared" si="9"/>
        <v>0.35879629629629628</v>
      </c>
      <c r="BP47" s="64">
        <f t="shared" si="10"/>
        <v>0.359375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95">
        <v>4680115883956</v>
      </c>
      <c r="E48" s="796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95">
        <v>4680115882539</v>
      </c>
      <c r="E49" s="796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8"/>
      <c r="R49" s="788"/>
      <c r="S49" s="788"/>
      <c r="T49" s="789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5">
        <v>4607091385687</v>
      </c>
      <c r="E50" s="796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8"/>
      <c r="R50" s="788"/>
      <c r="S50" s="788"/>
      <c r="T50" s="789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95">
        <v>4680115883949</v>
      </c>
      <c r="E51" s="796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0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2"/>
      <c r="B52" s="793"/>
      <c r="C52" s="793"/>
      <c r="D52" s="793"/>
      <c r="E52" s="793"/>
      <c r="F52" s="793"/>
      <c r="G52" s="793"/>
      <c r="H52" s="793"/>
      <c r="I52" s="793"/>
      <c r="J52" s="793"/>
      <c r="K52" s="793"/>
      <c r="L52" s="793"/>
      <c r="M52" s="793"/>
      <c r="N52" s="793"/>
      <c r="O52" s="794"/>
      <c r="P52" s="798" t="s">
        <v>70</v>
      </c>
      <c r="Q52" s="799"/>
      <c r="R52" s="799"/>
      <c r="S52" s="799"/>
      <c r="T52" s="799"/>
      <c r="U52" s="799"/>
      <c r="V52" s="800"/>
      <c r="W52" s="37" t="s">
        <v>71</v>
      </c>
      <c r="X52" s="781">
        <f>IFERROR(X46/H46,"0")+IFERROR(X47/H47,"0")+IFERROR(X48/H48,"0")+IFERROR(X49/H49,"0")+IFERROR(X50/H50,"0")+IFERROR(X51/H51,"0")</f>
        <v>22.962962962962962</v>
      </c>
      <c r="Y52" s="781">
        <f>IFERROR(Y46/H46,"0")+IFERROR(Y47/H47,"0")+IFERROR(Y48/H48,"0")+IFERROR(Y49/H49,"0")+IFERROR(Y50/H50,"0")+IFERROR(Y51/H51,"0")</f>
        <v>23</v>
      </c>
      <c r="Z52" s="781">
        <f>IFERROR(IF(Z46="",0,Z46),"0")+IFERROR(IF(Z47="",0,Z47),"0")+IFERROR(IF(Z48="",0,Z48),"0")+IFERROR(IF(Z49="",0,Z49),"0")+IFERROR(IF(Z50="",0,Z50),"0")+IFERROR(IF(Z51="",0,Z51),"0")</f>
        <v>0.43653999999999998</v>
      </c>
      <c r="AA52" s="782"/>
      <c r="AB52" s="782"/>
      <c r="AC52" s="782"/>
    </row>
    <row r="53" spans="1:68" x14ac:dyDescent="0.2">
      <c r="A53" s="793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98" t="s">
        <v>70</v>
      </c>
      <c r="Q53" s="799"/>
      <c r="R53" s="799"/>
      <c r="S53" s="799"/>
      <c r="T53" s="799"/>
      <c r="U53" s="799"/>
      <c r="V53" s="800"/>
      <c r="W53" s="37" t="s">
        <v>68</v>
      </c>
      <c r="X53" s="781">
        <f>IFERROR(SUM(X46:X51),"0")</f>
        <v>248</v>
      </c>
      <c r="Y53" s="781">
        <f>IFERROR(SUM(Y46:Y51),"0")</f>
        <v>248.4</v>
      </c>
      <c r="Z53" s="37"/>
      <c r="AA53" s="782"/>
      <c r="AB53" s="782"/>
      <c r="AC53" s="782"/>
    </row>
    <row r="54" spans="1:68" ht="14.25" customHeight="1" x14ac:dyDescent="0.25">
      <c r="A54" s="801" t="s">
        <v>72</v>
      </c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3"/>
      <c r="P54" s="793"/>
      <c r="Q54" s="793"/>
      <c r="R54" s="793"/>
      <c r="S54" s="793"/>
      <c r="T54" s="793"/>
      <c r="U54" s="793"/>
      <c r="V54" s="793"/>
      <c r="W54" s="793"/>
      <c r="X54" s="793"/>
      <c r="Y54" s="793"/>
      <c r="Z54" s="793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95">
        <v>4680115885233</v>
      </c>
      <c r="E55" s="796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11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95">
        <v>4680115884915</v>
      </c>
      <c r="E56" s="796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11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792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8" t="s">
        <v>70</v>
      </c>
      <c r="Q57" s="799"/>
      <c r="R57" s="799"/>
      <c r="S57" s="799"/>
      <c r="T57" s="799"/>
      <c r="U57" s="799"/>
      <c r="V57" s="800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8" t="s">
        <v>70</v>
      </c>
      <c r="Q58" s="799"/>
      <c r="R58" s="799"/>
      <c r="S58" s="799"/>
      <c r="T58" s="799"/>
      <c r="U58" s="799"/>
      <c r="V58" s="800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823" t="s">
        <v>134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4"/>
      <c r="AB59" s="774"/>
      <c r="AC59" s="774"/>
    </row>
    <row r="60" spans="1:68" ht="14.25" customHeight="1" x14ac:dyDescent="0.25">
      <c r="A60" s="801" t="s">
        <v>109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95">
        <v>4680115885882</v>
      </c>
      <c r="E61" s="796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9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5">
        <v>4680115881426</v>
      </c>
      <c r="E62" s="796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95">
        <v>4680115880283</v>
      </c>
      <c r="E63" s="796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8"/>
      <c r="R63" s="788"/>
      <c r="S63" s="788"/>
      <c r="T63" s="789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95">
        <v>4680115882720</v>
      </c>
      <c r="E64" s="796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86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8"/>
      <c r="R64" s="788"/>
      <c r="S64" s="788"/>
      <c r="T64" s="789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5">
        <v>4680115881525</v>
      </c>
      <c r="E65" s="796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8"/>
      <c r="R65" s="788"/>
      <c r="S65" s="788"/>
      <c r="T65" s="789"/>
      <c r="U65" s="34"/>
      <c r="V65" s="34"/>
      <c r="W65" s="35" t="s">
        <v>68</v>
      </c>
      <c r="X65" s="779">
        <v>89</v>
      </c>
      <c r="Y65" s="780">
        <f t="shared" si="11"/>
        <v>92</v>
      </c>
      <c r="Z65" s="36">
        <f>IFERROR(IF(Y65=0,"",ROUNDUP(Y65/H65,0)*0.00902),"")</f>
        <v>0.20746000000000001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93.672499999999999</v>
      </c>
      <c r="BN65" s="64">
        <f t="shared" si="13"/>
        <v>96.83</v>
      </c>
      <c r="BO65" s="64">
        <f t="shared" si="14"/>
        <v>0.16856060606060608</v>
      </c>
      <c r="BP65" s="64">
        <f t="shared" si="15"/>
        <v>0.17424242424242425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95">
        <v>4680115885899</v>
      </c>
      <c r="E66" s="796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10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8"/>
      <c r="R66" s="788"/>
      <c r="S66" s="788"/>
      <c r="T66" s="789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95">
        <v>4680115881419</v>
      </c>
      <c r="E67" s="796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8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8"/>
      <c r="R67" s="788"/>
      <c r="S67" s="788"/>
      <c r="T67" s="789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2"/>
      <c r="B68" s="793"/>
      <c r="C68" s="793"/>
      <c r="D68" s="793"/>
      <c r="E68" s="793"/>
      <c r="F68" s="793"/>
      <c r="G68" s="793"/>
      <c r="H68" s="793"/>
      <c r="I68" s="793"/>
      <c r="J68" s="793"/>
      <c r="K68" s="793"/>
      <c r="L68" s="793"/>
      <c r="M68" s="793"/>
      <c r="N68" s="793"/>
      <c r="O68" s="794"/>
      <c r="P68" s="798" t="s">
        <v>70</v>
      </c>
      <c r="Q68" s="799"/>
      <c r="R68" s="799"/>
      <c r="S68" s="799"/>
      <c r="T68" s="799"/>
      <c r="U68" s="799"/>
      <c r="V68" s="800"/>
      <c r="W68" s="37" t="s">
        <v>71</v>
      </c>
      <c r="X68" s="781">
        <f>IFERROR(X61/H61,"0")+IFERROR(X62/H62,"0")+IFERROR(X63/H63,"0")+IFERROR(X64/H64,"0")+IFERROR(X65/H65,"0")+IFERROR(X66/H66,"0")+IFERROR(X67/H67,"0")</f>
        <v>22.25</v>
      </c>
      <c r="Y68" s="781">
        <f>IFERROR(Y61/H61,"0")+IFERROR(Y62/H62,"0")+IFERROR(Y63/H63,"0")+IFERROR(Y64/H64,"0")+IFERROR(Y65/H65,"0")+IFERROR(Y66/H66,"0")+IFERROR(Y67/H67,"0")</f>
        <v>23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0.20746000000000001</v>
      </c>
      <c r="AA68" s="782"/>
      <c r="AB68" s="782"/>
      <c r="AC68" s="782"/>
    </row>
    <row r="69" spans="1:68" x14ac:dyDescent="0.2">
      <c r="A69" s="793"/>
      <c r="B69" s="793"/>
      <c r="C69" s="793"/>
      <c r="D69" s="793"/>
      <c r="E69" s="793"/>
      <c r="F69" s="793"/>
      <c r="G69" s="793"/>
      <c r="H69" s="793"/>
      <c r="I69" s="793"/>
      <c r="J69" s="793"/>
      <c r="K69" s="793"/>
      <c r="L69" s="793"/>
      <c r="M69" s="793"/>
      <c r="N69" s="793"/>
      <c r="O69" s="794"/>
      <c r="P69" s="798" t="s">
        <v>70</v>
      </c>
      <c r="Q69" s="799"/>
      <c r="R69" s="799"/>
      <c r="S69" s="799"/>
      <c r="T69" s="799"/>
      <c r="U69" s="799"/>
      <c r="V69" s="800"/>
      <c r="W69" s="37" t="s">
        <v>68</v>
      </c>
      <c r="X69" s="781">
        <f>IFERROR(SUM(X61:X67),"0")</f>
        <v>89</v>
      </c>
      <c r="Y69" s="781">
        <f>IFERROR(SUM(Y61:Y67),"0")</f>
        <v>92</v>
      </c>
      <c r="Z69" s="37"/>
      <c r="AA69" s="782"/>
      <c r="AB69" s="782"/>
      <c r="AC69" s="782"/>
    </row>
    <row r="70" spans="1:68" ht="14.25" customHeight="1" x14ac:dyDescent="0.25">
      <c r="A70" s="801" t="s">
        <v>155</v>
      </c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3"/>
      <c r="P70" s="793"/>
      <c r="Q70" s="793"/>
      <c r="R70" s="793"/>
      <c r="S70" s="793"/>
      <c r="T70" s="793"/>
      <c r="U70" s="793"/>
      <c r="V70" s="793"/>
      <c r="W70" s="793"/>
      <c r="X70" s="793"/>
      <c r="Y70" s="793"/>
      <c r="Z70" s="793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5">
        <v>4680115881440</v>
      </c>
      <c r="E71" s="796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8"/>
      <c r="R71" s="788"/>
      <c r="S71" s="788"/>
      <c r="T71" s="789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95">
        <v>4680115882751</v>
      </c>
      <c r="E72" s="796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8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95">
        <v>4680115885950</v>
      </c>
      <c r="E73" s="796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12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8"/>
      <c r="R73" s="788"/>
      <c r="S73" s="788"/>
      <c r="T73" s="789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95">
        <v>4680115881433</v>
      </c>
      <c r="E74" s="796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10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2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8" t="s">
        <v>70</v>
      </c>
      <c r="Q75" s="799"/>
      <c r="R75" s="799"/>
      <c r="S75" s="799"/>
      <c r="T75" s="799"/>
      <c r="U75" s="799"/>
      <c r="V75" s="800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8" t="s">
        <v>70</v>
      </c>
      <c r="Q76" s="799"/>
      <c r="R76" s="799"/>
      <c r="S76" s="799"/>
      <c r="T76" s="799"/>
      <c r="U76" s="799"/>
      <c r="V76" s="800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801" t="s">
        <v>63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95">
        <v>4680115885066</v>
      </c>
      <c r="E78" s="796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10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8"/>
      <c r="R78" s="788"/>
      <c r="S78" s="788"/>
      <c r="T78" s="789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95">
        <v>4680115885042</v>
      </c>
      <c r="E79" s="796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8"/>
      <c r="R79" s="788"/>
      <c r="S79" s="788"/>
      <c r="T79" s="789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95">
        <v>4680115885080</v>
      </c>
      <c r="E80" s="796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8"/>
      <c r="R80" s="788"/>
      <c r="S80" s="788"/>
      <c r="T80" s="789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95">
        <v>4680115885073</v>
      </c>
      <c r="E81" s="796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11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8"/>
      <c r="R81" s="788"/>
      <c r="S81" s="788"/>
      <c r="T81" s="789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95">
        <v>4680115885059</v>
      </c>
      <c r="E82" s="796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8"/>
      <c r="R82" s="788"/>
      <c r="S82" s="788"/>
      <c r="T82" s="789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95">
        <v>4680115885097</v>
      </c>
      <c r="E83" s="796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8"/>
      <c r="R83" s="788"/>
      <c r="S83" s="788"/>
      <c r="T83" s="789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792"/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4"/>
      <c r="P84" s="798" t="s">
        <v>70</v>
      </c>
      <c r="Q84" s="799"/>
      <c r="R84" s="799"/>
      <c r="S84" s="799"/>
      <c r="T84" s="799"/>
      <c r="U84" s="799"/>
      <c r="V84" s="800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3"/>
      <c r="B85" s="793"/>
      <c r="C85" s="793"/>
      <c r="D85" s="793"/>
      <c r="E85" s="793"/>
      <c r="F85" s="793"/>
      <c r="G85" s="793"/>
      <c r="H85" s="793"/>
      <c r="I85" s="793"/>
      <c r="J85" s="793"/>
      <c r="K85" s="793"/>
      <c r="L85" s="793"/>
      <c r="M85" s="793"/>
      <c r="N85" s="793"/>
      <c r="O85" s="794"/>
      <c r="P85" s="798" t="s">
        <v>70</v>
      </c>
      <c r="Q85" s="799"/>
      <c r="R85" s="799"/>
      <c r="S85" s="799"/>
      <c r="T85" s="799"/>
      <c r="U85" s="799"/>
      <c r="V85" s="800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801" t="s">
        <v>72</v>
      </c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3"/>
      <c r="P86" s="793"/>
      <c r="Q86" s="793"/>
      <c r="R86" s="793"/>
      <c r="S86" s="793"/>
      <c r="T86" s="793"/>
      <c r="U86" s="793"/>
      <c r="V86" s="793"/>
      <c r="W86" s="793"/>
      <c r="X86" s="793"/>
      <c r="Y86" s="793"/>
      <c r="Z86" s="793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95">
        <v>4680115881891</v>
      </c>
      <c r="E87" s="796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8"/>
      <c r="R87" s="788"/>
      <c r="S87" s="788"/>
      <c r="T87" s="789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95">
        <v>4680115885769</v>
      </c>
      <c r="E88" s="796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8"/>
      <c r="R88" s="788"/>
      <c r="S88" s="788"/>
      <c r="T88" s="789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95">
        <v>4680115884410</v>
      </c>
      <c r="E89" s="796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8"/>
      <c r="R89" s="788"/>
      <c r="S89" s="788"/>
      <c r="T89" s="789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95">
        <v>4680115884311</v>
      </c>
      <c r="E90" s="796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8"/>
      <c r="R90" s="788"/>
      <c r="S90" s="788"/>
      <c r="T90" s="789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95">
        <v>4680115885929</v>
      </c>
      <c r="E91" s="796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8"/>
      <c r="R91" s="788"/>
      <c r="S91" s="788"/>
      <c r="T91" s="789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95">
        <v>4680115884403</v>
      </c>
      <c r="E92" s="796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12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8"/>
      <c r="R92" s="788"/>
      <c r="S92" s="788"/>
      <c r="T92" s="789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2"/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4"/>
      <c r="P93" s="798" t="s">
        <v>70</v>
      </c>
      <c r="Q93" s="799"/>
      <c r="R93" s="799"/>
      <c r="S93" s="799"/>
      <c r="T93" s="799"/>
      <c r="U93" s="799"/>
      <c r="V93" s="800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3"/>
      <c r="B94" s="793"/>
      <c r="C94" s="793"/>
      <c r="D94" s="793"/>
      <c r="E94" s="793"/>
      <c r="F94" s="793"/>
      <c r="G94" s="793"/>
      <c r="H94" s="793"/>
      <c r="I94" s="793"/>
      <c r="J94" s="793"/>
      <c r="K94" s="793"/>
      <c r="L94" s="793"/>
      <c r="M94" s="793"/>
      <c r="N94" s="793"/>
      <c r="O94" s="794"/>
      <c r="P94" s="798" t="s">
        <v>70</v>
      </c>
      <c r="Q94" s="799"/>
      <c r="R94" s="799"/>
      <c r="S94" s="799"/>
      <c r="T94" s="799"/>
      <c r="U94" s="799"/>
      <c r="V94" s="800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801" t="s">
        <v>196</v>
      </c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3"/>
      <c r="P95" s="793"/>
      <c r="Q95" s="793"/>
      <c r="R95" s="793"/>
      <c r="S95" s="793"/>
      <c r="T95" s="793"/>
      <c r="U95" s="793"/>
      <c r="V95" s="793"/>
      <c r="W95" s="793"/>
      <c r="X95" s="793"/>
      <c r="Y95" s="793"/>
      <c r="Z95" s="793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95">
        <v>4680115881532</v>
      </c>
      <c r="E96" s="796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8"/>
      <c r="R96" s="788"/>
      <c r="S96" s="788"/>
      <c r="T96" s="789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95">
        <v>4680115881532</v>
      </c>
      <c r="E97" s="796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12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8"/>
      <c r="R97" s="788"/>
      <c r="S97" s="788"/>
      <c r="T97" s="789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95">
        <v>4680115881464</v>
      </c>
      <c r="E98" s="796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8"/>
      <c r="R98" s="788"/>
      <c r="S98" s="788"/>
      <c r="T98" s="789"/>
      <c r="U98" s="34"/>
      <c r="V98" s="34"/>
      <c r="W98" s="35" t="s">
        <v>68</v>
      </c>
      <c r="X98" s="779">
        <v>20</v>
      </c>
      <c r="Y98" s="780">
        <f>IFERROR(IF(X98="",0,CEILING((X98/$H98),1)*$H98),"")</f>
        <v>21.599999999999998</v>
      </c>
      <c r="Z98" s="36">
        <f>IFERROR(IF(Y98=0,"",ROUNDUP(Y98/H98,0)*0.00902),"")</f>
        <v>8.1180000000000002E-2</v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21.75</v>
      </c>
      <c r="BN98" s="64">
        <f>IFERROR(Y98*I98/H98,"0")</f>
        <v>23.49</v>
      </c>
      <c r="BO98" s="64">
        <f>IFERROR(1/J98*(X98/H98),"0")</f>
        <v>6.3131313131313135E-2</v>
      </c>
      <c r="BP98" s="64">
        <f>IFERROR(1/J98*(Y98/H98),"0")</f>
        <v>6.8181818181818177E-2</v>
      </c>
    </row>
    <row r="99" spans="1:68" x14ac:dyDescent="0.2">
      <c r="A99" s="792"/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4"/>
      <c r="P99" s="798" t="s">
        <v>70</v>
      </c>
      <c r="Q99" s="799"/>
      <c r="R99" s="799"/>
      <c r="S99" s="799"/>
      <c r="T99" s="799"/>
      <c r="U99" s="799"/>
      <c r="V99" s="800"/>
      <c r="W99" s="37" t="s">
        <v>71</v>
      </c>
      <c r="X99" s="781">
        <f>IFERROR(X96/H96,"0")+IFERROR(X97/H97,"0")+IFERROR(X98/H98,"0")</f>
        <v>8.3333333333333339</v>
      </c>
      <c r="Y99" s="781">
        <f>IFERROR(Y96/H96,"0")+IFERROR(Y97/H97,"0")+IFERROR(Y98/H98,"0")</f>
        <v>9</v>
      </c>
      <c r="Z99" s="781">
        <f>IFERROR(IF(Z96="",0,Z96),"0")+IFERROR(IF(Z97="",0,Z97),"0")+IFERROR(IF(Z98="",0,Z98),"0")</f>
        <v>8.1180000000000002E-2</v>
      </c>
      <c r="AA99" s="782"/>
      <c r="AB99" s="782"/>
      <c r="AC99" s="782"/>
    </row>
    <row r="100" spans="1:68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8" t="s">
        <v>70</v>
      </c>
      <c r="Q100" s="799"/>
      <c r="R100" s="799"/>
      <c r="S100" s="799"/>
      <c r="T100" s="799"/>
      <c r="U100" s="799"/>
      <c r="V100" s="800"/>
      <c r="W100" s="37" t="s">
        <v>68</v>
      </c>
      <c r="X100" s="781">
        <f>IFERROR(SUM(X96:X98),"0")</f>
        <v>20</v>
      </c>
      <c r="Y100" s="781">
        <f>IFERROR(SUM(Y96:Y98),"0")</f>
        <v>21.599999999999998</v>
      </c>
      <c r="Z100" s="37"/>
      <c r="AA100" s="782"/>
      <c r="AB100" s="782"/>
      <c r="AC100" s="782"/>
    </row>
    <row r="101" spans="1:68" ht="16.5" customHeight="1" x14ac:dyDescent="0.25">
      <c r="A101" s="823" t="s">
        <v>204</v>
      </c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3"/>
      <c r="P101" s="793"/>
      <c r="Q101" s="793"/>
      <c r="R101" s="793"/>
      <c r="S101" s="793"/>
      <c r="T101" s="793"/>
      <c r="U101" s="793"/>
      <c r="V101" s="793"/>
      <c r="W101" s="793"/>
      <c r="X101" s="793"/>
      <c r="Y101" s="793"/>
      <c r="Z101" s="793"/>
      <c r="AA101" s="774"/>
      <c r="AB101" s="774"/>
      <c r="AC101" s="774"/>
    </row>
    <row r="102" spans="1:68" ht="14.25" customHeight="1" x14ac:dyDescent="0.25">
      <c r="A102" s="801" t="s">
        <v>109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5">
        <v>4680115881327</v>
      </c>
      <c r="E103" s="796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11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8"/>
      <c r="R103" s="788"/>
      <c r="S103" s="788"/>
      <c r="T103" s="789"/>
      <c r="U103" s="34"/>
      <c r="V103" s="34"/>
      <c r="W103" s="35" t="s">
        <v>68</v>
      </c>
      <c r="X103" s="779">
        <v>241</v>
      </c>
      <c r="Y103" s="780">
        <f>IFERROR(IF(X103="",0,CEILING((X103/$H103),1)*$H103),"")</f>
        <v>248.4</v>
      </c>
      <c r="Z103" s="36">
        <f>IFERROR(IF(Y103=0,"",ROUNDUP(Y103/H103,0)*0.01898),"")</f>
        <v>0.43653999999999998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250.70694444444442</v>
      </c>
      <c r="BN103" s="64">
        <f>IFERROR(Y103*I103/H103,"0")</f>
        <v>258.40499999999997</v>
      </c>
      <c r="BO103" s="64">
        <f>IFERROR(1/J103*(X103/H103),"0")</f>
        <v>0.34866898148148145</v>
      </c>
      <c r="BP103" s="64">
        <f>IFERROR(1/J103*(Y103/H103),"0")</f>
        <v>0.359375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95">
        <v>4680115881518</v>
      </c>
      <c r="E104" s="796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11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8"/>
      <c r="R104" s="788"/>
      <c r="S104" s="788"/>
      <c r="T104" s="789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5">
        <v>4680115881303</v>
      </c>
      <c r="E105" s="796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06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8"/>
      <c r="R105" s="788"/>
      <c r="S105" s="788"/>
      <c r="T105" s="789"/>
      <c r="U105" s="34"/>
      <c r="V105" s="34"/>
      <c r="W105" s="35" t="s">
        <v>68</v>
      </c>
      <c r="X105" s="779">
        <v>13</v>
      </c>
      <c r="Y105" s="780">
        <f>IFERROR(IF(X105="",0,CEILING((X105/$H105),1)*$H105),"")</f>
        <v>13.5</v>
      </c>
      <c r="Z105" s="36">
        <f>IFERROR(IF(Y105=0,"",ROUNDUP(Y105/H105,0)*0.00902),"")</f>
        <v>2.7060000000000001E-2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13.606666666666666</v>
      </c>
      <c r="BN105" s="64">
        <f>IFERROR(Y105*I105/H105,"0")</f>
        <v>14.13</v>
      </c>
      <c r="BO105" s="64">
        <f>IFERROR(1/J105*(X105/H105),"0")</f>
        <v>2.1885521885521887E-2</v>
      </c>
      <c r="BP105" s="64">
        <f>IFERROR(1/J105*(Y105/H105),"0")</f>
        <v>2.2727272727272728E-2</v>
      </c>
    </row>
    <row r="106" spans="1:68" x14ac:dyDescent="0.2">
      <c r="A106" s="792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8" t="s">
        <v>70</v>
      </c>
      <c r="Q106" s="799"/>
      <c r="R106" s="799"/>
      <c r="S106" s="799"/>
      <c r="T106" s="799"/>
      <c r="U106" s="799"/>
      <c r="V106" s="800"/>
      <c r="W106" s="37" t="s">
        <v>71</v>
      </c>
      <c r="X106" s="781">
        <f>IFERROR(X103/H103,"0")+IFERROR(X104/H104,"0")+IFERROR(X105/H105,"0")</f>
        <v>25.203703703703702</v>
      </c>
      <c r="Y106" s="781">
        <f>IFERROR(Y103/H103,"0")+IFERROR(Y104/H104,"0")+IFERROR(Y105/H105,"0")</f>
        <v>26</v>
      </c>
      <c r="Z106" s="781">
        <f>IFERROR(IF(Z103="",0,Z103),"0")+IFERROR(IF(Z104="",0,Z104),"0")+IFERROR(IF(Z105="",0,Z105),"0")</f>
        <v>0.46360000000000001</v>
      </c>
      <c r="AA106" s="782"/>
      <c r="AB106" s="782"/>
      <c r="AC106" s="782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8" t="s">
        <v>70</v>
      </c>
      <c r="Q107" s="799"/>
      <c r="R107" s="799"/>
      <c r="S107" s="799"/>
      <c r="T107" s="799"/>
      <c r="U107" s="799"/>
      <c r="V107" s="800"/>
      <c r="W107" s="37" t="s">
        <v>68</v>
      </c>
      <c r="X107" s="781">
        <f>IFERROR(SUM(X103:X105),"0")</f>
        <v>254</v>
      </c>
      <c r="Y107" s="781">
        <f>IFERROR(SUM(Y103:Y105),"0")</f>
        <v>261.89999999999998</v>
      </c>
      <c r="Z107" s="37"/>
      <c r="AA107" s="782"/>
      <c r="AB107" s="782"/>
      <c r="AC107" s="782"/>
    </row>
    <row r="108" spans="1:68" ht="14.25" customHeight="1" x14ac:dyDescent="0.25">
      <c r="A108" s="801" t="s">
        <v>72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95">
        <v>4607091386967</v>
      </c>
      <c r="E109" s="796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94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8"/>
      <c r="R109" s="788"/>
      <c r="S109" s="788"/>
      <c r="T109" s="789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95">
        <v>4607091386967</v>
      </c>
      <c r="E110" s="796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9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8"/>
      <c r="R110" s="788"/>
      <c r="S110" s="788"/>
      <c r="T110" s="789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95">
        <v>4607091385731</v>
      </c>
      <c r="E111" s="796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8"/>
      <c r="R111" s="788"/>
      <c r="S111" s="788"/>
      <c r="T111" s="789"/>
      <c r="U111" s="34"/>
      <c r="V111" s="34"/>
      <c r="W111" s="35" t="s">
        <v>68</v>
      </c>
      <c r="X111" s="779">
        <v>9</v>
      </c>
      <c r="Y111" s="780">
        <f t="shared" si="26"/>
        <v>10.8</v>
      </c>
      <c r="Z111" s="36">
        <f>IFERROR(IF(Y111=0,"",ROUNDUP(Y111/H111,0)*0.00651),"")</f>
        <v>2.6040000000000001E-2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9.8399999999999981</v>
      </c>
      <c r="BN111" s="64">
        <f t="shared" si="28"/>
        <v>11.808</v>
      </c>
      <c r="BO111" s="64">
        <f t="shared" si="29"/>
        <v>1.8315018315018316E-2</v>
      </c>
      <c r="BP111" s="64">
        <f t="shared" si="30"/>
        <v>2.197802197802198E-2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95">
        <v>4680115880894</v>
      </c>
      <c r="E112" s="796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9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8"/>
      <c r="R112" s="788"/>
      <c r="S112" s="788"/>
      <c r="T112" s="789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95">
        <v>4680115880214</v>
      </c>
      <c r="E113" s="796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11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8"/>
      <c r="R113" s="788"/>
      <c r="S113" s="788"/>
      <c r="T113" s="789"/>
      <c r="U113" s="34"/>
      <c r="V113" s="34"/>
      <c r="W113" s="35" t="s">
        <v>68</v>
      </c>
      <c r="X113" s="779">
        <v>117</v>
      </c>
      <c r="Y113" s="780">
        <f t="shared" si="26"/>
        <v>118.80000000000001</v>
      </c>
      <c r="Z113" s="36">
        <f>IFERROR(IF(Y113=0,"",ROUNDUP(Y113/H113,0)*0.00902),"")</f>
        <v>0.39688000000000001</v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129.47999999999999</v>
      </c>
      <c r="BN113" s="64">
        <f t="shared" si="28"/>
        <v>131.47200000000001</v>
      </c>
      <c r="BO113" s="64">
        <f t="shared" si="29"/>
        <v>0.32828282828282823</v>
      </c>
      <c r="BP113" s="64">
        <f t="shared" si="30"/>
        <v>0.33333333333333337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95">
        <v>4680115880214</v>
      </c>
      <c r="E114" s="796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911" t="s">
        <v>225</v>
      </c>
      <c r="Q114" s="788"/>
      <c r="R114" s="788"/>
      <c r="S114" s="788"/>
      <c r="T114" s="789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2"/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4"/>
      <c r="P115" s="798" t="s">
        <v>70</v>
      </c>
      <c r="Q115" s="799"/>
      <c r="R115" s="799"/>
      <c r="S115" s="799"/>
      <c r="T115" s="799"/>
      <c r="U115" s="799"/>
      <c r="V115" s="800"/>
      <c r="W115" s="37" t="s">
        <v>71</v>
      </c>
      <c r="X115" s="781">
        <f>IFERROR(X109/H109,"0")+IFERROR(X110/H110,"0")+IFERROR(X111/H111,"0")+IFERROR(X112/H112,"0")+IFERROR(X113/H113,"0")+IFERROR(X114/H114,"0")</f>
        <v>46.666666666666664</v>
      </c>
      <c r="Y115" s="781">
        <f>IFERROR(Y109/H109,"0")+IFERROR(Y110/H110,"0")+IFERROR(Y111/H111,"0")+IFERROR(Y112/H112,"0")+IFERROR(Y113/H113,"0")+IFERROR(Y114/H114,"0")</f>
        <v>48</v>
      </c>
      <c r="Z115" s="781">
        <f>IFERROR(IF(Z109="",0,Z109),"0")+IFERROR(IF(Z110="",0,Z110),"0")+IFERROR(IF(Z111="",0,Z111),"0")+IFERROR(IF(Z112="",0,Z112),"0")+IFERROR(IF(Z113="",0,Z113),"0")+IFERROR(IF(Z114="",0,Z114),"0")</f>
        <v>0.42292000000000002</v>
      </c>
      <c r="AA115" s="782"/>
      <c r="AB115" s="782"/>
      <c r="AC115" s="782"/>
    </row>
    <row r="116" spans="1:68" x14ac:dyDescent="0.2">
      <c r="A116" s="793"/>
      <c r="B116" s="793"/>
      <c r="C116" s="793"/>
      <c r="D116" s="793"/>
      <c r="E116" s="793"/>
      <c r="F116" s="793"/>
      <c r="G116" s="793"/>
      <c r="H116" s="793"/>
      <c r="I116" s="793"/>
      <c r="J116" s="793"/>
      <c r="K116" s="793"/>
      <c r="L116" s="793"/>
      <c r="M116" s="793"/>
      <c r="N116" s="793"/>
      <c r="O116" s="794"/>
      <c r="P116" s="798" t="s">
        <v>70</v>
      </c>
      <c r="Q116" s="799"/>
      <c r="R116" s="799"/>
      <c r="S116" s="799"/>
      <c r="T116" s="799"/>
      <c r="U116" s="799"/>
      <c r="V116" s="800"/>
      <c r="W116" s="37" t="s">
        <v>68</v>
      </c>
      <c r="X116" s="781">
        <f>IFERROR(SUM(X109:X114),"0")</f>
        <v>126</v>
      </c>
      <c r="Y116" s="781">
        <f>IFERROR(SUM(Y109:Y114),"0")</f>
        <v>129.60000000000002</v>
      </c>
      <c r="Z116" s="37"/>
      <c r="AA116" s="782"/>
      <c r="AB116" s="782"/>
      <c r="AC116" s="782"/>
    </row>
    <row r="117" spans="1:68" ht="16.5" customHeight="1" x14ac:dyDescent="0.25">
      <c r="A117" s="823" t="s">
        <v>226</v>
      </c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3"/>
      <c r="P117" s="793"/>
      <c r="Q117" s="793"/>
      <c r="R117" s="793"/>
      <c r="S117" s="793"/>
      <c r="T117" s="793"/>
      <c r="U117" s="793"/>
      <c r="V117" s="793"/>
      <c r="W117" s="793"/>
      <c r="X117" s="793"/>
      <c r="Y117" s="793"/>
      <c r="Z117" s="793"/>
      <c r="AA117" s="774"/>
      <c r="AB117" s="774"/>
      <c r="AC117" s="774"/>
    </row>
    <row r="118" spans="1:68" ht="14.25" customHeight="1" x14ac:dyDescent="0.25">
      <c r="A118" s="801" t="s">
        <v>109</v>
      </c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3"/>
      <c r="P118" s="793"/>
      <c r="Q118" s="793"/>
      <c r="R118" s="793"/>
      <c r="S118" s="793"/>
      <c r="T118" s="793"/>
      <c r="U118" s="793"/>
      <c r="V118" s="793"/>
      <c r="W118" s="793"/>
      <c r="X118" s="793"/>
      <c r="Y118" s="793"/>
      <c r="Z118" s="793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95">
        <v>4680115882133</v>
      </c>
      <c r="E119" s="796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12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8"/>
      <c r="R119" s="788"/>
      <c r="S119" s="788"/>
      <c r="T119" s="789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5">
        <v>4680115882133</v>
      </c>
      <c r="E120" s="796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11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68</v>
      </c>
      <c r="X120" s="779">
        <v>360</v>
      </c>
      <c r="Y120" s="780">
        <f>IFERROR(IF(X120="",0,CEILING((X120/$H120),1)*$H120),"")</f>
        <v>369.59999999999997</v>
      </c>
      <c r="Z120" s="36">
        <f>IFERROR(IF(Y120=0,"",ROUNDUP(Y120/H120,0)*0.01898),"")</f>
        <v>0.62634000000000001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373.98214285714289</v>
      </c>
      <c r="BN120" s="64">
        <f>IFERROR(Y120*I120/H120,"0")</f>
        <v>383.95499999999998</v>
      </c>
      <c r="BO120" s="64">
        <f>IFERROR(1/J120*(X120/H120),"0")</f>
        <v>0.5022321428571429</v>
      </c>
      <c r="BP120" s="64">
        <f>IFERROR(1/J120*(Y120/H120),"0")</f>
        <v>0.515625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95">
        <v>4680115880269</v>
      </c>
      <c r="E121" s="796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86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8"/>
      <c r="R121" s="788"/>
      <c r="S121" s="788"/>
      <c r="T121" s="789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95">
        <v>4680115880429</v>
      </c>
      <c r="E122" s="796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10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8"/>
      <c r="R122" s="788"/>
      <c r="S122" s="788"/>
      <c r="T122" s="789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95">
        <v>4680115881457</v>
      </c>
      <c r="E123" s="796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9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8"/>
      <c r="R123" s="788"/>
      <c r="S123" s="788"/>
      <c r="T123" s="789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2"/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4"/>
      <c r="P124" s="798" t="s">
        <v>70</v>
      </c>
      <c r="Q124" s="799"/>
      <c r="R124" s="799"/>
      <c r="S124" s="799"/>
      <c r="T124" s="799"/>
      <c r="U124" s="799"/>
      <c r="V124" s="800"/>
      <c r="W124" s="37" t="s">
        <v>71</v>
      </c>
      <c r="X124" s="781">
        <f>IFERROR(X119/H119,"0")+IFERROR(X120/H120,"0")+IFERROR(X121/H121,"0")+IFERROR(X122/H122,"0")+IFERROR(X123/H123,"0")</f>
        <v>32.142857142857146</v>
      </c>
      <c r="Y124" s="781">
        <f>IFERROR(Y119/H119,"0")+IFERROR(Y120/H120,"0")+IFERROR(Y121/H121,"0")+IFERROR(Y122/H122,"0")+IFERROR(Y123/H123,"0")</f>
        <v>33</v>
      </c>
      <c r="Z124" s="781">
        <f>IFERROR(IF(Z119="",0,Z119),"0")+IFERROR(IF(Z120="",0,Z120),"0")+IFERROR(IF(Z121="",0,Z121),"0")+IFERROR(IF(Z122="",0,Z122),"0")+IFERROR(IF(Z123="",0,Z123),"0")</f>
        <v>0.62634000000000001</v>
      </c>
      <c r="AA124" s="782"/>
      <c r="AB124" s="782"/>
      <c r="AC124" s="782"/>
    </row>
    <row r="125" spans="1:68" x14ac:dyDescent="0.2">
      <c r="A125" s="793"/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4"/>
      <c r="P125" s="798" t="s">
        <v>70</v>
      </c>
      <c r="Q125" s="799"/>
      <c r="R125" s="799"/>
      <c r="S125" s="799"/>
      <c r="T125" s="799"/>
      <c r="U125" s="799"/>
      <c r="V125" s="800"/>
      <c r="W125" s="37" t="s">
        <v>68</v>
      </c>
      <c r="X125" s="781">
        <f>IFERROR(SUM(X119:X123),"0")</f>
        <v>360</v>
      </c>
      <c r="Y125" s="781">
        <f>IFERROR(SUM(Y119:Y123),"0")</f>
        <v>369.59999999999997</v>
      </c>
      <c r="Z125" s="37"/>
      <c r="AA125" s="782"/>
      <c r="AB125" s="782"/>
      <c r="AC125" s="782"/>
    </row>
    <row r="126" spans="1:68" ht="14.25" customHeight="1" x14ac:dyDescent="0.25">
      <c r="A126" s="801" t="s">
        <v>155</v>
      </c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3"/>
      <c r="P126" s="793"/>
      <c r="Q126" s="793"/>
      <c r="R126" s="793"/>
      <c r="S126" s="793"/>
      <c r="T126" s="793"/>
      <c r="U126" s="793"/>
      <c r="V126" s="793"/>
      <c r="W126" s="793"/>
      <c r="X126" s="793"/>
      <c r="Y126" s="793"/>
      <c r="Z126" s="793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95">
        <v>4680115881488</v>
      </c>
      <c r="E127" s="796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8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8"/>
      <c r="R127" s="788"/>
      <c r="S127" s="788"/>
      <c r="T127" s="789"/>
      <c r="U127" s="34"/>
      <c r="V127" s="34"/>
      <c r="W127" s="35" t="s">
        <v>68</v>
      </c>
      <c r="X127" s="779">
        <v>13</v>
      </c>
      <c r="Y127" s="780">
        <f>IFERROR(IF(X127="",0,CEILING((X127/$H127),1)*$H127),"")</f>
        <v>21.6</v>
      </c>
      <c r="Z127" s="36">
        <f>IFERROR(IF(Y127=0,"",ROUNDUP(Y127/H127,0)*0.01898),"")</f>
        <v>3.7960000000000001E-2</v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13.52361111111111</v>
      </c>
      <c r="BN127" s="64">
        <f>IFERROR(Y127*I127/H127,"0")</f>
        <v>22.47</v>
      </c>
      <c r="BO127" s="64">
        <f>IFERROR(1/J127*(X127/H127),"0")</f>
        <v>1.8807870370370371E-2</v>
      </c>
      <c r="BP127" s="64">
        <f>IFERROR(1/J127*(Y127/H127),"0")</f>
        <v>3.125E-2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95">
        <v>4680115882775</v>
      </c>
      <c r="E128" s="796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8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8"/>
      <c r="R128" s="788"/>
      <c r="S128" s="788"/>
      <c r="T128" s="789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95">
        <v>4680115880658</v>
      </c>
      <c r="E129" s="796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11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8"/>
      <c r="R129" s="788"/>
      <c r="S129" s="788"/>
      <c r="T129" s="789"/>
      <c r="U129" s="34"/>
      <c r="V129" s="34"/>
      <c r="W129" s="35" t="s">
        <v>68</v>
      </c>
      <c r="X129" s="779">
        <v>73</v>
      </c>
      <c r="Y129" s="780">
        <f>IFERROR(IF(X129="",0,CEILING((X129/$H129),1)*$H129),"")</f>
        <v>74.399999999999991</v>
      </c>
      <c r="Z129" s="36">
        <f>IFERROR(IF(Y129=0,"",ROUNDUP(Y129/H129,0)*0.00651),"")</f>
        <v>0.20181000000000002</v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78.475000000000009</v>
      </c>
      <c r="BN129" s="64">
        <f>IFERROR(Y129*I129/H129,"0")</f>
        <v>79.97999999999999</v>
      </c>
      <c r="BO129" s="64">
        <f>IFERROR(1/J129*(X129/H129),"0")</f>
        <v>0.16712454212454214</v>
      </c>
      <c r="BP129" s="64">
        <f>IFERROR(1/J129*(Y129/H129),"0")</f>
        <v>0.17032967032967034</v>
      </c>
    </row>
    <row r="130" spans="1:68" x14ac:dyDescent="0.2">
      <c r="A130" s="792"/>
      <c r="B130" s="793"/>
      <c r="C130" s="793"/>
      <c r="D130" s="793"/>
      <c r="E130" s="793"/>
      <c r="F130" s="793"/>
      <c r="G130" s="793"/>
      <c r="H130" s="793"/>
      <c r="I130" s="793"/>
      <c r="J130" s="793"/>
      <c r="K130" s="793"/>
      <c r="L130" s="793"/>
      <c r="M130" s="793"/>
      <c r="N130" s="793"/>
      <c r="O130" s="794"/>
      <c r="P130" s="798" t="s">
        <v>70</v>
      </c>
      <c r="Q130" s="799"/>
      <c r="R130" s="799"/>
      <c r="S130" s="799"/>
      <c r="T130" s="799"/>
      <c r="U130" s="799"/>
      <c r="V130" s="800"/>
      <c r="W130" s="37" t="s">
        <v>71</v>
      </c>
      <c r="X130" s="781">
        <f>IFERROR(X127/H127,"0")+IFERROR(X128/H128,"0")+IFERROR(X129/H129,"0")</f>
        <v>31.62037037037037</v>
      </c>
      <c r="Y130" s="781">
        <f>IFERROR(Y127/H127,"0")+IFERROR(Y128/H128,"0")+IFERROR(Y129/H129,"0")</f>
        <v>33</v>
      </c>
      <c r="Z130" s="781">
        <f>IFERROR(IF(Z127="",0,Z127),"0")+IFERROR(IF(Z128="",0,Z128),"0")+IFERROR(IF(Z129="",0,Z129),"0")</f>
        <v>0.23977000000000001</v>
      </c>
      <c r="AA130" s="782"/>
      <c r="AB130" s="782"/>
      <c r="AC130" s="782"/>
    </row>
    <row r="131" spans="1:68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8" t="s">
        <v>70</v>
      </c>
      <c r="Q131" s="799"/>
      <c r="R131" s="799"/>
      <c r="S131" s="799"/>
      <c r="T131" s="799"/>
      <c r="U131" s="799"/>
      <c r="V131" s="800"/>
      <c r="W131" s="37" t="s">
        <v>68</v>
      </c>
      <c r="X131" s="781">
        <f>IFERROR(SUM(X127:X129),"0")</f>
        <v>86</v>
      </c>
      <c r="Y131" s="781">
        <f>IFERROR(SUM(Y127:Y129),"0")</f>
        <v>96</v>
      </c>
      <c r="Z131" s="37"/>
      <c r="AA131" s="782"/>
      <c r="AB131" s="782"/>
      <c r="AC131" s="782"/>
    </row>
    <row r="132" spans="1:68" ht="14.25" customHeight="1" x14ac:dyDescent="0.25">
      <c r="A132" s="801" t="s">
        <v>72</v>
      </c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3"/>
      <c r="P132" s="793"/>
      <c r="Q132" s="793"/>
      <c r="R132" s="793"/>
      <c r="S132" s="793"/>
      <c r="T132" s="793"/>
      <c r="U132" s="793"/>
      <c r="V132" s="793"/>
      <c r="W132" s="793"/>
      <c r="X132" s="793"/>
      <c r="Y132" s="793"/>
      <c r="Z132" s="793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95">
        <v>4607091385168</v>
      </c>
      <c r="E133" s="796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88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8"/>
      <c r="R133" s="788"/>
      <c r="S133" s="788"/>
      <c r="T133" s="789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5">
        <v>4607091385168</v>
      </c>
      <c r="E134" s="796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84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8"/>
      <c r="R134" s="788"/>
      <c r="S134" s="788"/>
      <c r="T134" s="789"/>
      <c r="U134" s="34"/>
      <c r="V134" s="34"/>
      <c r="W134" s="35" t="s">
        <v>68</v>
      </c>
      <c r="X134" s="779">
        <v>41</v>
      </c>
      <c r="Y134" s="780">
        <f t="shared" si="31"/>
        <v>42</v>
      </c>
      <c r="Z134" s="36">
        <f>IFERROR(IF(Y134=0,"",ROUNDUP(Y134/H134,0)*0.01898),"")</f>
        <v>9.4899999999999998E-2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43.503928571428567</v>
      </c>
      <c r="BN134" s="64">
        <f t="shared" si="33"/>
        <v>44.564999999999998</v>
      </c>
      <c r="BO134" s="64">
        <f t="shared" si="34"/>
        <v>7.6264880952380945E-2</v>
      </c>
      <c r="BP134" s="64">
        <f t="shared" si="35"/>
        <v>7.8125E-2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95">
        <v>4680115884540</v>
      </c>
      <c r="E135" s="796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87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8"/>
      <c r="R135" s="788"/>
      <c r="S135" s="788"/>
      <c r="T135" s="789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95">
        <v>4607091383256</v>
      </c>
      <c r="E136" s="796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8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8"/>
      <c r="R136" s="788"/>
      <c r="S136" s="788"/>
      <c r="T136" s="789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5">
        <v>4607091385748</v>
      </c>
      <c r="E137" s="796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8"/>
      <c r="R137" s="788"/>
      <c r="S137" s="788"/>
      <c r="T137" s="789"/>
      <c r="U137" s="34"/>
      <c r="V137" s="34"/>
      <c r="W137" s="35" t="s">
        <v>68</v>
      </c>
      <c r="X137" s="779">
        <v>189</v>
      </c>
      <c r="Y137" s="780">
        <f t="shared" si="31"/>
        <v>189</v>
      </c>
      <c r="Z137" s="36">
        <f>IFERROR(IF(Y137=0,"",ROUNDUP(Y137/H137,0)*0.00651),"")</f>
        <v>0.45569999999999999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206.64</v>
      </c>
      <c r="BN137" s="64">
        <f t="shared" si="33"/>
        <v>206.64</v>
      </c>
      <c r="BO137" s="64">
        <f t="shared" si="34"/>
        <v>0.38461538461538464</v>
      </c>
      <c r="BP137" s="64">
        <f t="shared" si="35"/>
        <v>0.38461538461538464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95">
        <v>4680115884533</v>
      </c>
      <c r="E138" s="796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10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8"/>
      <c r="R138" s="788"/>
      <c r="S138" s="788"/>
      <c r="T138" s="789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95">
        <v>4680115882645</v>
      </c>
      <c r="E139" s="796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9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8"/>
      <c r="R139" s="788"/>
      <c r="S139" s="788"/>
      <c r="T139" s="789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2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8" t="s">
        <v>70</v>
      </c>
      <c r="Q140" s="799"/>
      <c r="R140" s="799"/>
      <c r="S140" s="799"/>
      <c r="T140" s="799"/>
      <c r="U140" s="799"/>
      <c r="V140" s="800"/>
      <c r="W140" s="37" t="s">
        <v>71</v>
      </c>
      <c r="X140" s="781">
        <f>IFERROR(X133/H133,"0")+IFERROR(X134/H134,"0")+IFERROR(X135/H135,"0")+IFERROR(X136/H136,"0")+IFERROR(X137/H137,"0")+IFERROR(X138/H138,"0")+IFERROR(X139/H139,"0")</f>
        <v>74.88095238095238</v>
      </c>
      <c r="Y140" s="781">
        <f>IFERROR(Y133/H133,"0")+IFERROR(Y134/H134,"0")+IFERROR(Y135/H135,"0")+IFERROR(Y136/H136,"0")+IFERROR(Y137/H137,"0")+IFERROR(Y138/H138,"0")+IFERROR(Y139/H139,"0")</f>
        <v>75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0.55059999999999998</v>
      </c>
      <c r="AA140" s="782"/>
      <c r="AB140" s="782"/>
      <c r="AC140" s="782"/>
    </row>
    <row r="141" spans="1:68" x14ac:dyDescent="0.2">
      <c r="A141" s="793"/>
      <c r="B141" s="793"/>
      <c r="C141" s="793"/>
      <c r="D141" s="793"/>
      <c r="E141" s="793"/>
      <c r="F141" s="793"/>
      <c r="G141" s="793"/>
      <c r="H141" s="793"/>
      <c r="I141" s="793"/>
      <c r="J141" s="793"/>
      <c r="K141" s="793"/>
      <c r="L141" s="793"/>
      <c r="M141" s="793"/>
      <c r="N141" s="793"/>
      <c r="O141" s="794"/>
      <c r="P141" s="798" t="s">
        <v>70</v>
      </c>
      <c r="Q141" s="799"/>
      <c r="R141" s="799"/>
      <c r="S141" s="799"/>
      <c r="T141" s="799"/>
      <c r="U141" s="799"/>
      <c r="V141" s="800"/>
      <c r="W141" s="37" t="s">
        <v>68</v>
      </c>
      <c r="X141" s="781">
        <f>IFERROR(SUM(X133:X139),"0")</f>
        <v>230</v>
      </c>
      <c r="Y141" s="781">
        <f>IFERROR(SUM(Y133:Y139),"0")</f>
        <v>231</v>
      </c>
      <c r="Z141" s="37"/>
      <c r="AA141" s="782"/>
      <c r="AB141" s="782"/>
      <c r="AC141" s="782"/>
    </row>
    <row r="142" spans="1:68" ht="14.25" customHeight="1" x14ac:dyDescent="0.25">
      <c r="A142" s="801" t="s">
        <v>196</v>
      </c>
      <c r="B142" s="793"/>
      <c r="C142" s="793"/>
      <c r="D142" s="793"/>
      <c r="E142" s="793"/>
      <c r="F142" s="793"/>
      <c r="G142" s="793"/>
      <c r="H142" s="793"/>
      <c r="I142" s="793"/>
      <c r="J142" s="793"/>
      <c r="K142" s="793"/>
      <c r="L142" s="793"/>
      <c r="M142" s="793"/>
      <c r="N142" s="793"/>
      <c r="O142" s="793"/>
      <c r="P142" s="793"/>
      <c r="Q142" s="793"/>
      <c r="R142" s="793"/>
      <c r="S142" s="793"/>
      <c r="T142" s="793"/>
      <c r="U142" s="793"/>
      <c r="V142" s="793"/>
      <c r="W142" s="793"/>
      <c r="X142" s="793"/>
      <c r="Y142" s="793"/>
      <c r="Z142" s="793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95">
        <v>4680115882652</v>
      </c>
      <c r="E143" s="796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9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8"/>
      <c r="R143" s="788"/>
      <c r="S143" s="788"/>
      <c r="T143" s="789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95">
        <v>4680115880238</v>
      </c>
      <c r="E144" s="796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121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8"/>
      <c r="R144" s="788"/>
      <c r="S144" s="788"/>
      <c r="T144" s="789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92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98" t="s">
        <v>70</v>
      </c>
      <c r="Q145" s="799"/>
      <c r="R145" s="799"/>
      <c r="S145" s="799"/>
      <c r="T145" s="799"/>
      <c r="U145" s="799"/>
      <c r="V145" s="800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98" t="s">
        <v>70</v>
      </c>
      <c r="Q146" s="799"/>
      <c r="R146" s="799"/>
      <c r="S146" s="799"/>
      <c r="T146" s="799"/>
      <c r="U146" s="799"/>
      <c r="V146" s="800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823" t="s">
        <v>267</v>
      </c>
      <c r="B147" s="793"/>
      <c r="C147" s="793"/>
      <c r="D147" s="793"/>
      <c r="E147" s="793"/>
      <c r="F147" s="793"/>
      <c r="G147" s="793"/>
      <c r="H147" s="793"/>
      <c r="I147" s="793"/>
      <c r="J147" s="793"/>
      <c r="K147" s="793"/>
      <c r="L147" s="793"/>
      <c r="M147" s="793"/>
      <c r="N147" s="793"/>
      <c r="O147" s="793"/>
      <c r="P147" s="793"/>
      <c r="Q147" s="793"/>
      <c r="R147" s="793"/>
      <c r="S147" s="793"/>
      <c r="T147" s="793"/>
      <c r="U147" s="793"/>
      <c r="V147" s="793"/>
      <c r="W147" s="793"/>
      <c r="X147" s="793"/>
      <c r="Y147" s="793"/>
      <c r="Z147" s="793"/>
      <c r="AA147" s="774"/>
      <c r="AB147" s="774"/>
      <c r="AC147" s="774"/>
    </row>
    <row r="148" spans="1:68" ht="14.25" customHeight="1" x14ac:dyDescent="0.25">
      <c r="A148" s="801" t="s">
        <v>109</v>
      </c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3"/>
      <c r="P148" s="793"/>
      <c r="Q148" s="793"/>
      <c r="R148" s="793"/>
      <c r="S148" s="793"/>
      <c r="T148" s="793"/>
      <c r="U148" s="793"/>
      <c r="V148" s="793"/>
      <c r="W148" s="793"/>
      <c r="X148" s="793"/>
      <c r="Y148" s="793"/>
      <c r="Z148" s="793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95">
        <v>4680115885561</v>
      </c>
      <c r="E149" s="796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8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8"/>
      <c r="R149" s="788"/>
      <c r="S149" s="788"/>
      <c r="T149" s="789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95">
        <v>4680115882577</v>
      </c>
      <c r="E150" s="796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119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8"/>
      <c r="R150" s="788"/>
      <c r="S150" s="788"/>
      <c r="T150" s="789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95">
        <v>4680115882577</v>
      </c>
      <c r="E151" s="796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8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92"/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4"/>
      <c r="P152" s="798" t="s">
        <v>70</v>
      </c>
      <c r="Q152" s="799"/>
      <c r="R152" s="799"/>
      <c r="S152" s="799"/>
      <c r="T152" s="799"/>
      <c r="U152" s="799"/>
      <c r="V152" s="800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3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794"/>
      <c r="P153" s="798" t="s">
        <v>70</v>
      </c>
      <c r="Q153" s="799"/>
      <c r="R153" s="799"/>
      <c r="S153" s="799"/>
      <c r="T153" s="799"/>
      <c r="U153" s="799"/>
      <c r="V153" s="800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801" t="s">
        <v>63</v>
      </c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3"/>
      <c r="P154" s="793"/>
      <c r="Q154" s="793"/>
      <c r="R154" s="793"/>
      <c r="S154" s="793"/>
      <c r="T154" s="793"/>
      <c r="U154" s="793"/>
      <c r="V154" s="793"/>
      <c r="W154" s="793"/>
      <c r="X154" s="793"/>
      <c r="Y154" s="793"/>
      <c r="Z154" s="793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95">
        <v>4680115883444</v>
      </c>
      <c r="E155" s="796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12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8"/>
      <c r="R155" s="788"/>
      <c r="S155" s="788"/>
      <c r="T155" s="789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95">
        <v>4680115883444</v>
      </c>
      <c r="E156" s="796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2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98" t="s">
        <v>70</v>
      </c>
      <c r="Q157" s="799"/>
      <c r="R157" s="799"/>
      <c r="S157" s="799"/>
      <c r="T157" s="799"/>
      <c r="U157" s="799"/>
      <c r="V157" s="800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3"/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4"/>
      <c r="P158" s="798" t="s">
        <v>70</v>
      </c>
      <c r="Q158" s="799"/>
      <c r="R158" s="799"/>
      <c r="S158" s="799"/>
      <c r="T158" s="799"/>
      <c r="U158" s="799"/>
      <c r="V158" s="800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801" t="s">
        <v>72</v>
      </c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793"/>
      <c r="P159" s="793"/>
      <c r="Q159" s="793"/>
      <c r="R159" s="793"/>
      <c r="S159" s="793"/>
      <c r="T159" s="793"/>
      <c r="U159" s="793"/>
      <c r="V159" s="793"/>
      <c r="W159" s="793"/>
      <c r="X159" s="793"/>
      <c r="Y159" s="793"/>
      <c r="Z159" s="793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95">
        <v>4680115885585</v>
      </c>
      <c r="E160" s="796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1179" t="s">
        <v>282</v>
      </c>
      <c r="Q160" s="788"/>
      <c r="R160" s="788"/>
      <c r="S160" s="788"/>
      <c r="T160" s="789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95">
        <v>4680115882584</v>
      </c>
      <c r="E161" s="796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8"/>
      <c r="R161" s="788"/>
      <c r="S161" s="788"/>
      <c r="T161" s="789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95">
        <v>4680115882584</v>
      </c>
      <c r="E162" s="796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9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92"/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4"/>
      <c r="P163" s="798" t="s">
        <v>70</v>
      </c>
      <c r="Q163" s="799"/>
      <c r="R163" s="799"/>
      <c r="S163" s="799"/>
      <c r="T163" s="799"/>
      <c r="U163" s="799"/>
      <c r="V163" s="800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3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794"/>
      <c r="P164" s="798" t="s">
        <v>70</v>
      </c>
      <c r="Q164" s="799"/>
      <c r="R164" s="799"/>
      <c r="S164" s="799"/>
      <c r="T164" s="799"/>
      <c r="U164" s="799"/>
      <c r="V164" s="800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823" t="s">
        <v>107</v>
      </c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3"/>
      <c r="P165" s="793"/>
      <c r="Q165" s="793"/>
      <c r="R165" s="793"/>
      <c r="S165" s="793"/>
      <c r="T165" s="793"/>
      <c r="U165" s="793"/>
      <c r="V165" s="793"/>
      <c r="W165" s="793"/>
      <c r="X165" s="793"/>
      <c r="Y165" s="793"/>
      <c r="Z165" s="793"/>
      <c r="AA165" s="774"/>
      <c r="AB165" s="774"/>
      <c r="AC165" s="774"/>
    </row>
    <row r="166" spans="1:68" ht="14.25" customHeight="1" x14ac:dyDescent="0.25">
      <c r="A166" s="801" t="s">
        <v>109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95">
        <v>4607091384604</v>
      </c>
      <c r="E167" s="796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11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8"/>
      <c r="R167" s="788"/>
      <c r="S167" s="788"/>
      <c r="T167" s="789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92"/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4"/>
      <c r="P168" s="798" t="s">
        <v>70</v>
      </c>
      <c r="Q168" s="799"/>
      <c r="R168" s="799"/>
      <c r="S168" s="799"/>
      <c r="T168" s="799"/>
      <c r="U168" s="799"/>
      <c r="V168" s="800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3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4"/>
      <c r="P169" s="798" t="s">
        <v>70</v>
      </c>
      <c r="Q169" s="799"/>
      <c r="R169" s="799"/>
      <c r="S169" s="799"/>
      <c r="T169" s="799"/>
      <c r="U169" s="799"/>
      <c r="V169" s="800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801" t="s">
        <v>63</v>
      </c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3"/>
      <c r="P170" s="793"/>
      <c r="Q170" s="793"/>
      <c r="R170" s="793"/>
      <c r="S170" s="793"/>
      <c r="T170" s="793"/>
      <c r="U170" s="793"/>
      <c r="V170" s="793"/>
      <c r="W170" s="793"/>
      <c r="X170" s="793"/>
      <c r="Y170" s="793"/>
      <c r="Z170" s="793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95">
        <v>4607091387667</v>
      </c>
      <c r="E171" s="796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11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8"/>
      <c r="R171" s="788"/>
      <c r="S171" s="788"/>
      <c r="T171" s="789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95">
        <v>4607091387636</v>
      </c>
      <c r="E172" s="796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11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95">
        <v>4607091382426</v>
      </c>
      <c r="E173" s="796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11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95">
        <v>4607091386547</v>
      </c>
      <c r="E174" s="796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8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8"/>
      <c r="R174" s="788"/>
      <c r="S174" s="788"/>
      <c r="T174" s="789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95">
        <v>4607091382464</v>
      </c>
      <c r="E175" s="796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792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8" t="s">
        <v>70</v>
      </c>
      <c r="Q176" s="799"/>
      <c r="R176" s="799"/>
      <c r="S176" s="799"/>
      <c r="T176" s="799"/>
      <c r="U176" s="799"/>
      <c r="V176" s="800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3"/>
      <c r="B177" s="793"/>
      <c r="C177" s="793"/>
      <c r="D177" s="793"/>
      <c r="E177" s="793"/>
      <c r="F177" s="793"/>
      <c r="G177" s="793"/>
      <c r="H177" s="793"/>
      <c r="I177" s="793"/>
      <c r="J177" s="793"/>
      <c r="K177" s="793"/>
      <c r="L177" s="793"/>
      <c r="M177" s="793"/>
      <c r="N177" s="793"/>
      <c r="O177" s="794"/>
      <c r="P177" s="798" t="s">
        <v>70</v>
      </c>
      <c r="Q177" s="799"/>
      <c r="R177" s="799"/>
      <c r="S177" s="799"/>
      <c r="T177" s="799"/>
      <c r="U177" s="799"/>
      <c r="V177" s="800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801" t="s">
        <v>72</v>
      </c>
      <c r="B178" s="793"/>
      <c r="C178" s="793"/>
      <c r="D178" s="793"/>
      <c r="E178" s="793"/>
      <c r="F178" s="793"/>
      <c r="G178" s="793"/>
      <c r="H178" s="793"/>
      <c r="I178" s="793"/>
      <c r="J178" s="793"/>
      <c r="K178" s="793"/>
      <c r="L178" s="793"/>
      <c r="M178" s="793"/>
      <c r="N178" s="793"/>
      <c r="O178" s="793"/>
      <c r="P178" s="793"/>
      <c r="Q178" s="793"/>
      <c r="R178" s="793"/>
      <c r="S178" s="793"/>
      <c r="T178" s="793"/>
      <c r="U178" s="793"/>
      <c r="V178" s="793"/>
      <c r="W178" s="793"/>
      <c r="X178" s="793"/>
      <c r="Y178" s="793"/>
      <c r="Z178" s="793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95">
        <v>4607091386264</v>
      </c>
      <c r="E179" s="796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9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8"/>
      <c r="R179" s="788"/>
      <c r="S179" s="788"/>
      <c r="T179" s="789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95">
        <v>4607091385427</v>
      </c>
      <c r="E180" s="796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10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8"/>
      <c r="R180" s="788"/>
      <c r="S180" s="788"/>
      <c r="T180" s="789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792"/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4"/>
      <c r="P181" s="798" t="s">
        <v>70</v>
      </c>
      <c r="Q181" s="799"/>
      <c r="R181" s="799"/>
      <c r="S181" s="799"/>
      <c r="T181" s="799"/>
      <c r="U181" s="799"/>
      <c r="V181" s="800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3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794"/>
      <c r="P182" s="798" t="s">
        <v>70</v>
      </c>
      <c r="Q182" s="799"/>
      <c r="R182" s="799"/>
      <c r="S182" s="799"/>
      <c r="T182" s="799"/>
      <c r="U182" s="799"/>
      <c r="V182" s="800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82" t="s">
        <v>308</v>
      </c>
      <c r="B183" s="883"/>
      <c r="C183" s="883"/>
      <c r="D183" s="883"/>
      <c r="E183" s="883"/>
      <c r="F183" s="883"/>
      <c r="G183" s="883"/>
      <c r="H183" s="883"/>
      <c r="I183" s="883"/>
      <c r="J183" s="883"/>
      <c r="K183" s="883"/>
      <c r="L183" s="883"/>
      <c r="M183" s="883"/>
      <c r="N183" s="883"/>
      <c r="O183" s="883"/>
      <c r="P183" s="883"/>
      <c r="Q183" s="883"/>
      <c r="R183" s="883"/>
      <c r="S183" s="883"/>
      <c r="T183" s="883"/>
      <c r="U183" s="883"/>
      <c r="V183" s="883"/>
      <c r="W183" s="883"/>
      <c r="X183" s="883"/>
      <c r="Y183" s="883"/>
      <c r="Z183" s="883"/>
      <c r="AA183" s="48"/>
      <c r="AB183" s="48"/>
      <c r="AC183" s="48"/>
    </row>
    <row r="184" spans="1:68" ht="16.5" customHeight="1" x14ac:dyDescent="0.25">
      <c r="A184" s="823" t="s">
        <v>309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4"/>
      <c r="AB184" s="774"/>
      <c r="AC184" s="774"/>
    </row>
    <row r="185" spans="1:68" ht="14.25" customHeight="1" x14ac:dyDescent="0.25">
      <c r="A185" s="801" t="s">
        <v>155</v>
      </c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3"/>
      <c r="P185" s="793"/>
      <c r="Q185" s="793"/>
      <c r="R185" s="793"/>
      <c r="S185" s="793"/>
      <c r="T185" s="793"/>
      <c r="U185" s="793"/>
      <c r="V185" s="793"/>
      <c r="W185" s="793"/>
      <c r="X185" s="793"/>
      <c r="Y185" s="793"/>
      <c r="Z185" s="793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95">
        <v>4680115886223</v>
      </c>
      <c r="E186" s="796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8"/>
      <c r="R186" s="788"/>
      <c r="S186" s="788"/>
      <c r="T186" s="789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792"/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4"/>
      <c r="P187" s="798" t="s">
        <v>70</v>
      </c>
      <c r="Q187" s="799"/>
      <c r="R187" s="799"/>
      <c r="S187" s="799"/>
      <c r="T187" s="799"/>
      <c r="U187" s="799"/>
      <c r="V187" s="800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3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4"/>
      <c r="P188" s="798" t="s">
        <v>70</v>
      </c>
      <c r="Q188" s="799"/>
      <c r="R188" s="799"/>
      <c r="S188" s="799"/>
      <c r="T188" s="799"/>
      <c r="U188" s="799"/>
      <c r="V188" s="800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801" t="s">
        <v>63</v>
      </c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3"/>
      <c r="P189" s="793"/>
      <c r="Q189" s="793"/>
      <c r="R189" s="793"/>
      <c r="S189" s="793"/>
      <c r="T189" s="793"/>
      <c r="U189" s="793"/>
      <c r="V189" s="793"/>
      <c r="W189" s="793"/>
      <c r="X189" s="793"/>
      <c r="Y189" s="793"/>
      <c r="Z189" s="793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95">
        <v>4680115880993</v>
      </c>
      <c r="E190" s="796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8"/>
      <c r="R190" s="788"/>
      <c r="S190" s="788"/>
      <c r="T190" s="789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95">
        <v>4680115881761</v>
      </c>
      <c r="E191" s="796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8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8"/>
      <c r="R191" s="788"/>
      <c r="S191" s="788"/>
      <c r="T191" s="789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95">
        <v>4680115881563</v>
      </c>
      <c r="E192" s="796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11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5">
        <v>4680115880986</v>
      </c>
      <c r="E193" s="796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9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8"/>
      <c r="R193" s="788"/>
      <c r="S193" s="788"/>
      <c r="T193" s="789"/>
      <c r="U193" s="34"/>
      <c r="V193" s="34"/>
      <c r="W193" s="35" t="s">
        <v>68</v>
      </c>
      <c r="X193" s="779">
        <v>128</v>
      </c>
      <c r="Y193" s="780">
        <f t="shared" si="36"/>
        <v>128.1</v>
      </c>
      <c r="Z193" s="36">
        <f>IFERROR(IF(Y193=0,"",ROUNDUP(Y193/H193,0)*0.00502),"")</f>
        <v>0.30621999999999999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135.92380952380952</v>
      </c>
      <c r="BN193" s="64">
        <f t="shared" si="38"/>
        <v>136.03</v>
      </c>
      <c r="BO193" s="64">
        <f t="shared" si="39"/>
        <v>0.26048026048026052</v>
      </c>
      <c r="BP193" s="64">
        <f t="shared" si="40"/>
        <v>0.2606837606837607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95">
        <v>4680115881785</v>
      </c>
      <c r="E194" s="796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11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8"/>
      <c r="R194" s="788"/>
      <c r="S194" s="788"/>
      <c r="T194" s="789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5">
        <v>4680115881679</v>
      </c>
      <c r="E195" s="796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10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8"/>
      <c r="R195" s="788"/>
      <c r="S195" s="788"/>
      <c r="T195" s="789"/>
      <c r="U195" s="34"/>
      <c r="V195" s="34"/>
      <c r="W195" s="35" t="s">
        <v>68</v>
      </c>
      <c r="X195" s="779">
        <v>48</v>
      </c>
      <c r="Y195" s="780">
        <f t="shared" si="36"/>
        <v>48.300000000000004</v>
      </c>
      <c r="Z195" s="36">
        <f>IFERROR(IF(Y195=0,"",ROUNDUP(Y195/H195,0)*0.00502),"")</f>
        <v>0.11546000000000001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50.285714285714285</v>
      </c>
      <c r="BN195" s="64">
        <f t="shared" si="38"/>
        <v>50.600000000000009</v>
      </c>
      <c r="BO195" s="64">
        <f t="shared" si="39"/>
        <v>9.7680097680097694E-2</v>
      </c>
      <c r="BP195" s="64">
        <f t="shared" si="40"/>
        <v>9.8290598290598302E-2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95">
        <v>4680115880191</v>
      </c>
      <c r="E196" s="796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8"/>
      <c r="R196" s="788"/>
      <c r="S196" s="788"/>
      <c r="T196" s="789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95">
        <v>4680115883963</v>
      </c>
      <c r="E197" s="796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8"/>
      <c r="R197" s="788"/>
      <c r="S197" s="788"/>
      <c r="T197" s="789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2"/>
      <c r="B198" s="793"/>
      <c r="C198" s="793"/>
      <c r="D198" s="793"/>
      <c r="E198" s="793"/>
      <c r="F198" s="793"/>
      <c r="G198" s="793"/>
      <c r="H198" s="793"/>
      <c r="I198" s="793"/>
      <c r="J198" s="793"/>
      <c r="K198" s="793"/>
      <c r="L198" s="793"/>
      <c r="M198" s="793"/>
      <c r="N198" s="793"/>
      <c r="O198" s="794"/>
      <c r="P198" s="798" t="s">
        <v>70</v>
      </c>
      <c r="Q198" s="799"/>
      <c r="R198" s="799"/>
      <c r="S198" s="799"/>
      <c r="T198" s="799"/>
      <c r="U198" s="799"/>
      <c r="V198" s="800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83.80952380952381</v>
      </c>
      <c r="Y198" s="781">
        <f>IFERROR(Y190/H190,"0")+IFERROR(Y191/H191,"0")+IFERROR(Y192/H192,"0")+IFERROR(Y193/H193,"0")+IFERROR(Y194/H194,"0")+IFERROR(Y195/H195,"0")+IFERROR(Y196/H196,"0")+IFERROR(Y197/H197,"0")</f>
        <v>84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0.42168</v>
      </c>
      <c r="AA198" s="782"/>
      <c r="AB198" s="782"/>
      <c r="AC198" s="782"/>
    </row>
    <row r="199" spans="1:68" x14ac:dyDescent="0.2">
      <c r="A199" s="793"/>
      <c r="B199" s="793"/>
      <c r="C199" s="793"/>
      <c r="D199" s="793"/>
      <c r="E199" s="793"/>
      <c r="F199" s="793"/>
      <c r="G199" s="793"/>
      <c r="H199" s="793"/>
      <c r="I199" s="793"/>
      <c r="J199" s="793"/>
      <c r="K199" s="793"/>
      <c r="L199" s="793"/>
      <c r="M199" s="793"/>
      <c r="N199" s="793"/>
      <c r="O199" s="794"/>
      <c r="P199" s="798" t="s">
        <v>70</v>
      </c>
      <c r="Q199" s="799"/>
      <c r="R199" s="799"/>
      <c r="S199" s="799"/>
      <c r="T199" s="799"/>
      <c r="U199" s="799"/>
      <c r="V199" s="800"/>
      <c r="W199" s="37" t="s">
        <v>68</v>
      </c>
      <c r="X199" s="781">
        <f>IFERROR(SUM(X190:X197),"0")</f>
        <v>176</v>
      </c>
      <c r="Y199" s="781">
        <f>IFERROR(SUM(Y190:Y197),"0")</f>
        <v>176.4</v>
      </c>
      <c r="Z199" s="37"/>
      <c r="AA199" s="782"/>
      <c r="AB199" s="782"/>
      <c r="AC199" s="782"/>
    </row>
    <row r="200" spans="1:68" ht="16.5" customHeight="1" x14ac:dyDescent="0.25">
      <c r="A200" s="823" t="s">
        <v>333</v>
      </c>
      <c r="B200" s="793"/>
      <c r="C200" s="793"/>
      <c r="D200" s="793"/>
      <c r="E200" s="793"/>
      <c r="F200" s="793"/>
      <c r="G200" s="793"/>
      <c r="H200" s="793"/>
      <c r="I200" s="793"/>
      <c r="J200" s="793"/>
      <c r="K200" s="793"/>
      <c r="L200" s="793"/>
      <c r="M200" s="793"/>
      <c r="N200" s="793"/>
      <c r="O200" s="793"/>
      <c r="P200" s="793"/>
      <c r="Q200" s="793"/>
      <c r="R200" s="793"/>
      <c r="S200" s="793"/>
      <c r="T200" s="793"/>
      <c r="U200" s="793"/>
      <c r="V200" s="793"/>
      <c r="W200" s="793"/>
      <c r="X200" s="793"/>
      <c r="Y200" s="793"/>
      <c r="Z200" s="793"/>
      <c r="AA200" s="774"/>
      <c r="AB200" s="774"/>
      <c r="AC200" s="774"/>
    </row>
    <row r="201" spans="1:68" ht="14.25" customHeight="1" x14ac:dyDescent="0.25">
      <c r="A201" s="801" t="s">
        <v>109</v>
      </c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3"/>
      <c r="P201" s="793"/>
      <c r="Q201" s="793"/>
      <c r="R201" s="793"/>
      <c r="S201" s="793"/>
      <c r="T201" s="793"/>
      <c r="U201" s="793"/>
      <c r="V201" s="793"/>
      <c r="W201" s="793"/>
      <c r="X201" s="793"/>
      <c r="Y201" s="793"/>
      <c r="Z201" s="793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95">
        <v>4680115881402</v>
      </c>
      <c r="E202" s="796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7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8"/>
      <c r="R202" s="788"/>
      <c r="S202" s="788"/>
      <c r="T202" s="789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95">
        <v>4680115881396</v>
      </c>
      <c r="E203" s="796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10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8"/>
      <c r="R203" s="788"/>
      <c r="S203" s="788"/>
      <c r="T203" s="789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792"/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4"/>
      <c r="P204" s="798" t="s">
        <v>70</v>
      </c>
      <c r="Q204" s="799"/>
      <c r="R204" s="799"/>
      <c r="S204" s="799"/>
      <c r="T204" s="799"/>
      <c r="U204" s="799"/>
      <c r="V204" s="800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3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794"/>
      <c r="P205" s="798" t="s">
        <v>70</v>
      </c>
      <c r="Q205" s="799"/>
      <c r="R205" s="799"/>
      <c r="S205" s="799"/>
      <c r="T205" s="799"/>
      <c r="U205" s="799"/>
      <c r="V205" s="800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801" t="s">
        <v>155</v>
      </c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3"/>
      <c r="P206" s="793"/>
      <c r="Q206" s="793"/>
      <c r="R206" s="793"/>
      <c r="S206" s="793"/>
      <c r="T206" s="793"/>
      <c r="U206" s="793"/>
      <c r="V206" s="793"/>
      <c r="W206" s="793"/>
      <c r="X206" s="793"/>
      <c r="Y206" s="793"/>
      <c r="Z206" s="793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95">
        <v>4680115882935</v>
      </c>
      <c r="E207" s="796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8"/>
      <c r="R207" s="788"/>
      <c r="S207" s="788"/>
      <c r="T207" s="789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95">
        <v>4680115880764</v>
      </c>
      <c r="E208" s="796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10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8"/>
      <c r="R208" s="788"/>
      <c r="S208" s="788"/>
      <c r="T208" s="789"/>
      <c r="U208" s="34"/>
      <c r="V208" s="34"/>
      <c r="W208" s="35" t="s">
        <v>68</v>
      </c>
      <c r="X208" s="779">
        <v>34</v>
      </c>
      <c r="Y208" s="780">
        <f>IFERROR(IF(X208="",0,CEILING((X208/$H208),1)*$H208),"")</f>
        <v>35.700000000000003</v>
      </c>
      <c r="Z208" s="36">
        <f>IFERROR(IF(Y208=0,"",ROUNDUP(Y208/H208,0)*0.00651),"")</f>
        <v>0.11067</v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36.914285714285711</v>
      </c>
      <c r="BN208" s="64">
        <f>IFERROR(Y208*I208/H208,"0")</f>
        <v>38.76</v>
      </c>
      <c r="BO208" s="64">
        <f>IFERROR(1/J208*(X208/H208),"0")</f>
        <v>8.8958660387231825E-2</v>
      </c>
      <c r="BP208" s="64">
        <f>IFERROR(1/J208*(Y208/H208),"0")</f>
        <v>9.3406593406593408E-2</v>
      </c>
    </row>
    <row r="209" spans="1:68" x14ac:dyDescent="0.2">
      <c r="A209" s="792"/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4"/>
      <c r="P209" s="798" t="s">
        <v>70</v>
      </c>
      <c r="Q209" s="799"/>
      <c r="R209" s="799"/>
      <c r="S209" s="799"/>
      <c r="T209" s="799"/>
      <c r="U209" s="799"/>
      <c r="V209" s="800"/>
      <c r="W209" s="37" t="s">
        <v>71</v>
      </c>
      <c r="X209" s="781">
        <f>IFERROR(X207/H207,"0")+IFERROR(X208/H208,"0")</f>
        <v>16.19047619047619</v>
      </c>
      <c r="Y209" s="781">
        <f>IFERROR(Y207/H207,"0")+IFERROR(Y208/H208,"0")</f>
        <v>17</v>
      </c>
      <c r="Z209" s="781">
        <f>IFERROR(IF(Z207="",0,Z207),"0")+IFERROR(IF(Z208="",0,Z208),"0")</f>
        <v>0.11067</v>
      </c>
      <c r="AA209" s="782"/>
      <c r="AB209" s="782"/>
      <c r="AC209" s="782"/>
    </row>
    <row r="210" spans="1:68" x14ac:dyDescent="0.2">
      <c r="A210" s="793"/>
      <c r="B210" s="793"/>
      <c r="C210" s="793"/>
      <c r="D210" s="793"/>
      <c r="E210" s="793"/>
      <c r="F210" s="793"/>
      <c r="G210" s="793"/>
      <c r="H210" s="793"/>
      <c r="I210" s="793"/>
      <c r="J210" s="793"/>
      <c r="K210" s="793"/>
      <c r="L210" s="793"/>
      <c r="M210" s="793"/>
      <c r="N210" s="793"/>
      <c r="O210" s="794"/>
      <c r="P210" s="798" t="s">
        <v>70</v>
      </c>
      <c r="Q210" s="799"/>
      <c r="R210" s="799"/>
      <c r="S210" s="799"/>
      <c r="T210" s="799"/>
      <c r="U210" s="799"/>
      <c r="V210" s="800"/>
      <c r="W210" s="37" t="s">
        <v>68</v>
      </c>
      <c r="X210" s="781">
        <f>IFERROR(SUM(X207:X208),"0")</f>
        <v>34</v>
      </c>
      <c r="Y210" s="781">
        <f>IFERROR(SUM(Y207:Y208),"0")</f>
        <v>35.700000000000003</v>
      </c>
      <c r="Z210" s="37"/>
      <c r="AA210" s="782"/>
      <c r="AB210" s="782"/>
      <c r="AC210" s="782"/>
    </row>
    <row r="211" spans="1:68" ht="14.25" customHeight="1" x14ac:dyDescent="0.25">
      <c r="A211" s="801" t="s">
        <v>63</v>
      </c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793"/>
      <c r="P211" s="793"/>
      <c r="Q211" s="793"/>
      <c r="R211" s="793"/>
      <c r="S211" s="793"/>
      <c r="T211" s="793"/>
      <c r="U211" s="793"/>
      <c r="V211" s="793"/>
      <c r="W211" s="793"/>
      <c r="X211" s="793"/>
      <c r="Y211" s="793"/>
      <c r="Z211" s="793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95">
        <v>4680115882683</v>
      </c>
      <c r="E212" s="796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8"/>
      <c r="R212" s="788"/>
      <c r="S212" s="788"/>
      <c r="T212" s="789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95">
        <v>4680115882690</v>
      </c>
      <c r="E213" s="796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12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95">
        <v>4680115882669</v>
      </c>
      <c r="E214" s="796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0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95">
        <v>4680115882676</v>
      </c>
      <c r="E215" s="796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11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95">
        <v>4680115884014</v>
      </c>
      <c r="E216" s="796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8"/>
      <c r="R216" s="788"/>
      <c r="S216" s="788"/>
      <c r="T216" s="789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95">
        <v>4680115884007</v>
      </c>
      <c r="E217" s="796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95">
        <v>4680115884038</v>
      </c>
      <c r="E218" s="796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95">
        <v>4680115884021</v>
      </c>
      <c r="E219" s="796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2"/>
      <c r="B220" s="793"/>
      <c r="C220" s="793"/>
      <c r="D220" s="793"/>
      <c r="E220" s="793"/>
      <c r="F220" s="793"/>
      <c r="G220" s="793"/>
      <c r="H220" s="793"/>
      <c r="I220" s="793"/>
      <c r="J220" s="793"/>
      <c r="K220" s="793"/>
      <c r="L220" s="793"/>
      <c r="M220" s="793"/>
      <c r="N220" s="793"/>
      <c r="O220" s="794"/>
      <c r="P220" s="798" t="s">
        <v>70</v>
      </c>
      <c r="Q220" s="799"/>
      <c r="R220" s="799"/>
      <c r="S220" s="799"/>
      <c r="T220" s="799"/>
      <c r="U220" s="799"/>
      <c r="V220" s="800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3"/>
      <c r="B221" s="793"/>
      <c r="C221" s="793"/>
      <c r="D221" s="793"/>
      <c r="E221" s="793"/>
      <c r="F221" s="793"/>
      <c r="G221" s="793"/>
      <c r="H221" s="793"/>
      <c r="I221" s="793"/>
      <c r="J221" s="793"/>
      <c r="K221" s="793"/>
      <c r="L221" s="793"/>
      <c r="M221" s="793"/>
      <c r="N221" s="793"/>
      <c r="O221" s="794"/>
      <c r="P221" s="798" t="s">
        <v>70</v>
      </c>
      <c r="Q221" s="799"/>
      <c r="R221" s="799"/>
      <c r="S221" s="799"/>
      <c r="T221" s="799"/>
      <c r="U221" s="799"/>
      <c r="V221" s="800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801" t="s">
        <v>72</v>
      </c>
      <c r="B222" s="793"/>
      <c r="C222" s="793"/>
      <c r="D222" s="793"/>
      <c r="E222" s="793"/>
      <c r="F222" s="793"/>
      <c r="G222" s="793"/>
      <c r="H222" s="793"/>
      <c r="I222" s="793"/>
      <c r="J222" s="793"/>
      <c r="K222" s="793"/>
      <c r="L222" s="793"/>
      <c r="M222" s="793"/>
      <c r="N222" s="793"/>
      <c r="O222" s="793"/>
      <c r="P222" s="793"/>
      <c r="Q222" s="793"/>
      <c r="R222" s="793"/>
      <c r="S222" s="793"/>
      <c r="T222" s="793"/>
      <c r="U222" s="793"/>
      <c r="V222" s="793"/>
      <c r="W222" s="793"/>
      <c r="X222" s="793"/>
      <c r="Y222" s="793"/>
      <c r="Z222" s="793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95">
        <v>4680115881594</v>
      </c>
      <c r="E223" s="796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11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8"/>
      <c r="R223" s="788"/>
      <c r="S223" s="788"/>
      <c r="T223" s="789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95">
        <v>4680115880962</v>
      </c>
      <c r="E224" s="796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8"/>
      <c r="R224" s="788"/>
      <c r="S224" s="788"/>
      <c r="T224" s="789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95">
        <v>4680115881617</v>
      </c>
      <c r="E225" s="796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9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8"/>
      <c r="R225" s="788"/>
      <c r="S225" s="788"/>
      <c r="T225" s="789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95">
        <v>4680115880573</v>
      </c>
      <c r="E226" s="796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9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8"/>
      <c r="R226" s="788"/>
      <c r="S226" s="788"/>
      <c r="T226" s="789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5">
        <v>4680115882195</v>
      </c>
      <c r="E227" s="796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8"/>
      <c r="R227" s="788"/>
      <c r="S227" s="788"/>
      <c r="T227" s="789"/>
      <c r="U227" s="34"/>
      <c r="V227" s="34"/>
      <c r="W227" s="35" t="s">
        <v>68</v>
      </c>
      <c r="X227" s="779">
        <v>118</v>
      </c>
      <c r="Y227" s="780">
        <f t="shared" si="46"/>
        <v>120</v>
      </c>
      <c r="Z227" s="36">
        <f t="shared" ref="Z227:Z233" si="51">IFERROR(IF(Y227=0,"",ROUNDUP(Y227/H227,0)*0.00651),"")</f>
        <v>0.32550000000000001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131.27500000000001</v>
      </c>
      <c r="BN227" s="64">
        <f t="shared" si="48"/>
        <v>133.5</v>
      </c>
      <c r="BO227" s="64">
        <f t="shared" si="49"/>
        <v>0.27014652014652019</v>
      </c>
      <c r="BP227" s="64">
        <f t="shared" si="50"/>
        <v>0.27472527472527475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95">
        <v>4680115882607</v>
      </c>
      <c r="E228" s="796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8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8"/>
      <c r="R228" s="788"/>
      <c r="S228" s="788"/>
      <c r="T228" s="789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5">
        <v>4680115880092</v>
      </c>
      <c r="E229" s="796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9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8"/>
      <c r="R229" s="788"/>
      <c r="S229" s="788"/>
      <c r="T229" s="789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5">
        <v>4680115880221</v>
      </c>
      <c r="E230" s="796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12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68</v>
      </c>
      <c r="X230" s="779">
        <v>126</v>
      </c>
      <c r="Y230" s="780">
        <f t="shared" si="46"/>
        <v>127.19999999999999</v>
      </c>
      <c r="Z230" s="36">
        <f t="shared" si="51"/>
        <v>0.34503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139.23000000000002</v>
      </c>
      <c r="BN230" s="64">
        <f t="shared" si="48"/>
        <v>140.55599999999998</v>
      </c>
      <c r="BO230" s="64">
        <f t="shared" si="49"/>
        <v>0.28846153846153849</v>
      </c>
      <c r="BP230" s="64">
        <f t="shared" si="50"/>
        <v>0.29120879120879123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95">
        <v>4680115882942</v>
      </c>
      <c r="E231" s="796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12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8"/>
      <c r="R231" s="788"/>
      <c r="S231" s="788"/>
      <c r="T231" s="789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5">
        <v>4680115880504</v>
      </c>
      <c r="E232" s="796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8"/>
      <c r="R232" s="788"/>
      <c r="S232" s="788"/>
      <c r="T232" s="789"/>
      <c r="U232" s="34"/>
      <c r="V232" s="34"/>
      <c r="W232" s="35" t="s">
        <v>68</v>
      </c>
      <c r="X232" s="779">
        <v>63</v>
      </c>
      <c r="Y232" s="780">
        <f t="shared" si="46"/>
        <v>64.8</v>
      </c>
      <c r="Z232" s="36">
        <f t="shared" si="51"/>
        <v>0.17577000000000001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69.615000000000009</v>
      </c>
      <c r="BN232" s="64">
        <f t="shared" si="48"/>
        <v>71.604000000000013</v>
      </c>
      <c r="BO232" s="64">
        <f t="shared" si="49"/>
        <v>0.14423076923076925</v>
      </c>
      <c r="BP232" s="64">
        <f t="shared" si="50"/>
        <v>0.14835164835164835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5">
        <v>4680115882164</v>
      </c>
      <c r="E233" s="796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68</v>
      </c>
      <c r="X233" s="779">
        <v>66</v>
      </c>
      <c r="Y233" s="780">
        <f t="shared" si="46"/>
        <v>67.2</v>
      </c>
      <c r="Z233" s="36">
        <f t="shared" si="51"/>
        <v>0.18228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73.094999999999999</v>
      </c>
      <c r="BN233" s="64">
        <f t="shared" si="48"/>
        <v>74.424000000000007</v>
      </c>
      <c r="BO233" s="64">
        <f t="shared" si="49"/>
        <v>0.15109890109890112</v>
      </c>
      <c r="BP233" s="64">
        <f t="shared" si="50"/>
        <v>0.15384615384615388</v>
      </c>
    </row>
    <row r="234" spans="1:68" x14ac:dyDescent="0.2">
      <c r="A234" s="792"/>
      <c r="B234" s="793"/>
      <c r="C234" s="793"/>
      <c r="D234" s="793"/>
      <c r="E234" s="793"/>
      <c r="F234" s="793"/>
      <c r="G234" s="793"/>
      <c r="H234" s="793"/>
      <c r="I234" s="793"/>
      <c r="J234" s="793"/>
      <c r="K234" s="793"/>
      <c r="L234" s="793"/>
      <c r="M234" s="793"/>
      <c r="N234" s="793"/>
      <c r="O234" s="794"/>
      <c r="P234" s="798" t="s">
        <v>70</v>
      </c>
      <c r="Q234" s="799"/>
      <c r="R234" s="799"/>
      <c r="S234" s="799"/>
      <c r="T234" s="799"/>
      <c r="U234" s="799"/>
      <c r="V234" s="800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155.41666666666669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158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1.02858</v>
      </c>
      <c r="AA234" s="782"/>
      <c r="AB234" s="782"/>
      <c r="AC234" s="782"/>
    </row>
    <row r="235" spans="1:68" x14ac:dyDescent="0.2">
      <c r="A235" s="793"/>
      <c r="B235" s="793"/>
      <c r="C235" s="793"/>
      <c r="D235" s="793"/>
      <c r="E235" s="793"/>
      <c r="F235" s="793"/>
      <c r="G235" s="793"/>
      <c r="H235" s="793"/>
      <c r="I235" s="793"/>
      <c r="J235" s="793"/>
      <c r="K235" s="793"/>
      <c r="L235" s="793"/>
      <c r="M235" s="793"/>
      <c r="N235" s="793"/>
      <c r="O235" s="794"/>
      <c r="P235" s="798" t="s">
        <v>70</v>
      </c>
      <c r="Q235" s="799"/>
      <c r="R235" s="799"/>
      <c r="S235" s="799"/>
      <c r="T235" s="799"/>
      <c r="U235" s="799"/>
      <c r="V235" s="800"/>
      <c r="W235" s="37" t="s">
        <v>68</v>
      </c>
      <c r="X235" s="781">
        <f>IFERROR(SUM(X223:X233),"0")</f>
        <v>373</v>
      </c>
      <c r="Y235" s="781">
        <f>IFERROR(SUM(Y223:Y233),"0")</f>
        <v>379.2</v>
      </c>
      <c r="Z235" s="37"/>
      <c r="AA235" s="782"/>
      <c r="AB235" s="782"/>
      <c r="AC235" s="782"/>
    </row>
    <row r="236" spans="1:68" ht="14.25" customHeight="1" x14ac:dyDescent="0.25">
      <c r="A236" s="801" t="s">
        <v>196</v>
      </c>
      <c r="B236" s="793"/>
      <c r="C236" s="793"/>
      <c r="D236" s="793"/>
      <c r="E236" s="793"/>
      <c r="F236" s="793"/>
      <c r="G236" s="793"/>
      <c r="H236" s="793"/>
      <c r="I236" s="793"/>
      <c r="J236" s="793"/>
      <c r="K236" s="793"/>
      <c r="L236" s="793"/>
      <c r="M236" s="793"/>
      <c r="N236" s="793"/>
      <c r="O236" s="793"/>
      <c r="P236" s="793"/>
      <c r="Q236" s="793"/>
      <c r="R236" s="793"/>
      <c r="S236" s="793"/>
      <c r="T236" s="793"/>
      <c r="U236" s="793"/>
      <c r="V236" s="793"/>
      <c r="W236" s="793"/>
      <c r="X236" s="793"/>
      <c r="Y236" s="793"/>
      <c r="Z236" s="793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95">
        <v>4680115882874</v>
      </c>
      <c r="E237" s="796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8"/>
      <c r="R237" s="788"/>
      <c r="S237" s="788"/>
      <c r="T237" s="789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95">
        <v>4680115882874</v>
      </c>
      <c r="E238" s="796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9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95">
        <v>4680115882874</v>
      </c>
      <c r="E239" s="796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1074" t="s">
        <v>399</v>
      </c>
      <c r="Q239" s="788"/>
      <c r="R239" s="788"/>
      <c r="S239" s="788"/>
      <c r="T239" s="789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95">
        <v>4680115884434</v>
      </c>
      <c r="E240" s="796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11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8"/>
      <c r="R240" s="788"/>
      <c r="S240" s="788"/>
      <c r="T240" s="789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95">
        <v>4680115880818</v>
      </c>
      <c r="E241" s="796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9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8"/>
      <c r="R241" s="788"/>
      <c r="S241" s="788"/>
      <c r="T241" s="789"/>
      <c r="U241" s="34"/>
      <c r="V241" s="34"/>
      <c r="W241" s="35" t="s">
        <v>68</v>
      </c>
      <c r="X241" s="779">
        <v>9</v>
      </c>
      <c r="Y241" s="780">
        <f t="shared" si="52"/>
        <v>9.6</v>
      </c>
      <c r="Z241" s="36">
        <f>IFERROR(IF(Y241=0,"",ROUNDUP(Y241/H241,0)*0.00651),"")</f>
        <v>2.6040000000000001E-2</v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9.9450000000000021</v>
      </c>
      <c r="BN241" s="64">
        <f t="shared" si="54"/>
        <v>10.608000000000001</v>
      </c>
      <c r="BO241" s="64">
        <f t="shared" si="55"/>
        <v>2.0604395604395608E-2</v>
      </c>
      <c r="BP241" s="64">
        <f t="shared" si="56"/>
        <v>2.197802197802198E-2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5">
        <v>4680115880801</v>
      </c>
      <c r="E242" s="796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11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68</v>
      </c>
      <c r="X242" s="779">
        <v>59</v>
      </c>
      <c r="Y242" s="780">
        <f t="shared" si="52"/>
        <v>60</v>
      </c>
      <c r="Z242" s="36">
        <f>IFERROR(IF(Y242=0,"",ROUNDUP(Y242/H242,0)*0.00651),"")</f>
        <v>0.16275000000000001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65.195000000000007</v>
      </c>
      <c r="BN242" s="64">
        <f t="shared" si="54"/>
        <v>66.300000000000011</v>
      </c>
      <c r="BO242" s="64">
        <f t="shared" si="55"/>
        <v>0.13507326007326009</v>
      </c>
      <c r="BP242" s="64">
        <f t="shared" si="56"/>
        <v>0.13736263736263737</v>
      </c>
    </row>
    <row r="243" spans="1:68" x14ac:dyDescent="0.2">
      <c r="A243" s="792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8" t="s">
        <v>70</v>
      </c>
      <c r="Q243" s="799"/>
      <c r="R243" s="799"/>
      <c r="S243" s="799"/>
      <c r="T243" s="799"/>
      <c r="U243" s="799"/>
      <c r="V243" s="800"/>
      <c r="W243" s="37" t="s">
        <v>71</v>
      </c>
      <c r="X243" s="781">
        <f>IFERROR(X237/H237,"0")+IFERROR(X238/H238,"0")+IFERROR(X239/H239,"0")+IFERROR(X240/H240,"0")+IFERROR(X241/H241,"0")+IFERROR(X242/H242,"0")</f>
        <v>28.333333333333336</v>
      </c>
      <c r="Y243" s="781">
        <f>IFERROR(Y237/H237,"0")+IFERROR(Y238/H238,"0")+IFERROR(Y239/H239,"0")+IFERROR(Y240/H240,"0")+IFERROR(Y241/H241,"0")+IFERROR(Y242/H242,"0")</f>
        <v>29</v>
      </c>
      <c r="Z243" s="781">
        <f>IFERROR(IF(Z237="",0,Z237),"0")+IFERROR(IF(Z238="",0,Z238),"0")+IFERROR(IF(Z239="",0,Z239),"0")+IFERROR(IF(Z240="",0,Z240),"0")+IFERROR(IF(Z241="",0,Z241),"0")+IFERROR(IF(Z242="",0,Z242),"0")</f>
        <v>0.18879000000000001</v>
      </c>
      <c r="AA243" s="782"/>
      <c r="AB243" s="782"/>
      <c r="AC243" s="782"/>
    </row>
    <row r="244" spans="1:68" x14ac:dyDescent="0.2">
      <c r="A244" s="793"/>
      <c r="B244" s="793"/>
      <c r="C244" s="793"/>
      <c r="D244" s="793"/>
      <c r="E244" s="793"/>
      <c r="F244" s="793"/>
      <c r="G244" s="793"/>
      <c r="H244" s="793"/>
      <c r="I244" s="793"/>
      <c r="J244" s="793"/>
      <c r="K244" s="793"/>
      <c r="L244" s="793"/>
      <c r="M244" s="793"/>
      <c r="N244" s="793"/>
      <c r="O244" s="794"/>
      <c r="P244" s="798" t="s">
        <v>70</v>
      </c>
      <c r="Q244" s="799"/>
      <c r="R244" s="799"/>
      <c r="S244" s="799"/>
      <c r="T244" s="799"/>
      <c r="U244" s="799"/>
      <c r="V244" s="800"/>
      <c r="W244" s="37" t="s">
        <v>68</v>
      </c>
      <c r="X244" s="781">
        <f>IFERROR(SUM(X237:X242),"0")</f>
        <v>68</v>
      </c>
      <c r="Y244" s="781">
        <f>IFERROR(SUM(Y237:Y242),"0")</f>
        <v>69.599999999999994</v>
      </c>
      <c r="Z244" s="37"/>
      <c r="AA244" s="782"/>
      <c r="AB244" s="782"/>
      <c r="AC244" s="782"/>
    </row>
    <row r="245" spans="1:68" ht="16.5" customHeight="1" x14ac:dyDescent="0.25">
      <c r="A245" s="823" t="s">
        <v>410</v>
      </c>
      <c r="B245" s="793"/>
      <c r="C245" s="793"/>
      <c r="D245" s="793"/>
      <c r="E245" s="793"/>
      <c r="F245" s="793"/>
      <c r="G245" s="793"/>
      <c r="H245" s="793"/>
      <c r="I245" s="793"/>
      <c r="J245" s="793"/>
      <c r="K245" s="793"/>
      <c r="L245" s="793"/>
      <c r="M245" s="793"/>
      <c r="N245" s="793"/>
      <c r="O245" s="793"/>
      <c r="P245" s="793"/>
      <c r="Q245" s="793"/>
      <c r="R245" s="793"/>
      <c r="S245" s="793"/>
      <c r="T245" s="793"/>
      <c r="U245" s="793"/>
      <c r="V245" s="793"/>
      <c r="W245" s="793"/>
      <c r="X245" s="793"/>
      <c r="Y245" s="793"/>
      <c r="Z245" s="793"/>
      <c r="AA245" s="774"/>
      <c r="AB245" s="774"/>
      <c r="AC245" s="774"/>
    </row>
    <row r="246" spans="1:68" ht="14.25" customHeight="1" x14ac:dyDescent="0.25">
      <c r="A246" s="801" t="s">
        <v>109</v>
      </c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3"/>
      <c r="P246" s="793"/>
      <c r="Q246" s="793"/>
      <c r="R246" s="793"/>
      <c r="S246" s="793"/>
      <c r="T246" s="793"/>
      <c r="U246" s="793"/>
      <c r="V246" s="793"/>
      <c r="W246" s="793"/>
      <c r="X246" s="793"/>
      <c r="Y246" s="793"/>
      <c r="Z246" s="793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95">
        <v>4680115884274</v>
      </c>
      <c r="E247" s="796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9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8"/>
      <c r="R247" s="788"/>
      <c r="S247" s="788"/>
      <c r="T247" s="789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95">
        <v>4680115884274</v>
      </c>
      <c r="E248" s="796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95">
        <v>4680115884298</v>
      </c>
      <c r="E249" s="796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12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95">
        <v>4680115884250</v>
      </c>
      <c r="E250" s="796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11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8"/>
      <c r="R250" s="788"/>
      <c r="S250" s="788"/>
      <c r="T250" s="789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95">
        <v>4680115884250</v>
      </c>
      <c r="E251" s="796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95">
        <v>4680115884281</v>
      </c>
      <c r="E252" s="796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8"/>
      <c r="R252" s="788"/>
      <c r="S252" s="788"/>
      <c r="T252" s="789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95">
        <v>4680115884199</v>
      </c>
      <c r="E253" s="796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8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8"/>
      <c r="R253" s="788"/>
      <c r="S253" s="788"/>
      <c r="T253" s="789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95">
        <v>4680115884267</v>
      </c>
      <c r="E254" s="796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8"/>
      <c r="R254" s="788"/>
      <c r="S254" s="788"/>
      <c r="T254" s="789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792"/>
      <c r="B255" s="793"/>
      <c r="C255" s="793"/>
      <c r="D255" s="793"/>
      <c r="E255" s="793"/>
      <c r="F255" s="793"/>
      <c r="G255" s="793"/>
      <c r="H255" s="793"/>
      <c r="I255" s="793"/>
      <c r="J255" s="793"/>
      <c r="K255" s="793"/>
      <c r="L255" s="793"/>
      <c r="M255" s="793"/>
      <c r="N255" s="793"/>
      <c r="O255" s="794"/>
      <c r="P255" s="798" t="s">
        <v>70</v>
      </c>
      <c r="Q255" s="799"/>
      <c r="R255" s="799"/>
      <c r="S255" s="799"/>
      <c r="T255" s="799"/>
      <c r="U255" s="799"/>
      <c r="V255" s="800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3"/>
      <c r="B256" s="793"/>
      <c r="C256" s="793"/>
      <c r="D256" s="793"/>
      <c r="E256" s="793"/>
      <c r="F256" s="793"/>
      <c r="G256" s="793"/>
      <c r="H256" s="793"/>
      <c r="I256" s="793"/>
      <c r="J256" s="793"/>
      <c r="K256" s="793"/>
      <c r="L256" s="793"/>
      <c r="M256" s="793"/>
      <c r="N256" s="793"/>
      <c r="O256" s="794"/>
      <c r="P256" s="798" t="s">
        <v>70</v>
      </c>
      <c r="Q256" s="799"/>
      <c r="R256" s="799"/>
      <c r="S256" s="799"/>
      <c r="T256" s="799"/>
      <c r="U256" s="799"/>
      <c r="V256" s="800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823" t="s">
        <v>430</v>
      </c>
      <c r="B257" s="793"/>
      <c r="C257" s="793"/>
      <c r="D257" s="793"/>
      <c r="E257" s="793"/>
      <c r="F257" s="793"/>
      <c r="G257" s="793"/>
      <c r="H257" s="793"/>
      <c r="I257" s="793"/>
      <c r="J257" s="793"/>
      <c r="K257" s="793"/>
      <c r="L257" s="793"/>
      <c r="M257" s="793"/>
      <c r="N257" s="793"/>
      <c r="O257" s="793"/>
      <c r="P257" s="793"/>
      <c r="Q257" s="793"/>
      <c r="R257" s="793"/>
      <c r="S257" s="793"/>
      <c r="T257" s="793"/>
      <c r="U257" s="793"/>
      <c r="V257" s="793"/>
      <c r="W257" s="793"/>
      <c r="X257" s="793"/>
      <c r="Y257" s="793"/>
      <c r="Z257" s="793"/>
      <c r="AA257" s="774"/>
      <c r="AB257" s="774"/>
      <c r="AC257" s="774"/>
    </row>
    <row r="258" spans="1:68" ht="14.25" customHeight="1" x14ac:dyDescent="0.25">
      <c r="A258" s="801" t="s">
        <v>109</v>
      </c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3"/>
      <c r="P258" s="793"/>
      <c r="Q258" s="793"/>
      <c r="R258" s="793"/>
      <c r="S258" s="793"/>
      <c r="T258" s="793"/>
      <c r="U258" s="793"/>
      <c r="V258" s="793"/>
      <c r="W258" s="793"/>
      <c r="X258" s="793"/>
      <c r="Y258" s="793"/>
      <c r="Z258" s="793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95">
        <v>4680115884137</v>
      </c>
      <c r="E259" s="796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11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8"/>
      <c r="R259" s="788"/>
      <c r="S259" s="788"/>
      <c r="T259" s="789"/>
      <c r="U259" s="34"/>
      <c r="V259" s="34"/>
      <c r="W259" s="35" t="s">
        <v>68</v>
      </c>
      <c r="X259" s="779">
        <v>97</v>
      </c>
      <c r="Y259" s="780">
        <f t="shared" ref="Y259:Y267" si="62">IFERROR(IF(X259="",0,CEILING((X259/$H259),1)*$H259),"")</f>
        <v>104.39999999999999</v>
      </c>
      <c r="Z259" s="36">
        <f>IFERROR(IF(Y259=0,"",ROUNDUP(Y259/H259,0)*0.01898),"")</f>
        <v>0.17082</v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100.6375</v>
      </c>
      <c r="BN259" s="64">
        <f t="shared" ref="BN259:BN267" si="64">IFERROR(Y259*I259/H259,"0")</f>
        <v>108.315</v>
      </c>
      <c r="BO259" s="64">
        <f t="shared" ref="BO259:BO267" si="65">IFERROR(1/J259*(X259/H259),"0")</f>
        <v>0.13065732758620691</v>
      </c>
      <c r="BP259" s="64">
        <f t="shared" ref="BP259:BP267" si="66">IFERROR(1/J259*(Y259/H259),"0")</f>
        <v>0.140625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95">
        <v>4680115884137</v>
      </c>
      <c r="E260" s="796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95">
        <v>4680115884236</v>
      </c>
      <c r="E261" s="796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95">
        <v>4680115884175</v>
      </c>
      <c r="E262" s="796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8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95">
        <v>4680115884175</v>
      </c>
      <c r="E263" s="796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8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95">
        <v>4680115884144</v>
      </c>
      <c r="E264" s="796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10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8"/>
      <c r="R264" s="788"/>
      <c r="S264" s="788"/>
      <c r="T264" s="789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95">
        <v>4680115885288</v>
      </c>
      <c r="E265" s="796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11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8"/>
      <c r="R265" s="788"/>
      <c r="S265" s="788"/>
      <c r="T265" s="789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95">
        <v>4680115884182</v>
      </c>
      <c r="E266" s="796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11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8"/>
      <c r="R266" s="788"/>
      <c r="S266" s="788"/>
      <c r="T266" s="789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95">
        <v>4680115884205</v>
      </c>
      <c r="E267" s="796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8"/>
      <c r="R267" s="788"/>
      <c r="S267" s="788"/>
      <c r="T267" s="789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2"/>
      <c r="B268" s="793"/>
      <c r="C268" s="793"/>
      <c r="D268" s="793"/>
      <c r="E268" s="793"/>
      <c r="F268" s="793"/>
      <c r="G268" s="793"/>
      <c r="H268" s="793"/>
      <c r="I268" s="793"/>
      <c r="J268" s="793"/>
      <c r="K268" s="793"/>
      <c r="L268" s="793"/>
      <c r="M268" s="793"/>
      <c r="N268" s="793"/>
      <c r="O268" s="794"/>
      <c r="P268" s="798" t="s">
        <v>70</v>
      </c>
      <c r="Q268" s="799"/>
      <c r="R268" s="799"/>
      <c r="S268" s="799"/>
      <c r="T268" s="799"/>
      <c r="U268" s="799"/>
      <c r="V268" s="800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8.362068965517242</v>
      </c>
      <c r="Y268" s="781">
        <f>IFERROR(Y259/H259,"0")+IFERROR(Y260/H260,"0")+IFERROR(Y261/H261,"0")+IFERROR(Y262/H262,"0")+IFERROR(Y263/H263,"0")+IFERROR(Y264/H264,"0")+IFERROR(Y265/H265,"0")+IFERROR(Y266/H266,"0")+IFERROR(Y267/H267,"0")</f>
        <v>9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0.17082</v>
      </c>
      <c r="AA268" s="782"/>
      <c r="AB268" s="782"/>
      <c r="AC268" s="782"/>
    </row>
    <row r="269" spans="1:68" x14ac:dyDescent="0.2">
      <c r="A269" s="793"/>
      <c r="B269" s="793"/>
      <c r="C269" s="793"/>
      <c r="D269" s="793"/>
      <c r="E269" s="793"/>
      <c r="F269" s="793"/>
      <c r="G269" s="793"/>
      <c r="H269" s="793"/>
      <c r="I269" s="793"/>
      <c r="J269" s="793"/>
      <c r="K269" s="793"/>
      <c r="L269" s="793"/>
      <c r="M269" s="793"/>
      <c r="N269" s="793"/>
      <c r="O269" s="794"/>
      <c r="P269" s="798" t="s">
        <v>70</v>
      </c>
      <c r="Q269" s="799"/>
      <c r="R269" s="799"/>
      <c r="S269" s="799"/>
      <c r="T269" s="799"/>
      <c r="U269" s="799"/>
      <c r="V269" s="800"/>
      <c r="W269" s="37" t="s">
        <v>68</v>
      </c>
      <c r="X269" s="781">
        <f>IFERROR(SUM(X259:X267),"0")</f>
        <v>97</v>
      </c>
      <c r="Y269" s="781">
        <f>IFERROR(SUM(Y259:Y267),"0")</f>
        <v>104.39999999999999</v>
      </c>
      <c r="Z269" s="37"/>
      <c r="AA269" s="782"/>
      <c r="AB269" s="782"/>
      <c r="AC269" s="782"/>
    </row>
    <row r="270" spans="1:68" ht="14.25" customHeight="1" x14ac:dyDescent="0.25">
      <c r="A270" s="801" t="s">
        <v>155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95">
        <v>4680115885721</v>
      </c>
      <c r="E271" s="796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11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8"/>
      <c r="R271" s="788"/>
      <c r="S271" s="788"/>
      <c r="T271" s="789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792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98" t="s">
        <v>70</v>
      </c>
      <c r="Q272" s="799"/>
      <c r="R272" s="799"/>
      <c r="S272" s="799"/>
      <c r="T272" s="799"/>
      <c r="U272" s="799"/>
      <c r="V272" s="800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3"/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4"/>
      <c r="P273" s="798" t="s">
        <v>70</v>
      </c>
      <c r="Q273" s="799"/>
      <c r="R273" s="799"/>
      <c r="S273" s="799"/>
      <c r="T273" s="799"/>
      <c r="U273" s="799"/>
      <c r="V273" s="800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823" t="s">
        <v>455</v>
      </c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793"/>
      <c r="P274" s="793"/>
      <c r="Q274" s="793"/>
      <c r="R274" s="793"/>
      <c r="S274" s="793"/>
      <c r="T274" s="793"/>
      <c r="U274" s="793"/>
      <c r="V274" s="793"/>
      <c r="W274" s="793"/>
      <c r="X274" s="793"/>
      <c r="Y274" s="793"/>
      <c r="Z274" s="793"/>
      <c r="AA274" s="774"/>
      <c r="AB274" s="774"/>
      <c r="AC274" s="774"/>
    </row>
    <row r="275" spans="1:68" ht="14.25" customHeight="1" x14ac:dyDescent="0.25">
      <c r="A275" s="801" t="s">
        <v>109</v>
      </c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3"/>
      <c r="P275" s="793"/>
      <c r="Q275" s="793"/>
      <c r="R275" s="793"/>
      <c r="S275" s="793"/>
      <c r="T275" s="793"/>
      <c r="U275" s="793"/>
      <c r="V275" s="793"/>
      <c r="W275" s="793"/>
      <c r="X275" s="793"/>
      <c r="Y275" s="793"/>
      <c r="Z275" s="793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95">
        <v>4680115885837</v>
      </c>
      <c r="E276" s="796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8"/>
      <c r="R276" s="788"/>
      <c r="S276" s="788"/>
      <c r="T276" s="789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95">
        <v>4680115885806</v>
      </c>
      <c r="E277" s="796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10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95">
        <v>4680115885806</v>
      </c>
      <c r="E278" s="796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8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95">
        <v>4607091385984</v>
      </c>
      <c r="E279" s="796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8"/>
      <c r="R279" s="788"/>
      <c r="S279" s="788"/>
      <c r="T279" s="789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95">
        <v>4680115885851</v>
      </c>
      <c r="E280" s="796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11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8"/>
      <c r="R280" s="788"/>
      <c r="S280" s="788"/>
      <c r="T280" s="789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95">
        <v>4607091387469</v>
      </c>
      <c r="E281" s="796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11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8"/>
      <c r="R281" s="788"/>
      <c r="S281" s="788"/>
      <c r="T281" s="789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95">
        <v>4680115885844</v>
      </c>
      <c r="E282" s="796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9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8"/>
      <c r="R282" s="788"/>
      <c r="S282" s="788"/>
      <c r="T282" s="789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95">
        <v>4607091387438</v>
      </c>
      <c r="E283" s="796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106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8"/>
      <c r="R283" s="788"/>
      <c r="S283" s="788"/>
      <c r="T283" s="789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95">
        <v>4680115885820</v>
      </c>
      <c r="E284" s="796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11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8"/>
      <c r="R284" s="788"/>
      <c r="S284" s="788"/>
      <c r="T284" s="789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792"/>
      <c r="B285" s="793"/>
      <c r="C285" s="793"/>
      <c r="D285" s="793"/>
      <c r="E285" s="793"/>
      <c r="F285" s="793"/>
      <c r="G285" s="793"/>
      <c r="H285" s="793"/>
      <c r="I285" s="793"/>
      <c r="J285" s="793"/>
      <c r="K285" s="793"/>
      <c r="L285" s="793"/>
      <c r="M285" s="793"/>
      <c r="N285" s="793"/>
      <c r="O285" s="794"/>
      <c r="P285" s="798" t="s">
        <v>70</v>
      </c>
      <c r="Q285" s="799"/>
      <c r="R285" s="799"/>
      <c r="S285" s="799"/>
      <c r="T285" s="799"/>
      <c r="U285" s="799"/>
      <c r="V285" s="800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3"/>
      <c r="B286" s="793"/>
      <c r="C286" s="793"/>
      <c r="D286" s="793"/>
      <c r="E286" s="793"/>
      <c r="F286" s="793"/>
      <c r="G286" s="793"/>
      <c r="H286" s="793"/>
      <c r="I286" s="793"/>
      <c r="J286" s="793"/>
      <c r="K286" s="793"/>
      <c r="L286" s="793"/>
      <c r="M286" s="793"/>
      <c r="N286" s="793"/>
      <c r="O286" s="794"/>
      <c r="P286" s="798" t="s">
        <v>70</v>
      </c>
      <c r="Q286" s="799"/>
      <c r="R286" s="799"/>
      <c r="S286" s="799"/>
      <c r="T286" s="799"/>
      <c r="U286" s="799"/>
      <c r="V286" s="800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823" t="s">
        <v>482</v>
      </c>
      <c r="B287" s="793"/>
      <c r="C287" s="793"/>
      <c r="D287" s="793"/>
      <c r="E287" s="793"/>
      <c r="F287" s="793"/>
      <c r="G287" s="793"/>
      <c r="H287" s="793"/>
      <c r="I287" s="793"/>
      <c r="J287" s="793"/>
      <c r="K287" s="793"/>
      <c r="L287" s="793"/>
      <c r="M287" s="793"/>
      <c r="N287" s="793"/>
      <c r="O287" s="793"/>
      <c r="P287" s="793"/>
      <c r="Q287" s="793"/>
      <c r="R287" s="793"/>
      <c r="S287" s="793"/>
      <c r="T287" s="793"/>
      <c r="U287" s="793"/>
      <c r="V287" s="793"/>
      <c r="W287" s="793"/>
      <c r="X287" s="793"/>
      <c r="Y287" s="793"/>
      <c r="Z287" s="793"/>
      <c r="AA287" s="774"/>
      <c r="AB287" s="774"/>
      <c r="AC287" s="774"/>
    </row>
    <row r="288" spans="1:68" ht="14.25" customHeight="1" x14ac:dyDescent="0.25">
      <c r="A288" s="801" t="s">
        <v>109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95">
        <v>4680115885707</v>
      </c>
      <c r="E289" s="796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10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8"/>
      <c r="R289" s="788"/>
      <c r="S289" s="788"/>
      <c r="T289" s="789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92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98" t="s">
        <v>70</v>
      </c>
      <c r="Q290" s="799"/>
      <c r="R290" s="799"/>
      <c r="S290" s="799"/>
      <c r="T290" s="799"/>
      <c r="U290" s="799"/>
      <c r="V290" s="800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3"/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4"/>
      <c r="P291" s="798" t="s">
        <v>70</v>
      </c>
      <c r="Q291" s="799"/>
      <c r="R291" s="799"/>
      <c r="S291" s="799"/>
      <c r="T291" s="799"/>
      <c r="U291" s="799"/>
      <c r="V291" s="800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823" t="s">
        <v>485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774"/>
      <c r="AB292" s="774"/>
      <c r="AC292" s="774"/>
    </row>
    <row r="293" spans="1:68" ht="14.25" customHeight="1" x14ac:dyDescent="0.25">
      <c r="A293" s="801" t="s">
        <v>109</v>
      </c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3"/>
      <c r="P293" s="793"/>
      <c r="Q293" s="793"/>
      <c r="R293" s="793"/>
      <c r="S293" s="793"/>
      <c r="T293" s="793"/>
      <c r="U293" s="793"/>
      <c r="V293" s="793"/>
      <c r="W293" s="793"/>
      <c r="X293" s="793"/>
      <c r="Y293" s="793"/>
      <c r="Z293" s="793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95">
        <v>4607091383423</v>
      </c>
      <c r="E294" s="796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8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8"/>
      <c r="R294" s="788"/>
      <c r="S294" s="788"/>
      <c r="T294" s="789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95">
        <v>4680115885691</v>
      </c>
      <c r="E295" s="796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8"/>
      <c r="R295" s="788"/>
      <c r="S295" s="788"/>
      <c r="T295" s="789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95">
        <v>4680115885660</v>
      </c>
      <c r="E296" s="796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792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4"/>
      <c r="P297" s="798" t="s">
        <v>70</v>
      </c>
      <c r="Q297" s="799"/>
      <c r="R297" s="799"/>
      <c r="S297" s="799"/>
      <c r="T297" s="799"/>
      <c r="U297" s="799"/>
      <c r="V297" s="800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8" t="s">
        <v>70</v>
      </c>
      <c r="Q298" s="799"/>
      <c r="R298" s="799"/>
      <c r="S298" s="799"/>
      <c r="T298" s="799"/>
      <c r="U298" s="799"/>
      <c r="V298" s="800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823" t="s">
        <v>494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4"/>
      <c r="AB299" s="774"/>
      <c r="AC299" s="774"/>
    </row>
    <row r="300" spans="1:68" ht="14.25" customHeight="1" x14ac:dyDescent="0.25">
      <c r="A300" s="801" t="s">
        <v>72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95">
        <v>4680115881556</v>
      </c>
      <c r="E301" s="796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8"/>
      <c r="R301" s="788"/>
      <c r="S301" s="788"/>
      <c r="T301" s="789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95">
        <v>4680115881037</v>
      </c>
      <c r="E302" s="796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12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8"/>
      <c r="R302" s="788"/>
      <c r="S302" s="788"/>
      <c r="T302" s="789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95">
        <v>4680115886186</v>
      </c>
      <c r="E303" s="796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10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8"/>
      <c r="R303" s="788"/>
      <c r="S303" s="788"/>
      <c r="T303" s="789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95">
        <v>4680115881228</v>
      </c>
      <c r="E304" s="796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9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8"/>
      <c r="R304" s="788"/>
      <c r="S304" s="788"/>
      <c r="T304" s="789"/>
      <c r="U304" s="34"/>
      <c r="V304" s="34"/>
      <c r="W304" s="35" t="s">
        <v>68</v>
      </c>
      <c r="X304" s="779">
        <v>52</v>
      </c>
      <c r="Y304" s="780">
        <f t="shared" si="72"/>
        <v>52.8</v>
      </c>
      <c r="Z304" s="36">
        <f>IFERROR(IF(Y304=0,"",ROUNDUP(Y304/H304,0)*0.00651),"")</f>
        <v>0.14322000000000001</v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57.46</v>
      </c>
      <c r="BN304" s="64">
        <f t="shared" si="74"/>
        <v>58.344000000000001</v>
      </c>
      <c r="BO304" s="64">
        <f t="shared" si="75"/>
        <v>0.11904761904761907</v>
      </c>
      <c r="BP304" s="64">
        <f t="shared" si="76"/>
        <v>0.12087912087912089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95">
        <v>4680115881211</v>
      </c>
      <c r="E305" s="796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10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8"/>
      <c r="R305" s="788"/>
      <c r="S305" s="788"/>
      <c r="T305" s="789"/>
      <c r="U305" s="34"/>
      <c r="V305" s="34"/>
      <c r="W305" s="35" t="s">
        <v>68</v>
      </c>
      <c r="X305" s="779">
        <v>160</v>
      </c>
      <c r="Y305" s="780">
        <f t="shared" si="72"/>
        <v>160.79999999999998</v>
      </c>
      <c r="Z305" s="36">
        <f>IFERROR(IF(Y305=0,"",ROUNDUP(Y305/H305,0)*0.00651),"")</f>
        <v>0.43617</v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172</v>
      </c>
      <c r="BN305" s="64">
        <f t="shared" si="74"/>
        <v>172.85999999999999</v>
      </c>
      <c r="BO305" s="64">
        <f t="shared" si="75"/>
        <v>0.36630036630036633</v>
      </c>
      <c r="BP305" s="64">
        <f t="shared" si="76"/>
        <v>0.36813186813186816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95">
        <v>4680115881020</v>
      </c>
      <c r="E306" s="796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0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8"/>
      <c r="R306" s="788"/>
      <c r="S306" s="788"/>
      <c r="T306" s="789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2"/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4"/>
      <c r="P307" s="798" t="s">
        <v>70</v>
      </c>
      <c r="Q307" s="799"/>
      <c r="R307" s="799"/>
      <c r="S307" s="799"/>
      <c r="T307" s="799"/>
      <c r="U307" s="799"/>
      <c r="V307" s="800"/>
      <c r="W307" s="37" t="s">
        <v>71</v>
      </c>
      <c r="X307" s="781">
        <f>IFERROR(X301/H301,"0")+IFERROR(X302/H302,"0")+IFERROR(X303/H303,"0")+IFERROR(X304/H304,"0")+IFERROR(X305/H305,"0")+IFERROR(X306/H306,"0")</f>
        <v>88.333333333333343</v>
      </c>
      <c r="Y307" s="781">
        <f>IFERROR(Y301/H301,"0")+IFERROR(Y302/H302,"0")+IFERROR(Y303/H303,"0")+IFERROR(Y304/H304,"0")+IFERROR(Y305/H305,"0")+IFERROR(Y306/H306,"0")</f>
        <v>89</v>
      </c>
      <c r="Z307" s="781">
        <f>IFERROR(IF(Z301="",0,Z301),"0")+IFERROR(IF(Z302="",0,Z302),"0")+IFERROR(IF(Z303="",0,Z303),"0")+IFERROR(IF(Z304="",0,Z304),"0")+IFERROR(IF(Z305="",0,Z305),"0")+IFERROR(IF(Z306="",0,Z306),"0")</f>
        <v>0.57939000000000007</v>
      </c>
      <c r="AA307" s="782"/>
      <c r="AB307" s="782"/>
      <c r="AC307" s="782"/>
    </row>
    <row r="308" spans="1:68" x14ac:dyDescent="0.2">
      <c r="A308" s="793"/>
      <c r="B308" s="793"/>
      <c r="C308" s="793"/>
      <c r="D308" s="793"/>
      <c r="E308" s="793"/>
      <c r="F308" s="793"/>
      <c r="G308" s="793"/>
      <c r="H308" s="793"/>
      <c r="I308" s="793"/>
      <c r="J308" s="793"/>
      <c r="K308" s="793"/>
      <c r="L308" s="793"/>
      <c r="M308" s="793"/>
      <c r="N308" s="793"/>
      <c r="O308" s="794"/>
      <c r="P308" s="798" t="s">
        <v>70</v>
      </c>
      <c r="Q308" s="799"/>
      <c r="R308" s="799"/>
      <c r="S308" s="799"/>
      <c r="T308" s="799"/>
      <c r="U308" s="799"/>
      <c r="V308" s="800"/>
      <c r="W308" s="37" t="s">
        <v>68</v>
      </c>
      <c r="X308" s="781">
        <f>IFERROR(SUM(X301:X306),"0")</f>
        <v>212</v>
      </c>
      <c r="Y308" s="781">
        <f>IFERROR(SUM(Y301:Y306),"0")</f>
        <v>213.59999999999997</v>
      </c>
      <c r="Z308" s="37"/>
      <c r="AA308" s="782"/>
      <c r="AB308" s="782"/>
      <c r="AC308" s="782"/>
    </row>
    <row r="309" spans="1:68" ht="16.5" customHeight="1" x14ac:dyDescent="0.25">
      <c r="A309" s="823" t="s">
        <v>510</v>
      </c>
      <c r="B309" s="793"/>
      <c r="C309" s="793"/>
      <c r="D309" s="793"/>
      <c r="E309" s="793"/>
      <c r="F309" s="793"/>
      <c r="G309" s="793"/>
      <c r="H309" s="793"/>
      <c r="I309" s="793"/>
      <c r="J309" s="793"/>
      <c r="K309" s="793"/>
      <c r="L309" s="793"/>
      <c r="M309" s="793"/>
      <c r="N309" s="793"/>
      <c r="O309" s="793"/>
      <c r="P309" s="793"/>
      <c r="Q309" s="793"/>
      <c r="R309" s="793"/>
      <c r="S309" s="793"/>
      <c r="T309" s="793"/>
      <c r="U309" s="793"/>
      <c r="V309" s="793"/>
      <c r="W309" s="793"/>
      <c r="X309" s="793"/>
      <c r="Y309" s="793"/>
      <c r="Z309" s="793"/>
      <c r="AA309" s="774"/>
      <c r="AB309" s="774"/>
      <c r="AC309" s="774"/>
    </row>
    <row r="310" spans="1:68" ht="14.25" customHeight="1" x14ac:dyDescent="0.25">
      <c r="A310" s="801" t="s">
        <v>109</v>
      </c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3"/>
      <c r="P310" s="793"/>
      <c r="Q310" s="793"/>
      <c r="R310" s="793"/>
      <c r="S310" s="793"/>
      <c r="T310" s="793"/>
      <c r="U310" s="793"/>
      <c r="V310" s="793"/>
      <c r="W310" s="793"/>
      <c r="X310" s="793"/>
      <c r="Y310" s="793"/>
      <c r="Z310" s="793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95">
        <v>4607091389296</v>
      </c>
      <c r="E311" s="796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10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8"/>
      <c r="R311" s="788"/>
      <c r="S311" s="788"/>
      <c r="T311" s="789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2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98" t="s">
        <v>70</v>
      </c>
      <c r="Q312" s="799"/>
      <c r="R312" s="799"/>
      <c r="S312" s="799"/>
      <c r="T312" s="799"/>
      <c r="U312" s="799"/>
      <c r="V312" s="800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3"/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4"/>
      <c r="P313" s="798" t="s">
        <v>70</v>
      </c>
      <c r="Q313" s="799"/>
      <c r="R313" s="799"/>
      <c r="S313" s="799"/>
      <c r="T313" s="799"/>
      <c r="U313" s="799"/>
      <c r="V313" s="800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801" t="s">
        <v>63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95">
        <v>4680115880344</v>
      </c>
      <c r="E315" s="796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2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8"/>
      <c r="R315" s="788"/>
      <c r="S315" s="788"/>
      <c r="T315" s="789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2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8" t="s">
        <v>70</v>
      </c>
      <c r="Q316" s="799"/>
      <c r="R316" s="799"/>
      <c r="S316" s="799"/>
      <c r="T316" s="799"/>
      <c r="U316" s="799"/>
      <c r="V316" s="800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98" t="s">
        <v>70</v>
      </c>
      <c r="Q317" s="799"/>
      <c r="R317" s="799"/>
      <c r="S317" s="799"/>
      <c r="T317" s="799"/>
      <c r="U317" s="799"/>
      <c r="V317" s="800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801" t="s">
        <v>72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95">
        <v>4680115883062</v>
      </c>
      <c r="E319" s="796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82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8"/>
      <c r="R319" s="788"/>
      <c r="S319" s="788"/>
      <c r="T319" s="789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95">
        <v>4680115884618</v>
      </c>
      <c r="E320" s="796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95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8"/>
      <c r="R320" s="788"/>
      <c r="S320" s="788"/>
      <c r="T320" s="789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92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8" t="s">
        <v>70</v>
      </c>
      <c r="Q321" s="799"/>
      <c r="R321" s="799"/>
      <c r="S321" s="799"/>
      <c r="T321" s="799"/>
      <c r="U321" s="799"/>
      <c r="V321" s="800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3"/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4"/>
      <c r="P322" s="798" t="s">
        <v>70</v>
      </c>
      <c r="Q322" s="799"/>
      <c r="R322" s="799"/>
      <c r="S322" s="799"/>
      <c r="T322" s="799"/>
      <c r="U322" s="799"/>
      <c r="V322" s="800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823" t="s">
        <v>523</v>
      </c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3"/>
      <c r="P323" s="793"/>
      <c r="Q323" s="793"/>
      <c r="R323" s="793"/>
      <c r="S323" s="793"/>
      <c r="T323" s="793"/>
      <c r="U323" s="793"/>
      <c r="V323" s="793"/>
      <c r="W323" s="793"/>
      <c r="X323" s="793"/>
      <c r="Y323" s="793"/>
      <c r="Z323" s="793"/>
      <c r="AA323" s="774"/>
      <c r="AB323" s="774"/>
      <c r="AC323" s="774"/>
    </row>
    <row r="324" spans="1:68" ht="14.25" customHeight="1" x14ac:dyDescent="0.25">
      <c r="A324" s="801" t="s">
        <v>109</v>
      </c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3"/>
      <c r="P324" s="793"/>
      <c r="Q324" s="793"/>
      <c r="R324" s="793"/>
      <c r="S324" s="793"/>
      <c r="T324" s="793"/>
      <c r="U324" s="793"/>
      <c r="V324" s="793"/>
      <c r="W324" s="793"/>
      <c r="X324" s="793"/>
      <c r="Y324" s="793"/>
      <c r="Z324" s="793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95">
        <v>4607091389807</v>
      </c>
      <c r="E325" s="796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8"/>
      <c r="R325" s="788"/>
      <c r="S325" s="788"/>
      <c r="T325" s="789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2"/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4"/>
      <c r="P326" s="798" t="s">
        <v>70</v>
      </c>
      <c r="Q326" s="799"/>
      <c r="R326" s="799"/>
      <c r="S326" s="799"/>
      <c r="T326" s="799"/>
      <c r="U326" s="799"/>
      <c r="V326" s="800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3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4"/>
      <c r="P327" s="798" t="s">
        <v>70</v>
      </c>
      <c r="Q327" s="799"/>
      <c r="R327" s="799"/>
      <c r="S327" s="799"/>
      <c r="T327" s="799"/>
      <c r="U327" s="799"/>
      <c r="V327" s="800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801" t="s">
        <v>63</v>
      </c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3"/>
      <c r="P328" s="793"/>
      <c r="Q328" s="793"/>
      <c r="R328" s="793"/>
      <c r="S328" s="793"/>
      <c r="T328" s="793"/>
      <c r="U328" s="793"/>
      <c r="V328" s="793"/>
      <c r="W328" s="793"/>
      <c r="X328" s="793"/>
      <c r="Y328" s="793"/>
      <c r="Z328" s="793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95">
        <v>4680115880481</v>
      </c>
      <c r="E329" s="796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115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8"/>
      <c r="R329" s="788"/>
      <c r="S329" s="788"/>
      <c r="T329" s="789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92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98" t="s">
        <v>70</v>
      </c>
      <c r="Q330" s="799"/>
      <c r="R330" s="799"/>
      <c r="S330" s="799"/>
      <c r="T330" s="799"/>
      <c r="U330" s="799"/>
      <c r="V330" s="800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3"/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4"/>
      <c r="P331" s="798" t="s">
        <v>70</v>
      </c>
      <c r="Q331" s="799"/>
      <c r="R331" s="799"/>
      <c r="S331" s="799"/>
      <c r="T331" s="799"/>
      <c r="U331" s="799"/>
      <c r="V331" s="800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801" t="s">
        <v>72</v>
      </c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3"/>
      <c r="P332" s="793"/>
      <c r="Q332" s="793"/>
      <c r="R332" s="793"/>
      <c r="S332" s="793"/>
      <c r="T332" s="793"/>
      <c r="U332" s="793"/>
      <c r="V332" s="793"/>
      <c r="W332" s="793"/>
      <c r="X332" s="793"/>
      <c r="Y332" s="793"/>
      <c r="Z332" s="793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95">
        <v>4680115880412</v>
      </c>
      <c r="E333" s="796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9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8"/>
      <c r="R333" s="788"/>
      <c r="S333" s="788"/>
      <c r="T333" s="789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95">
        <v>4680115880511</v>
      </c>
      <c r="E334" s="796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11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8"/>
      <c r="R334" s="788"/>
      <c r="S334" s="788"/>
      <c r="T334" s="789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92"/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4"/>
      <c r="P335" s="798" t="s">
        <v>70</v>
      </c>
      <c r="Q335" s="799"/>
      <c r="R335" s="799"/>
      <c r="S335" s="799"/>
      <c r="T335" s="799"/>
      <c r="U335" s="799"/>
      <c r="V335" s="800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3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794"/>
      <c r="P336" s="798" t="s">
        <v>70</v>
      </c>
      <c r="Q336" s="799"/>
      <c r="R336" s="799"/>
      <c r="S336" s="799"/>
      <c r="T336" s="799"/>
      <c r="U336" s="799"/>
      <c r="V336" s="800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823" t="s">
        <v>536</v>
      </c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3"/>
      <c r="P337" s="793"/>
      <c r="Q337" s="793"/>
      <c r="R337" s="793"/>
      <c r="S337" s="793"/>
      <c r="T337" s="793"/>
      <c r="U337" s="793"/>
      <c r="V337" s="793"/>
      <c r="W337" s="793"/>
      <c r="X337" s="793"/>
      <c r="Y337" s="793"/>
      <c r="Z337" s="793"/>
      <c r="AA337" s="774"/>
      <c r="AB337" s="774"/>
      <c r="AC337" s="774"/>
    </row>
    <row r="338" spans="1:68" ht="14.25" customHeight="1" x14ac:dyDescent="0.25">
      <c r="A338" s="801" t="s">
        <v>109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95">
        <v>4680115882973</v>
      </c>
      <c r="E339" s="796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11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8"/>
      <c r="R339" s="788"/>
      <c r="S339" s="788"/>
      <c r="T339" s="789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95">
        <v>4680115883413</v>
      </c>
      <c r="E340" s="796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109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8"/>
      <c r="R340" s="788"/>
      <c r="S340" s="788"/>
      <c r="T340" s="789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92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4"/>
      <c r="P341" s="798" t="s">
        <v>70</v>
      </c>
      <c r="Q341" s="799"/>
      <c r="R341" s="799"/>
      <c r="S341" s="799"/>
      <c r="T341" s="799"/>
      <c r="U341" s="799"/>
      <c r="V341" s="800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8" t="s">
        <v>70</v>
      </c>
      <c r="Q342" s="799"/>
      <c r="R342" s="799"/>
      <c r="S342" s="799"/>
      <c r="T342" s="799"/>
      <c r="U342" s="799"/>
      <c r="V342" s="800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801" t="s">
        <v>63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95">
        <v>4607091389845</v>
      </c>
      <c r="E344" s="796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8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8"/>
      <c r="R344" s="788"/>
      <c r="S344" s="788"/>
      <c r="T344" s="789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95">
        <v>4680115882881</v>
      </c>
      <c r="E345" s="796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9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8"/>
      <c r="R345" s="788"/>
      <c r="S345" s="788"/>
      <c r="T345" s="789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2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794"/>
      <c r="P346" s="798" t="s">
        <v>70</v>
      </c>
      <c r="Q346" s="799"/>
      <c r="R346" s="799"/>
      <c r="S346" s="799"/>
      <c r="T346" s="799"/>
      <c r="U346" s="799"/>
      <c r="V346" s="800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8" t="s">
        <v>70</v>
      </c>
      <c r="Q347" s="799"/>
      <c r="R347" s="799"/>
      <c r="S347" s="799"/>
      <c r="T347" s="799"/>
      <c r="U347" s="799"/>
      <c r="V347" s="800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801" t="s">
        <v>72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95">
        <v>4680115883390</v>
      </c>
      <c r="E349" s="796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8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8"/>
      <c r="R349" s="788"/>
      <c r="S349" s="788"/>
      <c r="T349" s="789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92"/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4"/>
      <c r="P350" s="798" t="s">
        <v>70</v>
      </c>
      <c r="Q350" s="799"/>
      <c r="R350" s="799"/>
      <c r="S350" s="799"/>
      <c r="T350" s="799"/>
      <c r="U350" s="799"/>
      <c r="V350" s="800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3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794"/>
      <c r="P351" s="798" t="s">
        <v>70</v>
      </c>
      <c r="Q351" s="799"/>
      <c r="R351" s="799"/>
      <c r="S351" s="799"/>
      <c r="T351" s="799"/>
      <c r="U351" s="799"/>
      <c r="V351" s="800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823" t="s">
        <v>549</v>
      </c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3"/>
      <c r="P352" s="793"/>
      <c r="Q352" s="793"/>
      <c r="R352" s="793"/>
      <c r="S352" s="793"/>
      <c r="T352" s="793"/>
      <c r="U352" s="793"/>
      <c r="V352" s="793"/>
      <c r="W352" s="793"/>
      <c r="X352" s="793"/>
      <c r="Y352" s="793"/>
      <c r="Z352" s="793"/>
      <c r="AA352" s="774"/>
      <c r="AB352" s="774"/>
      <c r="AC352" s="774"/>
    </row>
    <row r="353" spans="1:68" ht="14.25" customHeight="1" x14ac:dyDescent="0.25">
      <c r="A353" s="801" t="s">
        <v>109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95">
        <v>4680115885141</v>
      </c>
      <c r="E354" s="796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88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8"/>
      <c r="R354" s="788"/>
      <c r="S354" s="788"/>
      <c r="T354" s="789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92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4"/>
      <c r="P355" s="798" t="s">
        <v>70</v>
      </c>
      <c r="Q355" s="799"/>
      <c r="R355" s="799"/>
      <c r="S355" s="799"/>
      <c r="T355" s="799"/>
      <c r="U355" s="799"/>
      <c r="V355" s="800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8" t="s">
        <v>70</v>
      </c>
      <c r="Q356" s="799"/>
      <c r="R356" s="799"/>
      <c r="S356" s="799"/>
      <c r="T356" s="799"/>
      <c r="U356" s="799"/>
      <c r="V356" s="800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823" t="s">
        <v>553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4"/>
      <c r="AB357" s="774"/>
      <c r="AC357" s="774"/>
    </row>
    <row r="358" spans="1:68" ht="14.25" customHeight="1" x14ac:dyDescent="0.25">
      <c r="A358" s="801" t="s">
        <v>109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95">
        <v>4680115885615</v>
      </c>
      <c r="E359" s="796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95">
        <v>4680115885554</v>
      </c>
      <c r="E360" s="796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95">
        <v>4680115885554</v>
      </c>
      <c r="E361" s="796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10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95">
        <v>4680115885646</v>
      </c>
      <c r="E362" s="796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95">
        <v>4680115885622</v>
      </c>
      <c r="E363" s="796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8"/>
      <c r="R363" s="788"/>
      <c r="S363" s="788"/>
      <c r="T363" s="789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95">
        <v>4680115881938</v>
      </c>
      <c r="E364" s="796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8"/>
      <c r="R364" s="788"/>
      <c r="S364" s="788"/>
      <c r="T364" s="789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95">
        <v>4607091386011</v>
      </c>
      <c r="E365" s="796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8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95">
        <v>4680115885608</v>
      </c>
      <c r="E366" s="796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11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2"/>
      <c r="B367" s="793"/>
      <c r="C367" s="793"/>
      <c r="D367" s="793"/>
      <c r="E367" s="793"/>
      <c r="F367" s="793"/>
      <c r="G367" s="793"/>
      <c r="H367" s="793"/>
      <c r="I367" s="793"/>
      <c r="J367" s="793"/>
      <c r="K367" s="793"/>
      <c r="L367" s="793"/>
      <c r="M367" s="793"/>
      <c r="N367" s="793"/>
      <c r="O367" s="794"/>
      <c r="P367" s="798" t="s">
        <v>70</v>
      </c>
      <c r="Q367" s="799"/>
      <c r="R367" s="799"/>
      <c r="S367" s="799"/>
      <c r="T367" s="799"/>
      <c r="U367" s="799"/>
      <c r="V367" s="800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3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794"/>
      <c r="P368" s="798" t="s">
        <v>70</v>
      </c>
      <c r="Q368" s="799"/>
      <c r="R368" s="799"/>
      <c r="S368" s="799"/>
      <c r="T368" s="799"/>
      <c r="U368" s="799"/>
      <c r="V368" s="800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801" t="s">
        <v>63</v>
      </c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3"/>
      <c r="P369" s="793"/>
      <c r="Q369" s="793"/>
      <c r="R369" s="793"/>
      <c r="S369" s="793"/>
      <c r="T369" s="793"/>
      <c r="U369" s="793"/>
      <c r="V369" s="793"/>
      <c r="W369" s="793"/>
      <c r="X369" s="793"/>
      <c r="Y369" s="793"/>
      <c r="Z369" s="793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95">
        <v>4607091387193</v>
      </c>
      <c r="E370" s="796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8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95">
        <v>4607091387230</v>
      </c>
      <c r="E371" s="796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10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95">
        <v>4607091387292</v>
      </c>
      <c r="E372" s="796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95">
        <v>4607091387285</v>
      </c>
      <c r="E373" s="796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2"/>
      <c r="B374" s="793"/>
      <c r="C374" s="793"/>
      <c r="D374" s="793"/>
      <c r="E374" s="793"/>
      <c r="F374" s="793"/>
      <c r="G374" s="793"/>
      <c r="H374" s="793"/>
      <c r="I374" s="793"/>
      <c r="J374" s="793"/>
      <c r="K374" s="793"/>
      <c r="L374" s="793"/>
      <c r="M374" s="793"/>
      <c r="N374" s="793"/>
      <c r="O374" s="794"/>
      <c r="P374" s="798" t="s">
        <v>70</v>
      </c>
      <c r="Q374" s="799"/>
      <c r="R374" s="799"/>
      <c r="S374" s="799"/>
      <c r="T374" s="799"/>
      <c r="U374" s="799"/>
      <c r="V374" s="800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3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794"/>
      <c r="P375" s="798" t="s">
        <v>70</v>
      </c>
      <c r="Q375" s="799"/>
      <c r="R375" s="799"/>
      <c r="S375" s="799"/>
      <c r="T375" s="799"/>
      <c r="U375" s="799"/>
      <c r="V375" s="800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801" t="s">
        <v>72</v>
      </c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3"/>
      <c r="P376" s="793"/>
      <c r="Q376" s="793"/>
      <c r="R376" s="793"/>
      <c r="S376" s="793"/>
      <c r="T376" s="793"/>
      <c r="U376" s="793"/>
      <c r="V376" s="793"/>
      <c r="W376" s="793"/>
      <c r="X376" s="793"/>
      <c r="Y376" s="793"/>
      <c r="Z376" s="793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95">
        <v>4607091387766</v>
      </c>
      <c r="E377" s="796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9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95">
        <v>4607091387957</v>
      </c>
      <c r="E378" s="796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11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95">
        <v>4607091387964</v>
      </c>
      <c r="E379" s="796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11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95">
        <v>4680115884588</v>
      </c>
      <c r="E380" s="796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95">
        <v>4607091387537</v>
      </c>
      <c r="E381" s="796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11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95">
        <v>4607091387513</v>
      </c>
      <c r="E382" s="796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11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792"/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4"/>
      <c r="P383" s="798" t="s">
        <v>70</v>
      </c>
      <c r="Q383" s="799"/>
      <c r="R383" s="799"/>
      <c r="S383" s="799"/>
      <c r="T383" s="799"/>
      <c r="U383" s="799"/>
      <c r="V383" s="800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3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794"/>
      <c r="P384" s="798" t="s">
        <v>70</v>
      </c>
      <c r="Q384" s="799"/>
      <c r="R384" s="799"/>
      <c r="S384" s="799"/>
      <c r="T384" s="799"/>
      <c r="U384" s="799"/>
      <c r="V384" s="800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801" t="s">
        <v>196</v>
      </c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3"/>
      <c r="P385" s="793"/>
      <c r="Q385" s="793"/>
      <c r="R385" s="793"/>
      <c r="S385" s="793"/>
      <c r="T385" s="793"/>
      <c r="U385" s="793"/>
      <c r="V385" s="793"/>
      <c r="W385" s="793"/>
      <c r="X385" s="793"/>
      <c r="Y385" s="793"/>
      <c r="Z385" s="793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5">
        <v>4607091380880</v>
      </c>
      <c r="E386" s="796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11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68</v>
      </c>
      <c r="X386" s="779">
        <v>76</v>
      </c>
      <c r="Y386" s="780">
        <f>IFERROR(IF(X386="",0,CEILING((X386/$H386),1)*$H386),"")</f>
        <v>84</v>
      </c>
      <c r="Z386" s="36">
        <f>IFERROR(IF(Y386=0,"",ROUNDUP(Y386/H386,0)*0.01898),"")</f>
        <v>0.1898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80.695714285714288</v>
      </c>
      <c r="BN386" s="64">
        <f>IFERROR(Y386*I386/H386,"0")</f>
        <v>89.19</v>
      </c>
      <c r="BO386" s="64">
        <f>IFERROR(1/J386*(X386/H386),"0")</f>
        <v>0.14136904761904762</v>
      </c>
      <c r="BP386" s="64">
        <f>IFERROR(1/J386*(Y386/H386),"0")</f>
        <v>0.15625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5">
        <v>4607091384482</v>
      </c>
      <c r="E387" s="796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68</v>
      </c>
      <c r="X387" s="779">
        <v>122</v>
      </c>
      <c r="Y387" s="780">
        <f>IFERROR(IF(X387="",0,CEILING((X387/$H387),1)*$H387),"")</f>
        <v>124.8</v>
      </c>
      <c r="Z387" s="36">
        <f>IFERROR(IF(Y387=0,"",ROUNDUP(Y387/H387,0)*0.01898),"")</f>
        <v>0.30368000000000001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130.11769230769232</v>
      </c>
      <c r="BN387" s="64">
        <f>IFERROR(Y387*I387/H387,"0")</f>
        <v>133.10400000000001</v>
      </c>
      <c r="BO387" s="64">
        <f>IFERROR(1/J387*(X387/H387),"0")</f>
        <v>0.24439102564102563</v>
      </c>
      <c r="BP387" s="64">
        <f>IFERROR(1/J387*(Y387/H387),"0")</f>
        <v>0.25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95">
        <v>4607091380897</v>
      </c>
      <c r="E388" s="796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9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68</v>
      </c>
      <c r="X388" s="779">
        <v>30</v>
      </c>
      <c r="Y388" s="780">
        <f>IFERROR(IF(X388="",0,CEILING((X388/$H388),1)*$H388),"")</f>
        <v>33.6</v>
      </c>
      <c r="Z388" s="36">
        <f>IFERROR(IF(Y388=0,"",ROUNDUP(Y388/H388,0)*0.01898),"")</f>
        <v>7.5920000000000001E-2</v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31.853571428571428</v>
      </c>
      <c r="BN388" s="64">
        <f>IFERROR(Y388*I388/H388,"0")</f>
        <v>35.676000000000002</v>
      </c>
      <c r="BO388" s="64">
        <f>IFERROR(1/J388*(X388/H388),"0")</f>
        <v>5.5803571428571425E-2</v>
      </c>
      <c r="BP388" s="64">
        <f>IFERROR(1/J388*(Y388/H388),"0")</f>
        <v>6.25E-2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95">
        <v>4607091380897</v>
      </c>
      <c r="E389" s="796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1201" t="s">
        <v>615</v>
      </c>
      <c r="Q389" s="788"/>
      <c r="R389" s="788"/>
      <c r="S389" s="788"/>
      <c r="T389" s="789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2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794"/>
      <c r="P390" s="798" t="s">
        <v>70</v>
      </c>
      <c r="Q390" s="799"/>
      <c r="R390" s="799"/>
      <c r="S390" s="799"/>
      <c r="T390" s="799"/>
      <c r="U390" s="799"/>
      <c r="V390" s="800"/>
      <c r="W390" s="37" t="s">
        <v>71</v>
      </c>
      <c r="X390" s="781">
        <f>IFERROR(X386/H386,"0")+IFERROR(X387/H387,"0")+IFERROR(X388/H388,"0")+IFERROR(X389/H389,"0")</f>
        <v>28.260073260073256</v>
      </c>
      <c r="Y390" s="781">
        <f>IFERROR(Y386/H386,"0")+IFERROR(Y387/H387,"0")+IFERROR(Y388/H388,"0")+IFERROR(Y389/H389,"0")</f>
        <v>30</v>
      </c>
      <c r="Z390" s="781">
        <f>IFERROR(IF(Z386="",0,Z386),"0")+IFERROR(IF(Z387="",0,Z387),"0")+IFERROR(IF(Z388="",0,Z388),"0")+IFERROR(IF(Z389="",0,Z389),"0")</f>
        <v>0.56940000000000002</v>
      </c>
      <c r="AA390" s="782"/>
      <c r="AB390" s="782"/>
      <c r="AC390" s="782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8" t="s">
        <v>70</v>
      </c>
      <c r="Q391" s="799"/>
      <c r="R391" s="799"/>
      <c r="S391" s="799"/>
      <c r="T391" s="799"/>
      <c r="U391" s="799"/>
      <c r="V391" s="800"/>
      <c r="W391" s="37" t="s">
        <v>68</v>
      </c>
      <c r="X391" s="781">
        <f>IFERROR(SUM(X386:X389),"0")</f>
        <v>228</v>
      </c>
      <c r="Y391" s="781">
        <f>IFERROR(SUM(Y386:Y389),"0")</f>
        <v>242.4</v>
      </c>
      <c r="Z391" s="37"/>
      <c r="AA391" s="782"/>
      <c r="AB391" s="782"/>
      <c r="AC391" s="782"/>
    </row>
    <row r="392" spans="1:68" ht="14.25" customHeight="1" x14ac:dyDescent="0.25">
      <c r="A392" s="801" t="s">
        <v>98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95">
        <v>4607091388374</v>
      </c>
      <c r="E393" s="796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11" t="s">
        <v>619</v>
      </c>
      <c r="Q393" s="788"/>
      <c r="R393" s="788"/>
      <c r="S393" s="788"/>
      <c r="T393" s="789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95">
        <v>4607091388381</v>
      </c>
      <c r="E394" s="796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1164" t="s">
        <v>623</v>
      </c>
      <c r="Q394" s="788"/>
      <c r="R394" s="788"/>
      <c r="S394" s="788"/>
      <c r="T394" s="789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95">
        <v>4607091383102</v>
      </c>
      <c r="E395" s="796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97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8"/>
      <c r="R395" s="788"/>
      <c r="S395" s="788"/>
      <c r="T395" s="789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95">
        <v>4607091388404</v>
      </c>
      <c r="E396" s="796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9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8"/>
      <c r="R396" s="788"/>
      <c r="S396" s="788"/>
      <c r="T396" s="789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92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794"/>
      <c r="P397" s="798" t="s">
        <v>70</v>
      </c>
      <c r="Q397" s="799"/>
      <c r="R397" s="799"/>
      <c r="S397" s="799"/>
      <c r="T397" s="799"/>
      <c r="U397" s="799"/>
      <c r="V397" s="800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8" t="s">
        <v>70</v>
      </c>
      <c r="Q398" s="799"/>
      <c r="R398" s="799"/>
      <c r="S398" s="799"/>
      <c r="T398" s="799"/>
      <c r="U398" s="799"/>
      <c r="V398" s="800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801" t="s">
        <v>629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95">
        <v>4680115881808</v>
      </c>
      <c r="E400" s="796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95">
        <v>4680115881822</v>
      </c>
      <c r="E401" s="796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11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95">
        <v>4680115880016</v>
      </c>
      <c r="E402" s="796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11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8"/>
      <c r="R402" s="788"/>
      <c r="S402" s="788"/>
      <c r="T402" s="789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92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4"/>
      <c r="P403" s="798" t="s">
        <v>70</v>
      </c>
      <c r="Q403" s="799"/>
      <c r="R403" s="799"/>
      <c r="S403" s="799"/>
      <c r="T403" s="799"/>
      <c r="U403" s="799"/>
      <c r="V403" s="800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8" t="s">
        <v>70</v>
      </c>
      <c r="Q404" s="799"/>
      <c r="R404" s="799"/>
      <c r="S404" s="799"/>
      <c r="T404" s="799"/>
      <c r="U404" s="799"/>
      <c r="V404" s="800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823" t="s">
        <v>638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4"/>
      <c r="AB405" s="774"/>
      <c r="AC405" s="774"/>
    </row>
    <row r="406" spans="1:68" ht="14.25" customHeight="1" x14ac:dyDescent="0.25">
      <c r="A406" s="801" t="s">
        <v>63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95">
        <v>4607091383836</v>
      </c>
      <c r="E407" s="796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11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8"/>
      <c r="R407" s="788"/>
      <c r="S407" s="788"/>
      <c r="T407" s="789"/>
      <c r="U407" s="34"/>
      <c r="V407" s="34"/>
      <c r="W407" s="35" t="s">
        <v>68</v>
      </c>
      <c r="X407" s="779">
        <v>28</v>
      </c>
      <c r="Y407" s="780">
        <f>IFERROR(IF(X407="",0,CEILING((X407/$H407),1)*$H407),"")</f>
        <v>28.8</v>
      </c>
      <c r="Z407" s="36">
        <f>IFERROR(IF(Y407=0,"",ROUNDUP(Y407/H407,0)*0.00651),"")</f>
        <v>0.10416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31.546666666666667</v>
      </c>
      <c r="BN407" s="64">
        <f>IFERROR(Y407*I407/H407,"0")</f>
        <v>32.448</v>
      </c>
      <c r="BO407" s="64">
        <f>IFERROR(1/J407*(X407/H407),"0")</f>
        <v>8.5470085470085472E-2</v>
      </c>
      <c r="BP407" s="64">
        <f>IFERROR(1/J407*(Y407/H407),"0")</f>
        <v>8.7912087912087919E-2</v>
      </c>
    </row>
    <row r="408" spans="1:68" x14ac:dyDescent="0.2">
      <c r="A408" s="792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4"/>
      <c r="P408" s="798" t="s">
        <v>70</v>
      </c>
      <c r="Q408" s="799"/>
      <c r="R408" s="799"/>
      <c r="S408" s="799"/>
      <c r="T408" s="799"/>
      <c r="U408" s="799"/>
      <c r="V408" s="800"/>
      <c r="W408" s="37" t="s">
        <v>71</v>
      </c>
      <c r="X408" s="781">
        <f>IFERROR(X407/H407,"0")</f>
        <v>15.555555555555555</v>
      </c>
      <c r="Y408" s="781">
        <f>IFERROR(Y407/H407,"0")</f>
        <v>16</v>
      </c>
      <c r="Z408" s="781">
        <f>IFERROR(IF(Z407="",0,Z407),"0")</f>
        <v>0.10416</v>
      </c>
      <c r="AA408" s="782"/>
      <c r="AB408" s="782"/>
      <c r="AC408" s="782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8" t="s">
        <v>70</v>
      </c>
      <c r="Q409" s="799"/>
      <c r="R409" s="799"/>
      <c r="S409" s="799"/>
      <c r="T409" s="799"/>
      <c r="U409" s="799"/>
      <c r="V409" s="800"/>
      <c r="W409" s="37" t="s">
        <v>68</v>
      </c>
      <c r="X409" s="781">
        <f>IFERROR(SUM(X407:X407),"0")</f>
        <v>28</v>
      </c>
      <c r="Y409" s="781">
        <f>IFERROR(SUM(Y407:Y407),"0")</f>
        <v>28.8</v>
      </c>
      <c r="Z409" s="37"/>
      <c r="AA409" s="782"/>
      <c r="AB409" s="782"/>
      <c r="AC409" s="782"/>
    </row>
    <row r="410" spans="1:68" ht="14.25" customHeight="1" x14ac:dyDescent="0.25">
      <c r="A410" s="801" t="s">
        <v>72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95">
        <v>4607091387919</v>
      </c>
      <c r="E411" s="796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11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8"/>
      <c r="R411" s="788"/>
      <c r="S411" s="788"/>
      <c r="T411" s="789"/>
      <c r="U411" s="34"/>
      <c r="V411" s="34"/>
      <c r="W411" s="35" t="s">
        <v>68</v>
      </c>
      <c r="X411" s="779">
        <v>19</v>
      </c>
      <c r="Y411" s="780">
        <f>IFERROR(IF(X411="",0,CEILING((X411/$H411),1)*$H411),"")</f>
        <v>24.299999999999997</v>
      </c>
      <c r="Z411" s="36">
        <f>IFERROR(IF(Y411=0,"",ROUNDUP(Y411/H411,0)*0.01898),"")</f>
        <v>5.6940000000000004E-2</v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20.217407407407407</v>
      </c>
      <c r="BN411" s="64">
        <f>IFERROR(Y411*I411/H411,"0")</f>
        <v>25.856999999999996</v>
      </c>
      <c r="BO411" s="64">
        <f>IFERROR(1/J411*(X411/H411),"0")</f>
        <v>3.6651234567901238E-2</v>
      </c>
      <c r="BP411" s="64">
        <f>IFERROR(1/J411*(Y411/H411),"0")</f>
        <v>4.6875E-2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95">
        <v>4680115883604</v>
      </c>
      <c r="E412" s="796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9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95">
        <v>4680115883567</v>
      </c>
      <c r="E413" s="796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92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794"/>
      <c r="P414" s="798" t="s">
        <v>70</v>
      </c>
      <c r="Q414" s="799"/>
      <c r="R414" s="799"/>
      <c r="S414" s="799"/>
      <c r="T414" s="799"/>
      <c r="U414" s="799"/>
      <c r="V414" s="800"/>
      <c r="W414" s="37" t="s">
        <v>71</v>
      </c>
      <c r="X414" s="781">
        <f>IFERROR(X411/H411,"0")+IFERROR(X412/H412,"0")+IFERROR(X413/H413,"0")</f>
        <v>2.3456790123456792</v>
      </c>
      <c r="Y414" s="781">
        <f>IFERROR(Y411/H411,"0")+IFERROR(Y412/H412,"0")+IFERROR(Y413/H413,"0")</f>
        <v>3</v>
      </c>
      <c r="Z414" s="781">
        <f>IFERROR(IF(Z411="",0,Z411),"0")+IFERROR(IF(Z412="",0,Z412),"0")+IFERROR(IF(Z413="",0,Z413),"0")</f>
        <v>5.6940000000000004E-2</v>
      </c>
      <c r="AA414" s="782"/>
      <c r="AB414" s="782"/>
      <c r="AC414" s="782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8" t="s">
        <v>70</v>
      </c>
      <c r="Q415" s="799"/>
      <c r="R415" s="799"/>
      <c r="S415" s="799"/>
      <c r="T415" s="799"/>
      <c r="U415" s="799"/>
      <c r="V415" s="800"/>
      <c r="W415" s="37" t="s">
        <v>68</v>
      </c>
      <c r="X415" s="781">
        <f>IFERROR(SUM(X411:X413),"0")</f>
        <v>19</v>
      </c>
      <c r="Y415" s="781">
        <f>IFERROR(SUM(Y411:Y413),"0")</f>
        <v>24.299999999999997</v>
      </c>
      <c r="Z415" s="37"/>
      <c r="AA415" s="782"/>
      <c r="AB415" s="782"/>
      <c r="AC415" s="782"/>
    </row>
    <row r="416" spans="1:68" ht="27.75" customHeight="1" x14ac:dyDescent="0.2">
      <c r="A416" s="882" t="s">
        <v>651</v>
      </c>
      <c r="B416" s="883"/>
      <c r="C416" s="883"/>
      <c r="D416" s="883"/>
      <c r="E416" s="883"/>
      <c r="F416" s="883"/>
      <c r="G416" s="883"/>
      <c r="H416" s="883"/>
      <c r="I416" s="883"/>
      <c r="J416" s="883"/>
      <c r="K416" s="883"/>
      <c r="L416" s="883"/>
      <c r="M416" s="883"/>
      <c r="N416" s="883"/>
      <c r="O416" s="883"/>
      <c r="P416" s="883"/>
      <c r="Q416" s="883"/>
      <c r="R416" s="883"/>
      <c r="S416" s="883"/>
      <c r="T416" s="883"/>
      <c r="U416" s="883"/>
      <c r="V416" s="883"/>
      <c r="W416" s="883"/>
      <c r="X416" s="883"/>
      <c r="Y416" s="883"/>
      <c r="Z416" s="883"/>
      <c r="AA416" s="48"/>
      <c r="AB416" s="48"/>
      <c r="AC416" s="48"/>
    </row>
    <row r="417" spans="1:68" ht="16.5" customHeight="1" x14ac:dyDescent="0.25">
      <c r="A417" s="823" t="s">
        <v>652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4"/>
      <c r="AB417" s="774"/>
      <c r="AC417" s="774"/>
    </row>
    <row r="418" spans="1:68" ht="14.25" customHeight="1" x14ac:dyDescent="0.25">
      <c r="A418" s="801" t="s">
        <v>109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95">
        <v>4680115884847</v>
      </c>
      <c r="E419" s="796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10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5">
        <v>4680115884847</v>
      </c>
      <c r="E420" s="796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8"/>
      <c r="R420" s="788"/>
      <c r="S420" s="788"/>
      <c r="T420" s="789"/>
      <c r="U420" s="34"/>
      <c r="V420" s="34"/>
      <c r="W420" s="35" t="s">
        <v>68</v>
      </c>
      <c r="X420" s="779">
        <v>94</v>
      </c>
      <c r="Y420" s="780">
        <f t="shared" si="87"/>
        <v>105</v>
      </c>
      <c r="Z420" s="36">
        <f>IFERROR(IF(Y420=0,"",ROUNDUP(Y420/H420,0)*0.02175),"")</f>
        <v>0.15225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97.00800000000001</v>
      </c>
      <c r="BN420" s="64">
        <f t="shared" si="89"/>
        <v>108.36</v>
      </c>
      <c r="BO420" s="64">
        <f t="shared" si="90"/>
        <v>0.13055555555555554</v>
      </c>
      <c r="BP420" s="64">
        <f t="shared" si="91"/>
        <v>0.14583333333333331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95">
        <v>4680115884854</v>
      </c>
      <c r="E421" s="796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5">
        <v>4680115884854</v>
      </c>
      <c r="E422" s="796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68</v>
      </c>
      <c r="X422" s="779">
        <v>278</v>
      </c>
      <c r="Y422" s="780">
        <f t="shared" si="87"/>
        <v>285</v>
      </c>
      <c r="Z422" s="36">
        <f>IFERROR(IF(Y422=0,"",ROUNDUP(Y422/H422,0)*0.02175),"")</f>
        <v>0.41324999999999995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286.89600000000002</v>
      </c>
      <c r="BN422" s="64">
        <f t="shared" si="89"/>
        <v>294.12</v>
      </c>
      <c r="BO422" s="64">
        <f t="shared" si="90"/>
        <v>0.38611111111111113</v>
      </c>
      <c r="BP422" s="64">
        <f t="shared" si="91"/>
        <v>0.39583333333333331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95">
        <v>4607091383997</v>
      </c>
      <c r="E423" s="796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8"/>
      <c r="R423" s="788"/>
      <c r="S423" s="788"/>
      <c r="T423" s="789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95">
        <v>4680115884830</v>
      </c>
      <c r="E424" s="796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10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5">
        <v>4680115884830</v>
      </c>
      <c r="E425" s="796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68</v>
      </c>
      <c r="X425" s="779">
        <v>1490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1537.68</v>
      </c>
      <c r="BN425" s="64">
        <f t="shared" si="89"/>
        <v>1548</v>
      </c>
      <c r="BO425" s="64">
        <f t="shared" si="90"/>
        <v>2.0694444444444442</v>
      </c>
      <c r="BP425" s="64">
        <f t="shared" si="91"/>
        <v>2.083333333333333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95">
        <v>4680115882638</v>
      </c>
      <c r="E426" s="796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11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8"/>
      <c r="R426" s="788"/>
      <c r="S426" s="788"/>
      <c r="T426" s="789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95">
        <v>4680115884922</v>
      </c>
      <c r="E427" s="796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8"/>
      <c r="R427" s="788"/>
      <c r="S427" s="788"/>
      <c r="T427" s="789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95">
        <v>4680115884861</v>
      </c>
      <c r="E428" s="796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1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2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98" t="s">
        <v>70</v>
      </c>
      <c r="Q429" s="799"/>
      <c r="R429" s="799"/>
      <c r="S429" s="799"/>
      <c r="T429" s="799"/>
      <c r="U429" s="799"/>
      <c r="V429" s="800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124.13333333333333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126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2.7404999999999999</v>
      </c>
      <c r="AA429" s="782"/>
      <c r="AB429" s="782"/>
      <c r="AC429" s="782"/>
    </row>
    <row r="430" spans="1:68" x14ac:dyDescent="0.2">
      <c r="A430" s="793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794"/>
      <c r="P430" s="798" t="s">
        <v>70</v>
      </c>
      <c r="Q430" s="799"/>
      <c r="R430" s="799"/>
      <c r="S430" s="799"/>
      <c r="T430" s="799"/>
      <c r="U430" s="799"/>
      <c r="V430" s="800"/>
      <c r="W430" s="37" t="s">
        <v>68</v>
      </c>
      <c r="X430" s="781">
        <f>IFERROR(SUM(X419:X428),"0")</f>
        <v>1862</v>
      </c>
      <c r="Y430" s="781">
        <f>IFERROR(SUM(Y419:Y428),"0")</f>
        <v>1890</v>
      </c>
      <c r="Z430" s="37"/>
      <c r="AA430" s="782"/>
      <c r="AB430" s="782"/>
      <c r="AC430" s="782"/>
    </row>
    <row r="431" spans="1:68" ht="14.25" customHeight="1" x14ac:dyDescent="0.25">
      <c r="A431" s="801" t="s">
        <v>155</v>
      </c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3"/>
      <c r="P431" s="793"/>
      <c r="Q431" s="793"/>
      <c r="R431" s="793"/>
      <c r="S431" s="793"/>
      <c r="T431" s="793"/>
      <c r="U431" s="793"/>
      <c r="V431" s="793"/>
      <c r="W431" s="793"/>
      <c r="X431" s="793"/>
      <c r="Y431" s="793"/>
      <c r="Z431" s="793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5">
        <v>4607091383980</v>
      </c>
      <c r="E432" s="796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11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68</v>
      </c>
      <c r="X432" s="779">
        <v>485</v>
      </c>
      <c r="Y432" s="780">
        <f>IFERROR(IF(X432="",0,CEILING((X432/$H432),1)*$H432),"")</f>
        <v>495</v>
      </c>
      <c r="Z432" s="36">
        <f>IFERROR(IF(Y432=0,"",ROUNDUP(Y432/H432,0)*0.02175),"")</f>
        <v>0.71775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500.52000000000004</v>
      </c>
      <c r="BN432" s="64">
        <f>IFERROR(Y432*I432/H432,"0")</f>
        <v>510.84000000000003</v>
      </c>
      <c r="BO432" s="64">
        <f>IFERROR(1/J432*(X432/H432),"0")</f>
        <v>0.67361111111111116</v>
      </c>
      <c r="BP432" s="64">
        <f>IFERROR(1/J432*(Y432/H432),"0")</f>
        <v>0.6875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95">
        <v>4607091384178</v>
      </c>
      <c r="E433" s="796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8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2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98" t="s">
        <v>70</v>
      </c>
      <c r="Q434" s="799"/>
      <c r="R434" s="799"/>
      <c r="S434" s="799"/>
      <c r="T434" s="799"/>
      <c r="U434" s="799"/>
      <c r="V434" s="800"/>
      <c r="W434" s="37" t="s">
        <v>71</v>
      </c>
      <c r="X434" s="781">
        <f>IFERROR(X432/H432,"0")+IFERROR(X433/H433,"0")</f>
        <v>32.333333333333336</v>
      </c>
      <c r="Y434" s="781">
        <f>IFERROR(Y432/H432,"0")+IFERROR(Y433/H433,"0")</f>
        <v>33</v>
      </c>
      <c r="Z434" s="781">
        <f>IFERROR(IF(Z432="",0,Z432),"0")+IFERROR(IF(Z433="",0,Z433),"0")</f>
        <v>0.71775</v>
      </c>
      <c r="AA434" s="782"/>
      <c r="AB434" s="782"/>
      <c r="AC434" s="782"/>
    </row>
    <row r="435" spans="1:68" x14ac:dyDescent="0.2">
      <c r="A435" s="793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794"/>
      <c r="P435" s="798" t="s">
        <v>70</v>
      </c>
      <c r="Q435" s="799"/>
      <c r="R435" s="799"/>
      <c r="S435" s="799"/>
      <c r="T435" s="799"/>
      <c r="U435" s="799"/>
      <c r="V435" s="800"/>
      <c r="W435" s="37" t="s">
        <v>68</v>
      </c>
      <c r="X435" s="781">
        <f>IFERROR(SUM(X432:X433),"0")</f>
        <v>485</v>
      </c>
      <c r="Y435" s="781">
        <f>IFERROR(SUM(Y432:Y433),"0")</f>
        <v>495</v>
      </c>
      <c r="Z435" s="37"/>
      <c r="AA435" s="782"/>
      <c r="AB435" s="782"/>
      <c r="AC435" s="782"/>
    </row>
    <row r="436" spans="1:68" ht="14.25" customHeight="1" x14ac:dyDescent="0.25">
      <c r="A436" s="801" t="s">
        <v>72</v>
      </c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3"/>
      <c r="P436" s="793"/>
      <c r="Q436" s="793"/>
      <c r="R436" s="793"/>
      <c r="S436" s="793"/>
      <c r="T436" s="793"/>
      <c r="U436" s="793"/>
      <c r="V436" s="793"/>
      <c r="W436" s="793"/>
      <c r="X436" s="793"/>
      <c r="Y436" s="793"/>
      <c r="Z436" s="793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95">
        <v>4607091383928</v>
      </c>
      <c r="E437" s="796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1212" t="s">
        <v>683</v>
      </c>
      <c r="Q437" s="788"/>
      <c r="R437" s="788"/>
      <c r="S437" s="788"/>
      <c r="T437" s="789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95">
        <v>4607091384260</v>
      </c>
      <c r="E438" s="796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47" t="s">
        <v>687</v>
      </c>
      <c r="Q438" s="788"/>
      <c r="R438" s="788"/>
      <c r="S438" s="788"/>
      <c r="T438" s="789"/>
      <c r="U438" s="34"/>
      <c r="V438" s="34"/>
      <c r="W438" s="35" t="s">
        <v>68</v>
      </c>
      <c r="X438" s="779">
        <v>25</v>
      </c>
      <c r="Y438" s="78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26.441666666666666</v>
      </c>
      <c r="BN438" s="64">
        <f>IFERROR(Y438*I438/H438,"0")</f>
        <v>28.556999999999999</v>
      </c>
      <c r="BO438" s="64">
        <f>IFERROR(1/J438*(X438/H438),"0")</f>
        <v>4.3402777777777776E-2</v>
      </c>
      <c r="BP438" s="64">
        <f>IFERROR(1/J438*(Y438/H438),"0")</f>
        <v>4.6875E-2</v>
      </c>
    </row>
    <row r="439" spans="1:68" x14ac:dyDescent="0.2">
      <c r="A439" s="792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98" t="s">
        <v>70</v>
      </c>
      <c r="Q439" s="799"/>
      <c r="R439" s="799"/>
      <c r="S439" s="799"/>
      <c r="T439" s="799"/>
      <c r="U439" s="799"/>
      <c r="V439" s="800"/>
      <c r="W439" s="37" t="s">
        <v>71</v>
      </c>
      <c r="X439" s="781">
        <f>IFERROR(X437/H437,"0")+IFERROR(X438/H438,"0")</f>
        <v>2.7777777777777777</v>
      </c>
      <c r="Y439" s="781">
        <f>IFERROR(Y437/H437,"0")+IFERROR(Y438/H438,"0")</f>
        <v>3</v>
      </c>
      <c r="Z439" s="781">
        <f>IFERROR(IF(Z437="",0,Z437),"0")+IFERROR(IF(Z438="",0,Z438),"0")</f>
        <v>5.6940000000000004E-2</v>
      </c>
      <c r="AA439" s="782"/>
      <c r="AB439" s="782"/>
      <c r="AC439" s="782"/>
    </row>
    <row r="440" spans="1:68" x14ac:dyDescent="0.2">
      <c r="A440" s="793"/>
      <c r="B440" s="793"/>
      <c r="C440" s="793"/>
      <c r="D440" s="793"/>
      <c r="E440" s="793"/>
      <c r="F440" s="793"/>
      <c r="G440" s="793"/>
      <c r="H440" s="793"/>
      <c r="I440" s="793"/>
      <c r="J440" s="793"/>
      <c r="K440" s="793"/>
      <c r="L440" s="793"/>
      <c r="M440" s="793"/>
      <c r="N440" s="793"/>
      <c r="O440" s="794"/>
      <c r="P440" s="798" t="s">
        <v>70</v>
      </c>
      <c r="Q440" s="799"/>
      <c r="R440" s="799"/>
      <c r="S440" s="799"/>
      <c r="T440" s="799"/>
      <c r="U440" s="799"/>
      <c r="V440" s="800"/>
      <c r="W440" s="37" t="s">
        <v>68</v>
      </c>
      <c r="X440" s="781">
        <f>IFERROR(SUM(X437:X438),"0")</f>
        <v>25</v>
      </c>
      <c r="Y440" s="781">
        <f>IFERROR(SUM(Y437:Y438),"0")</f>
        <v>27</v>
      </c>
      <c r="Z440" s="37"/>
      <c r="AA440" s="782"/>
      <c r="AB440" s="782"/>
      <c r="AC440" s="782"/>
    </row>
    <row r="441" spans="1:68" ht="14.25" customHeight="1" x14ac:dyDescent="0.25">
      <c r="A441" s="801" t="s">
        <v>196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5">
        <v>4607091384673</v>
      </c>
      <c r="E442" s="796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1224" t="s">
        <v>691</v>
      </c>
      <c r="Q442" s="788"/>
      <c r="R442" s="788"/>
      <c r="S442" s="788"/>
      <c r="T442" s="789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92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98" t="s">
        <v>70</v>
      </c>
      <c r="Q443" s="799"/>
      <c r="R443" s="799"/>
      <c r="S443" s="799"/>
      <c r="T443" s="799"/>
      <c r="U443" s="799"/>
      <c r="V443" s="800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8" t="s">
        <v>70</v>
      </c>
      <c r="Q444" s="799"/>
      <c r="R444" s="799"/>
      <c r="S444" s="799"/>
      <c r="T444" s="799"/>
      <c r="U444" s="799"/>
      <c r="V444" s="800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823" t="s">
        <v>693</v>
      </c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3"/>
      <c r="P445" s="793"/>
      <c r="Q445" s="793"/>
      <c r="R445" s="793"/>
      <c r="S445" s="793"/>
      <c r="T445" s="793"/>
      <c r="U445" s="793"/>
      <c r="V445" s="793"/>
      <c r="W445" s="793"/>
      <c r="X445" s="793"/>
      <c r="Y445" s="793"/>
      <c r="Z445" s="793"/>
      <c r="AA445" s="774"/>
      <c r="AB445" s="774"/>
      <c r="AC445" s="774"/>
    </row>
    <row r="446" spans="1:68" ht="14.25" customHeight="1" x14ac:dyDescent="0.25">
      <c r="A446" s="801" t="s">
        <v>109</v>
      </c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3"/>
      <c r="P446" s="793"/>
      <c r="Q446" s="793"/>
      <c r="R446" s="793"/>
      <c r="S446" s="793"/>
      <c r="T446" s="793"/>
      <c r="U446" s="793"/>
      <c r="V446" s="793"/>
      <c r="W446" s="793"/>
      <c r="X446" s="793"/>
      <c r="Y446" s="793"/>
      <c r="Z446" s="793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95">
        <v>4680115881907</v>
      </c>
      <c r="E447" s="796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8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95">
        <v>4680115881907</v>
      </c>
      <c r="E448" s="796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9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95">
        <v>4680115883925</v>
      </c>
      <c r="E449" s="796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95">
        <v>4680115883925</v>
      </c>
      <c r="E450" s="796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108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95">
        <v>4607091384192</v>
      </c>
      <c r="E451" s="796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95">
        <v>4680115884892</v>
      </c>
      <c r="E452" s="796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11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95">
        <v>4680115884885</v>
      </c>
      <c r="E453" s="796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11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68</v>
      </c>
      <c r="X453" s="779">
        <v>31</v>
      </c>
      <c r="Y453" s="780">
        <f t="shared" si="92"/>
        <v>36</v>
      </c>
      <c r="Z453" s="36">
        <f>IFERROR(IF(Y453=0,"",ROUNDUP(Y453/H453,0)*0.01898),"")</f>
        <v>5.6940000000000004E-2</v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32.123750000000001</v>
      </c>
      <c r="BN453" s="64">
        <f t="shared" si="94"/>
        <v>37.305</v>
      </c>
      <c r="BO453" s="64">
        <f t="shared" si="95"/>
        <v>4.0364583333333336E-2</v>
      </c>
      <c r="BP453" s="64">
        <f t="shared" si="96"/>
        <v>4.6875E-2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95">
        <v>4680115884908</v>
      </c>
      <c r="E454" s="796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12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2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98" t="s">
        <v>70</v>
      </c>
      <c r="Q455" s="799"/>
      <c r="R455" s="799"/>
      <c r="S455" s="799"/>
      <c r="T455" s="799"/>
      <c r="U455" s="799"/>
      <c r="V455" s="800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2.5833333333333335</v>
      </c>
      <c r="Y455" s="781">
        <f>IFERROR(Y447/H447,"0")+IFERROR(Y448/H448,"0")+IFERROR(Y449/H449,"0")+IFERROR(Y450/H450,"0")+IFERROR(Y451/H451,"0")+IFERROR(Y452/H452,"0")+IFERROR(Y453/H453,"0")+IFERROR(Y454/H454,"0")</f>
        <v>3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5.6940000000000004E-2</v>
      </c>
      <c r="AA455" s="782"/>
      <c r="AB455" s="782"/>
      <c r="AC455" s="782"/>
    </row>
    <row r="456" spans="1:68" x14ac:dyDescent="0.2">
      <c r="A456" s="793"/>
      <c r="B456" s="793"/>
      <c r="C456" s="793"/>
      <c r="D456" s="793"/>
      <c r="E456" s="793"/>
      <c r="F456" s="793"/>
      <c r="G456" s="793"/>
      <c r="H456" s="793"/>
      <c r="I456" s="793"/>
      <c r="J456" s="793"/>
      <c r="K456" s="793"/>
      <c r="L456" s="793"/>
      <c r="M456" s="793"/>
      <c r="N456" s="793"/>
      <c r="O456" s="794"/>
      <c r="P456" s="798" t="s">
        <v>70</v>
      </c>
      <c r="Q456" s="799"/>
      <c r="R456" s="799"/>
      <c r="S456" s="799"/>
      <c r="T456" s="799"/>
      <c r="U456" s="799"/>
      <c r="V456" s="800"/>
      <c r="W456" s="37" t="s">
        <v>68</v>
      </c>
      <c r="X456" s="781">
        <f>IFERROR(SUM(X447:X454),"0")</f>
        <v>31</v>
      </c>
      <c r="Y456" s="781">
        <f>IFERROR(SUM(Y447:Y454),"0")</f>
        <v>36</v>
      </c>
      <c r="Z456" s="37"/>
      <c r="AA456" s="782"/>
      <c r="AB456" s="782"/>
      <c r="AC456" s="782"/>
    </row>
    <row r="457" spans="1:68" ht="14.25" customHeight="1" x14ac:dyDescent="0.25">
      <c r="A457" s="801" t="s">
        <v>63</v>
      </c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3"/>
      <c r="P457" s="793"/>
      <c r="Q457" s="793"/>
      <c r="R457" s="793"/>
      <c r="S457" s="793"/>
      <c r="T457" s="793"/>
      <c r="U457" s="793"/>
      <c r="V457" s="793"/>
      <c r="W457" s="793"/>
      <c r="X457" s="793"/>
      <c r="Y457" s="793"/>
      <c r="Z457" s="793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95">
        <v>4607091384802</v>
      </c>
      <c r="E458" s="796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11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95">
        <v>4607091384826</v>
      </c>
      <c r="E459" s="796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792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98" t="s">
        <v>70</v>
      </c>
      <c r="Q460" s="799"/>
      <c r="R460" s="799"/>
      <c r="S460" s="799"/>
      <c r="T460" s="799"/>
      <c r="U460" s="799"/>
      <c r="V460" s="800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794"/>
      <c r="P461" s="798" t="s">
        <v>70</v>
      </c>
      <c r="Q461" s="799"/>
      <c r="R461" s="799"/>
      <c r="S461" s="799"/>
      <c r="T461" s="799"/>
      <c r="U461" s="799"/>
      <c r="V461" s="800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801" t="s">
        <v>72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5">
        <v>4607091384246</v>
      </c>
      <c r="E463" s="796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063" t="s">
        <v>719</v>
      </c>
      <c r="Q463" s="788"/>
      <c r="R463" s="788"/>
      <c r="S463" s="788"/>
      <c r="T463" s="789"/>
      <c r="U463" s="34"/>
      <c r="V463" s="34"/>
      <c r="W463" s="35" t="s">
        <v>68</v>
      </c>
      <c r="X463" s="779">
        <v>945</v>
      </c>
      <c r="Y463" s="780">
        <f>IFERROR(IF(X463="",0,CEILING((X463/$H463),1)*$H463),"")</f>
        <v>945</v>
      </c>
      <c r="Z463" s="36">
        <f>IFERROR(IF(Y463=0,"",ROUNDUP(Y463/H463,0)*0.01898),"")</f>
        <v>1.9929000000000001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999.495</v>
      </c>
      <c r="BN463" s="64">
        <f>IFERROR(Y463*I463/H463,"0")</f>
        <v>999.495</v>
      </c>
      <c r="BO463" s="64">
        <f>IFERROR(1/J463*(X463/H463),"0")</f>
        <v>1.640625</v>
      </c>
      <c r="BP463" s="64">
        <f>IFERROR(1/J463*(Y463/H463),"0")</f>
        <v>1.640625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95">
        <v>4680115881976</v>
      </c>
      <c r="E464" s="796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1137" t="s">
        <v>723</v>
      </c>
      <c r="Q464" s="788"/>
      <c r="R464" s="788"/>
      <c r="S464" s="788"/>
      <c r="T464" s="789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95">
        <v>4607091384253</v>
      </c>
      <c r="E465" s="796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95">
        <v>4607091384253</v>
      </c>
      <c r="E466" s="796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12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95">
        <v>4680115881969</v>
      </c>
      <c r="E467" s="796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2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8" t="s">
        <v>70</v>
      </c>
      <c r="Q468" s="799"/>
      <c r="R468" s="799"/>
      <c r="S468" s="799"/>
      <c r="T468" s="799"/>
      <c r="U468" s="799"/>
      <c r="V468" s="800"/>
      <c r="W468" s="37" t="s">
        <v>71</v>
      </c>
      <c r="X468" s="781">
        <f>IFERROR(X463/H463,"0")+IFERROR(X464/H464,"0")+IFERROR(X465/H465,"0")+IFERROR(X466/H466,"0")+IFERROR(X467/H467,"0")</f>
        <v>105</v>
      </c>
      <c r="Y468" s="781">
        <f>IFERROR(Y463/H463,"0")+IFERROR(Y464/H464,"0")+IFERROR(Y465/H465,"0")+IFERROR(Y466/H466,"0")+IFERROR(Y467/H467,"0")</f>
        <v>105</v>
      </c>
      <c r="Z468" s="781">
        <f>IFERROR(IF(Z463="",0,Z463),"0")+IFERROR(IF(Z464="",0,Z464),"0")+IFERROR(IF(Z465="",0,Z465),"0")+IFERROR(IF(Z466="",0,Z466),"0")+IFERROR(IF(Z467="",0,Z467),"0")</f>
        <v>1.9929000000000001</v>
      </c>
      <c r="AA468" s="782"/>
      <c r="AB468" s="782"/>
      <c r="AC468" s="782"/>
    </row>
    <row r="469" spans="1:68" x14ac:dyDescent="0.2">
      <c r="A469" s="793"/>
      <c r="B469" s="793"/>
      <c r="C469" s="793"/>
      <c r="D469" s="793"/>
      <c r="E469" s="793"/>
      <c r="F469" s="793"/>
      <c r="G469" s="793"/>
      <c r="H469" s="793"/>
      <c r="I469" s="793"/>
      <c r="J469" s="793"/>
      <c r="K469" s="793"/>
      <c r="L469" s="793"/>
      <c r="M469" s="793"/>
      <c r="N469" s="793"/>
      <c r="O469" s="794"/>
      <c r="P469" s="798" t="s">
        <v>70</v>
      </c>
      <c r="Q469" s="799"/>
      <c r="R469" s="799"/>
      <c r="S469" s="799"/>
      <c r="T469" s="799"/>
      <c r="U469" s="799"/>
      <c r="V469" s="800"/>
      <c r="W469" s="37" t="s">
        <v>68</v>
      </c>
      <c r="X469" s="781">
        <f>IFERROR(SUM(X463:X467),"0")</f>
        <v>945</v>
      </c>
      <c r="Y469" s="781">
        <f>IFERROR(SUM(Y463:Y467),"0")</f>
        <v>945</v>
      </c>
      <c r="Z469" s="37"/>
      <c r="AA469" s="782"/>
      <c r="AB469" s="782"/>
      <c r="AC469" s="782"/>
    </row>
    <row r="470" spans="1:68" ht="14.25" customHeight="1" x14ac:dyDescent="0.25">
      <c r="A470" s="801" t="s">
        <v>196</v>
      </c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3"/>
      <c r="P470" s="793"/>
      <c r="Q470" s="793"/>
      <c r="R470" s="793"/>
      <c r="S470" s="793"/>
      <c r="T470" s="793"/>
      <c r="U470" s="793"/>
      <c r="V470" s="793"/>
      <c r="W470" s="793"/>
      <c r="X470" s="793"/>
      <c r="Y470" s="793"/>
      <c r="Z470" s="793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95">
        <v>4607091389357</v>
      </c>
      <c r="E471" s="796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1143" t="s">
        <v>735</v>
      </c>
      <c r="Q471" s="788"/>
      <c r="R471" s="788"/>
      <c r="S471" s="788"/>
      <c r="T471" s="789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792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98" t="s">
        <v>70</v>
      </c>
      <c r="Q472" s="799"/>
      <c r="R472" s="799"/>
      <c r="S472" s="799"/>
      <c r="T472" s="799"/>
      <c r="U472" s="799"/>
      <c r="V472" s="800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3"/>
      <c r="B473" s="793"/>
      <c r="C473" s="793"/>
      <c r="D473" s="793"/>
      <c r="E473" s="793"/>
      <c r="F473" s="793"/>
      <c r="G473" s="793"/>
      <c r="H473" s="793"/>
      <c r="I473" s="793"/>
      <c r="J473" s="793"/>
      <c r="K473" s="793"/>
      <c r="L473" s="793"/>
      <c r="M473" s="793"/>
      <c r="N473" s="793"/>
      <c r="O473" s="794"/>
      <c r="P473" s="798" t="s">
        <v>70</v>
      </c>
      <c r="Q473" s="799"/>
      <c r="R473" s="799"/>
      <c r="S473" s="799"/>
      <c r="T473" s="799"/>
      <c r="U473" s="799"/>
      <c r="V473" s="800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82" t="s">
        <v>737</v>
      </c>
      <c r="B474" s="883"/>
      <c r="C474" s="883"/>
      <c r="D474" s="883"/>
      <c r="E474" s="883"/>
      <c r="F474" s="883"/>
      <c r="G474" s="883"/>
      <c r="H474" s="883"/>
      <c r="I474" s="883"/>
      <c r="J474" s="883"/>
      <c r="K474" s="883"/>
      <c r="L474" s="883"/>
      <c r="M474" s="883"/>
      <c r="N474" s="883"/>
      <c r="O474" s="883"/>
      <c r="P474" s="883"/>
      <c r="Q474" s="883"/>
      <c r="R474" s="883"/>
      <c r="S474" s="883"/>
      <c r="T474" s="883"/>
      <c r="U474" s="883"/>
      <c r="V474" s="883"/>
      <c r="W474" s="883"/>
      <c r="X474" s="883"/>
      <c r="Y474" s="883"/>
      <c r="Z474" s="883"/>
      <c r="AA474" s="48"/>
      <c r="AB474" s="48"/>
      <c r="AC474" s="48"/>
    </row>
    <row r="475" spans="1:68" ht="16.5" customHeight="1" x14ac:dyDescent="0.25">
      <c r="A475" s="823" t="s">
        <v>738</v>
      </c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3"/>
      <c r="P475" s="793"/>
      <c r="Q475" s="793"/>
      <c r="R475" s="793"/>
      <c r="S475" s="793"/>
      <c r="T475" s="793"/>
      <c r="U475" s="793"/>
      <c r="V475" s="793"/>
      <c r="W475" s="793"/>
      <c r="X475" s="793"/>
      <c r="Y475" s="793"/>
      <c r="Z475" s="793"/>
      <c r="AA475" s="774"/>
      <c r="AB475" s="774"/>
      <c r="AC475" s="774"/>
    </row>
    <row r="476" spans="1:68" ht="14.25" customHeight="1" x14ac:dyDescent="0.25">
      <c r="A476" s="801" t="s">
        <v>109</v>
      </c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793"/>
      <c r="P476" s="793"/>
      <c r="Q476" s="793"/>
      <c r="R476" s="793"/>
      <c r="S476" s="793"/>
      <c r="T476" s="793"/>
      <c r="U476" s="793"/>
      <c r="V476" s="793"/>
      <c r="W476" s="793"/>
      <c r="X476" s="793"/>
      <c r="Y476" s="793"/>
      <c r="Z476" s="793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95">
        <v>4607091389708</v>
      </c>
      <c r="E477" s="796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9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92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8" t="s">
        <v>70</v>
      </c>
      <c r="Q478" s="799"/>
      <c r="R478" s="799"/>
      <c r="S478" s="799"/>
      <c r="T478" s="799"/>
      <c r="U478" s="799"/>
      <c r="V478" s="800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3"/>
      <c r="B479" s="793"/>
      <c r="C479" s="793"/>
      <c r="D479" s="793"/>
      <c r="E479" s="793"/>
      <c r="F479" s="793"/>
      <c r="G479" s="793"/>
      <c r="H479" s="793"/>
      <c r="I479" s="793"/>
      <c r="J479" s="793"/>
      <c r="K479" s="793"/>
      <c r="L479" s="793"/>
      <c r="M479" s="793"/>
      <c r="N479" s="793"/>
      <c r="O479" s="794"/>
      <c r="P479" s="798" t="s">
        <v>70</v>
      </c>
      <c r="Q479" s="799"/>
      <c r="R479" s="799"/>
      <c r="S479" s="799"/>
      <c r="T479" s="799"/>
      <c r="U479" s="799"/>
      <c r="V479" s="800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801" t="s">
        <v>63</v>
      </c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3"/>
      <c r="P480" s="793"/>
      <c r="Q480" s="793"/>
      <c r="R480" s="793"/>
      <c r="S480" s="793"/>
      <c r="T480" s="793"/>
      <c r="U480" s="793"/>
      <c r="V480" s="793"/>
      <c r="W480" s="793"/>
      <c r="X480" s="793"/>
      <c r="Y480" s="793"/>
      <c r="Z480" s="793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95">
        <v>4680115886100</v>
      </c>
      <c r="E481" s="796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1115" t="s">
        <v>744</v>
      </c>
      <c r="Q481" s="788"/>
      <c r="R481" s="788"/>
      <c r="S481" s="788"/>
      <c r="T481" s="789"/>
      <c r="U481" s="34"/>
      <c r="V481" s="34"/>
      <c r="W481" s="35" t="s">
        <v>68</v>
      </c>
      <c r="X481" s="779">
        <v>4</v>
      </c>
      <c r="Y481" s="780">
        <f t="shared" ref="Y481:Y499" si="97">IFERROR(IF(X481="",0,CEILING((X481/$H481),1)*$H481),"")</f>
        <v>5.4</v>
      </c>
      <c r="Z481" s="36">
        <f>IFERROR(IF(Y481=0,"",ROUNDUP(Y481/H481,0)*0.00902),"")</f>
        <v>9.0200000000000002E-3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4.1555555555555559</v>
      </c>
      <c r="BN481" s="64">
        <f t="shared" ref="BN481:BN499" si="99">IFERROR(Y481*I481/H481,"0")</f>
        <v>5.61</v>
      </c>
      <c r="BO481" s="64">
        <f t="shared" ref="BO481:BO499" si="100">IFERROR(1/J481*(X481/H481),"0")</f>
        <v>5.6116722783389446E-3</v>
      </c>
      <c r="BP481" s="64">
        <f t="shared" ref="BP481:BP499" si="101">IFERROR(1/J481*(Y481/H481),"0")</f>
        <v>7.575757575757576E-3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95">
        <v>4680115886117</v>
      </c>
      <c r="E482" s="796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1146" t="s">
        <v>748</v>
      </c>
      <c r="Q482" s="788"/>
      <c r="R482" s="788"/>
      <c r="S482" s="788"/>
      <c r="T482" s="789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95">
        <v>4680115886117</v>
      </c>
      <c r="E483" s="796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913" t="s">
        <v>748</v>
      </c>
      <c r="Q483" s="788"/>
      <c r="R483" s="788"/>
      <c r="S483" s="788"/>
      <c r="T483" s="789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95">
        <v>4607091389746</v>
      </c>
      <c r="E484" s="796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8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95">
        <v>4607091389746</v>
      </c>
      <c r="E485" s="796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9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95">
        <v>4680115883147</v>
      </c>
      <c r="E486" s="796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8"/>
      <c r="R486" s="788"/>
      <c r="S486" s="788"/>
      <c r="T486" s="789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95">
        <v>4680115883147</v>
      </c>
      <c r="E487" s="796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64" t="s">
        <v>758</v>
      </c>
      <c r="Q487" s="788"/>
      <c r="R487" s="788"/>
      <c r="S487" s="788"/>
      <c r="T487" s="789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95">
        <v>4607091384338</v>
      </c>
      <c r="E488" s="796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8"/>
      <c r="R488" s="788"/>
      <c r="S488" s="788"/>
      <c r="T488" s="789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95">
        <v>4680115883154</v>
      </c>
      <c r="E489" s="796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3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8"/>
      <c r="R489" s="788"/>
      <c r="S489" s="788"/>
      <c r="T489" s="789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95">
        <v>4680115883154</v>
      </c>
      <c r="E490" s="796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23" t="s">
        <v>765</v>
      </c>
      <c r="Q490" s="788"/>
      <c r="R490" s="788"/>
      <c r="S490" s="788"/>
      <c r="T490" s="789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95">
        <v>4607091389524</v>
      </c>
      <c r="E491" s="796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95">
        <v>4607091389524</v>
      </c>
      <c r="E492" s="796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95">
        <v>4680115883161</v>
      </c>
      <c r="E493" s="796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95">
        <v>4680115883161</v>
      </c>
      <c r="E494" s="796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13" t="s">
        <v>773</v>
      </c>
      <c r="Q494" s="788"/>
      <c r="R494" s="788"/>
      <c r="S494" s="788"/>
      <c r="T494" s="789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95">
        <v>4607091389531</v>
      </c>
      <c r="E495" s="796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8"/>
      <c r="R495" s="788"/>
      <c r="S495" s="788"/>
      <c r="T495" s="789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95">
        <v>4607091389531</v>
      </c>
      <c r="E496" s="796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10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95">
        <v>4607091384345</v>
      </c>
      <c r="E497" s="796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8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8"/>
      <c r="R497" s="788"/>
      <c r="S497" s="788"/>
      <c r="T497" s="789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95">
        <v>4680115883185</v>
      </c>
      <c r="E498" s="796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11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8"/>
      <c r="R498" s="788"/>
      <c r="S498" s="788"/>
      <c r="T498" s="789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95">
        <v>4680115883185</v>
      </c>
      <c r="E499" s="796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839" t="s">
        <v>784</v>
      </c>
      <c r="Q499" s="788"/>
      <c r="R499" s="788"/>
      <c r="S499" s="788"/>
      <c r="T499" s="789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2"/>
      <c r="B500" s="793"/>
      <c r="C500" s="793"/>
      <c r="D500" s="793"/>
      <c r="E500" s="793"/>
      <c r="F500" s="793"/>
      <c r="G500" s="793"/>
      <c r="H500" s="793"/>
      <c r="I500" s="793"/>
      <c r="J500" s="793"/>
      <c r="K500" s="793"/>
      <c r="L500" s="793"/>
      <c r="M500" s="793"/>
      <c r="N500" s="793"/>
      <c r="O500" s="794"/>
      <c r="P500" s="798" t="s">
        <v>70</v>
      </c>
      <c r="Q500" s="799"/>
      <c r="R500" s="799"/>
      <c r="S500" s="799"/>
      <c r="T500" s="799"/>
      <c r="U500" s="799"/>
      <c r="V500" s="800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0.7407407407407407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9.0200000000000002E-3</v>
      </c>
      <c r="AA500" s="782"/>
      <c r="AB500" s="782"/>
      <c r="AC500" s="782"/>
    </row>
    <row r="501" spans="1:68" x14ac:dyDescent="0.2">
      <c r="A501" s="793"/>
      <c r="B501" s="793"/>
      <c r="C501" s="793"/>
      <c r="D501" s="793"/>
      <c r="E501" s="793"/>
      <c r="F501" s="793"/>
      <c r="G501" s="793"/>
      <c r="H501" s="793"/>
      <c r="I501" s="793"/>
      <c r="J501" s="793"/>
      <c r="K501" s="793"/>
      <c r="L501" s="793"/>
      <c r="M501" s="793"/>
      <c r="N501" s="793"/>
      <c r="O501" s="794"/>
      <c r="P501" s="798" t="s">
        <v>70</v>
      </c>
      <c r="Q501" s="799"/>
      <c r="R501" s="799"/>
      <c r="S501" s="799"/>
      <c r="T501" s="799"/>
      <c r="U501" s="799"/>
      <c r="V501" s="800"/>
      <c r="W501" s="37" t="s">
        <v>68</v>
      </c>
      <c r="X501" s="781">
        <f>IFERROR(SUM(X481:X499),"0")</f>
        <v>4</v>
      </c>
      <c r="Y501" s="781">
        <f>IFERROR(SUM(Y481:Y499),"0")</f>
        <v>5.4</v>
      </c>
      <c r="Z501" s="37"/>
      <c r="AA501" s="782"/>
      <c r="AB501" s="782"/>
      <c r="AC501" s="782"/>
    </row>
    <row r="502" spans="1:68" ht="14.25" customHeight="1" x14ac:dyDescent="0.25">
      <c r="A502" s="801" t="s">
        <v>72</v>
      </c>
      <c r="B502" s="793"/>
      <c r="C502" s="793"/>
      <c r="D502" s="793"/>
      <c r="E502" s="793"/>
      <c r="F502" s="793"/>
      <c r="G502" s="793"/>
      <c r="H502" s="793"/>
      <c r="I502" s="793"/>
      <c r="J502" s="793"/>
      <c r="K502" s="793"/>
      <c r="L502" s="793"/>
      <c r="M502" s="793"/>
      <c r="N502" s="793"/>
      <c r="O502" s="793"/>
      <c r="P502" s="793"/>
      <c r="Q502" s="793"/>
      <c r="R502" s="793"/>
      <c r="S502" s="793"/>
      <c r="T502" s="793"/>
      <c r="U502" s="793"/>
      <c r="V502" s="793"/>
      <c r="W502" s="793"/>
      <c r="X502" s="793"/>
      <c r="Y502" s="793"/>
      <c r="Z502" s="793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95">
        <v>4607091384352</v>
      </c>
      <c r="E503" s="796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9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8"/>
      <c r="R503" s="788"/>
      <c r="S503" s="788"/>
      <c r="T503" s="789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95">
        <v>4607091389654</v>
      </c>
      <c r="E504" s="796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9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8"/>
      <c r="R504" s="788"/>
      <c r="S504" s="788"/>
      <c r="T504" s="789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792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98" t="s">
        <v>70</v>
      </c>
      <c r="Q505" s="799"/>
      <c r="R505" s="799"/>
      <c r="S505" s="799"/>
      <c r="T505" s="799"/>
      <c r="U505" s="799"/>
      <c r="V505" s="800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98" t="s">
        <v>70</v>
      </c>
      <c r="Q506" s="799"/>
      <c r="R506" s="799"/>
      <c r="S506" s="799"/>
      <c r="T506" s="799"/>
      <c r="U506" s="799"/>
      <c r="V506" s="800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801" t="s">
        <v>98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95">
        <v>4680115884335</v>
      </c>
      <c r="E508" s="796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8"/>
      <c r="R508" s="788"/>
      <c r="S508" s="788"/>
      <c r="T508" s="789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95">
        <v>4680115884113</v>
      </c>
      <c r="E509" s="796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8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8"/>
      <c r="R509" s="788"/>
      <c r="S509" s="788"/>
      <c r="T509" s="789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2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8" t="s">
        <v>70</v>
      </c>
      <c r="Q510" s="799"/>
      <c r="R510" s="799"/>
      <c r="S510" s="799"/>
      <c r="T510" s="799"/>
      <c r="U510" s="799"/>
      <c r="V510" s="800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8" t="s">
        <v>70</v>
      </c>
      <c r="Q511" s="799"/>
      <c r="R511" s="799"/>
      <c r="S511" s="799"/>
      <c r="T511" s="799"/>
      <c r="U511" s="799"/>
      <c r="V511" s="800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823" t="s">
        <v>799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4"/>
      <c r="AB512" s="774"/>
      <c r="AC512" s="774"/>
    </row>
    <row r="513" spans="1:68" ht="14.25" customHeight="1" x14ac:dyDescent="0.25">
      <c r="A513" s="801" t="s">
        <v>155</v>
      </c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793"/>
      <c r="P513" s="793"/>
      <c r="Q513" s="793"/>
      <c r="R513" s="793"/>
      <c r="S513" s="793"/>
      <c r="T513" s="793"/>
      <c r="U513" s="793"/>
      <c r="V513" s="793"/>
      <c r="W513" s="793"/>
      <c r="X513" s="793"/>
      <c r="Y513" s="793"/>
      <c r="Z513" s="793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95">
        <v>4607091389364</v>
      </c>
      <c r="E514" s="796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8"/>
      <c r="R514" s="788"/>
      <c r="S514" s="788"/>
      <c r="T514" s="789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2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8" t="s">
        <v>70</v>
      </c>
      <c r="Q515" s="799"/>
      <c r="R515" s="799"/>
      <c r="S515" s="799"/>
      <c r="T515" s="799"/>
      <c r="U515" s="799"/>
      <c r="V515" s="800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8" t="s">
        <v>70</v>
      </c>
      <c r="Q516" s="799"/>
      <c r="R516" s="799"/>
      <c r="S516" s="799"/>
      <c r="T516" s="799"/>
      <c r="U516" s="799"/>
      <c r="V516" s="800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801" t="s">
        <v>63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95">
        <v>4680115886094</v>
      </c>
      <c r="E518" s="796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1205" t="s">
        <v>805</v>
      </c>
      <c r="Q518" s="788"/>
      <c r="R518" s="788"/>
      <c r="S518" s="788"/>
      <c r="T518" s="789"/>
      <c r="U518" s="34"/>
      <c r="V518" s="34"/>
      <c r="W518" s="35" t="s">
        <v>68</v>
      </c>
      <c r="X518" s="779">
        <v>5</v>
      </c>
      <c r="Y518" s="780">
        <f>IFERROR(IF(X518="",0,CEILING((X518/$H518),1)*$H518),"")</f>
        <v>5.4</v>
      </c>
      <c r="Z518" s="36">
        <f>IFERROR(IF(Y518=0,"",ROUNDUP(Y518/H518,0)*0.00902),"")</f>
        <v>9.0200000000000002E-3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5.1944444444444446</v>
      </c>
      <c r="BN518" s="64">
        <f>IFERROR(Y518*I518/H518,"0")</f>
        <v>5.61</v>
      </c>
      <c r="BO518" s="64">
        <f>IFERROR(1/J518*(X518/H518),"0")</f>
        <v>7.0145903479236806E-3</v>
      </c>
      <c r="BP518" s="64">
        <f>IFERROR(1/J518*(Y518/H518),"0")</f>
        <v>7.575757575757576E-3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95">
        <v>4607091389425</v>
      </c>
      <c r="E519" s="796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8"/>
      <c r="R519" s="788"/>
      <c r="S519" s="788"/>
      <c r="T519" s="789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95">
        <v>4680115880771</v>
      </c>
      <c r="E520" s="796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1187" t="s">
        <v>812</v>
      </c>
      <c r="Q520" s="788"/>
      <c r="R520" s="788"/>
      <c r="S520" s="788"/>
      <c r="T520" s="789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95">
        <v>4607091389500</v>
      </c>
      <c r="E521" s="796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11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8"/>
      <c r="R521" s="788"/>
      <c r="S521" s="788"/>
      <c r="T521" s="789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95">
        <v>4607091389500</v>
      </c>
      <c r="E522" s="796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11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8"/>
      <c r="R522" s="788"/>
      <c r="S522" s="788"/>
      <c r="T522" s="789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2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98" t="s">
        <v>70</v>
      </c>
      <c r="Q523" s="799"/>
      <c r="R523" s="799"/>
      <c r="S523" s="799"/>
      <c r="T523" s="799"/>
      <c r="U523" s="799"/>
      <c r="V523" s="800"/>
      <c r="W523" s="37" t="s">
        <v>71</v>
      </c>
      <c r="X523" s="781">
        <f>IFERROR(X518/H518,"0")+IFERROR(X519/H519,"0")+IFERROR(X520/H520,"0")+IFERROR(X521/H521,"0")+IFERROR(X522/H522,"0")</f>
        <v>0.92592592592592582</v>
      </c>
      <c r="Y523" s="781">
        <f>IFERROR(Y518/H518,"0")+IFERROR(Y519/H519,"0")+IFERROR(Y520/H520,"0")+IFERROR(Y521/H521,"0")+IFERROR(Y522/H522,"0")</f>
        <v>1</v>
      </c>
      <c r="Z523" s="781">
        <f>IFERROR(IF(Z518="",0,Z518),"0")+IFERROR(IF(Z519="",0,Z519),"0")+IFERROR(IF(Z520="",0,Z520),"0")+IFERROR(IF(Z521="",0,Z521),"0")+IFERROR(IF(Z522="",0,Z522),"0")</f>
        <v>9.0200000000000002E-3</v>
      </c>
      <c r="AA523" s="782"/>
      <c r="AB523" s="782"/>
      <c r="AC523" s="782"/>
    </row>
    <row r="524" spans="1:68" x14ac:dyDescent="0.2">
      <c r="A524" s="793"/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4"/>
      <c r="P524" s="798" t="s">
        <v>70</v>
      </c>
      <c r="Q524" s="799"/>
      <c r="R524" s="799"/>
      <c r="S524" s="799"/>
      <c r="T524" s="799"/>
      <c r="U524" s="799"/>
      <c r="V524" s="800"/>
      <c r="W524" s="37" t="s">
        <v>68</v>
      </c>
      <c r="X524" s="781">
        <f>IFERROR(SUM(X518:X522),"0")</f>
        <v>5</v>
      </c>
      <c r="Y524" s="781">
        <f>IFERROR(SUM(Y518:Y522),"0")</f>
        <v>5.4</v>
      </c>
      <c r="Z524" s="37"/>
      <c r="AA524" s="782"/>
      <c r="AB524" s="782"/>
      <c r="AC524" s="782"/>
    </row>
    <row r="525" spans="1:68" ht="14.25" customHeight="1" x14ac:dyDescent="0.25">
      <c r="A525" s="801" t="s">
        <v>98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95">
        <v>4680115884359</v>
      </c>
      <c r="E526" s="796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9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8"/>
      <c r="R526" s="788"/>
      <c r="S526" s="788"/>
      <c r="T526" s="789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92"/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4"/>
      <c r="P527" s="798" t="s">
        <v>70</v>
      </c>
      <c r="Q527" s="799"/>
      <c r="R527" s="799"/>
      <c r="S527" s="799"/>
      <c r="T527" s="799"/>
      <c r="U527" s="799"/>
      <c r="V527" s="800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3"/>
      <c r="B528" s="793"/>
      <c r="C528" s="793"/>
      <c r="D528" s="793"/>
      <c r="E528" s="793"/>
      <c r="F528" s="793"/>
      <c r="G528" s="793"/>
      <c r="H528" s="793"/>
      <c r="I528" s="793"/>
      <c r="J528" s="793"/>
      <c r="K528" s="793"/>
      <c r="L528" s="793"/>
      <c r="M528" s="793"/>
      <c r="N528" s="793"/>
      <c r="O528" s="794"/>
      <c r="P528" s="798" t="s">
        <v>70</v>
      </c>
      <c r="Q528" s="799"/>
      <c r="R528" s="799"/>
      <c r="S528" s="799"/>
      <c r="T528" s="799"/>
      <c r="U528" s="799"/>
      <c r="V528" s="800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801" t="s">
        <v>819</v>
      </c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3"/>
      <c r="P529" s="793"/>
      <c r="Q529" s="793"/>
      <c r="R529" s="793"/>
      <c r="S529" s="793"/>
      <c r="T529" s="793"/>
      <c r="U529" s="793"/>
      <c r="V529" s="793"/>
      <c r="W529" s="793"/>
      <c r="X529" s="793"/>
      <c r="Y529" s="793"/>
      <c r="Z529" s="793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95">
        <v>4680115884564</v>
      </c>
      <c r="E530" s="796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96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8"/>
      <c r="R530" s="788"/>
      <c r="S530" s="788"/>
      <c r="T530" s="789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98" t="s">
        <v>70</v>
      </c>
      <c r="Q531" s="799"/>
      <c r="R531" s="799"/>
      <c r="S531" s="799"/>
      <c r="T531" s="799"/>
      <c r="U531" s="799"/>
      <c r="V531" s="800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98" t="s">
        <v>70</v>
      </c>
      <c r="Q532" s="799"/>
      <c r="R532" s="799"/>
      <c r="S532" s="799"/>
      <c r="T532" s="799"/>
      <c r="U532" s="799"/>
      <c r="V532" s="800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823" t="s">
        <v>823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801" t="s">
        <v>63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95">
        <v>4680115885189</v>
      </c>
      <c r="E535" s="796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8"/>
      <c r="R535" s="788"/>
      <c r="S535" s="788"/>
      <c r="T535" s="789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95">
        <v>4680115885172</v>
      </c>
      <c r="E536" s="796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88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8"/>
      <c r="R536" s="788"/>
      <c r="S536" s="788"/>
      <c r="T536" s="789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95">
        <v>4680115885110</v>
      </c>
      <c r="E537" s="796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1134" t="s">
        <v>831</v>
      </c>
      <c r="Q537" s="788"/>
      <c r="R537" s="788"/>
      <c r="S537" s="788"/>
      <c r="T537" s="789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95">
        <v>4680115885219</v>
      </c>
      <c r="E538" s="796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983" t="s">
        <v>835</v>
      </c>
      <c r="Q538" s="788"/>
      <c r="R538" s="788"/>
      <c r="S538" s="788"/>
      <c r="T538" s="789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92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4"/>
      <c r="P539" s="798" t="s">
        <v>70</v>
      </c>
      <c r="Q539" s="799"/>
      <c r="R539" s="799"/>
      <c r="S539" s="799"/>
      <c r="T539" s="799"/>
      <c r="U539" s="799"/>
      <c r="V539" s="800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3"/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4"/>
      <c r="P540" s="798" t="s">
        <v>70</v>
      </c>
      <c r="Q540" s="799"/>
      <c r="R540" s="799"/>
      <c r="S540" s="799"/>
      <c r="T540" s="799"/>
      <c r="U540" s="799"/>
      <c r="V540" s="800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823" t="s">
        <v>837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4"/>
      <c r="AB541" s="774"/>
      <c r="AC541" s="774"/>
    </row>
    <row r="542" spans="1:68" ht="14.25" customHeight="1" x14ac:dyDescent="0.25">
      <c r="A542" s="801" t="s">
        <v>63</v>
      </c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3"/>
      <c r="P542" s="793"/>
      <c r="Q542" s="793"/>
      <c r="R542" s="793"/>
      <c r="S542" s="793"/>
      <c r="T542" s="793"/>
      <c r="U542" s="793"/>
      <c r="V542" s="793"/>
      <c r="W542" s="793"/>
      <c r="X542" s="793"/>
      <c r="Y542" s="793"/>
      <c r="Z542" s="793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95">
        <v>4680115885103</v>
      </c>
      <c r="E543" s="796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8"/>
      <c r="R543" s="788"/>
      <c r="S543" s="788"/>
      <c r="T543" s="789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92"/>
      <c r="B544" s="793"/>
      <c r="C544" s="793"/>
      <c r="D544" s="793"/>
      <c r="E544" s="793"/>
      <c r="F544" s="793"/>
      <c r="G544" s="793"/>
      <c r="H544" s="793"/>
      <c r="I544" s="793"/>
      <c r="J544" s="793"/>
      <c r="K544" s="793"/>
      <c r="L544" s="793"/>
      <c r="M544" s="793"/>
      <c r="N544" s="793"/>
      <c r="O544" s="794"/>
      <c r="P544" s="798" t="s">
        <v>70</v>
      </c>
      <c r="Q544" s="799"/>
      <c r="R544" s="799"/>
      <c r="S544" s="799"/>
      <c r="T544" s="799"/>
      <c r="U544" s="799"/>
      <c r="V544" s="800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98" t="s">
        <v>70</v>
      </c>
      <c r="Q545" s="799"/>
      <c r="R545" s="799"/>
      <c r="S545" s="799"/>
      <c r="T545" s="799"/>
      <c r="U545" s="799"/>
      <c r="V545" s="800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801" t="s">
        <v>196</v>
      </c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3"/>
      <c r="P546" s="793"/>
      <c r="Q546" s="793"/>
      <c r="R546" s="793"/>
      <c r="S546" s="793"/>
      <c r="T546" s="793"/>
      <c r="U546" s="793"/>
      <c r="V546" s="793"/>
      <c r="W546" s="793"/>
      <c r="X546" s="793"/>
      <c r="Y546" s="793"/>
      <c r="Z546" s="793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95">
        <v>4680115885509</v>
      </c>
      <c r="E547" s="796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3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8"/>
      <c r="R547" s="788"/>
      <c r="S547" s="788"/>
      <c r="T547" s="789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792"/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4"/>
      <c r="P548" s="798" t="s">
        <v>70</v>
      </c>
      <c r="Q548" s="799"/>
      <c r="R548" s="799"/>
      <c r="S548" s="799"/>
      <c r="T548" s="799"/>
      <c r="U548" s="799"/>
      <c r="V548" s="800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8" t="s">
        <v>70</v>
      </c>
      <c r="Q549" s="799"/>
      <c r="R549" s="799"/>
      <c r="S549" s="799"/>
      <c r="T549" s="799"/>
      <c r="U549" s="799"/>
      <c r="V549" s="800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82" t="s">
        <v>844</v>
      </c>
      <c r="B550" s="883"/>
      <c r="C550" s="883"/>
      <c r="D550" s="883"/>
      <c r="E550" s="883"/>
      <c r="F550" s="883"/>
      <c r="G550" s="883"/>
      <c r="H550" s="883"/>
      <c r="I550" s="883"/>
      <c r="J550" s="883"/>
      <c r="K550" s="883"/>
      <c r="L550" s="883"/>
      <c r="M550" s="883"/>
      <c r="N550" s="883"/>
      <c r="O550" s="883"/>
      <c r="P550" s="883"/>
      <c r="Q550" s="883"/>
      <c r="R550" s="883"/>
      <c r="S550" s="883"/>
      <c r="T550" s="883"/>
      <c r="U550" s="883"/>
      <c r="V550" s="883"/>
      <c r="W550" s="883"/>
      <c r="X550" s="883"/>
      <c r="Y550" s="883"/>
      <c r="Z550" s="883"/>
      <c r="AA550" s="48"/>
      <c r="AB550" s="48"/>
      <c r="AC550" s="48"/>
    </row>
    <row r="551" spans="1:68" ht="16.5" customHeight="1" x14ac:dyDescent="0.25">
      <c r="A551" s="823" t="s">
        <v>844</v>
      </c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793"/>
      <c r="P551" s="793"/>
      <c r="Q551" s="793"/>
      <c r="R551" s="793"/>
      <c r="S551" s="793"/>
      <c r="T551" s="793"/>
      <c r="U551" s="793"/>
      <c r="V551" s="793"/>
      <c r="W551" s="793"/>
      <c r="X551" s="793"/>
      <c r="Y551" s="793"/>
      <c r="Z551" s="793"/>
      <c r="AA551" s="774"/>
      <c r="AB551" s="774"/>
      <c r="AC551" s="774"/>
    </row>
    <row r="552" spans="1:68" ht="14.25" customHeight="1" x14ac:dyDescent="0.25">
      <c r="A552" s="801" t="s">
        <v>109</v>
      </c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793"/>
      <c r="P552" s="793"/>
      <c r="Q552" s="793"/>
      <c r="R552" s="793"/>
      <c r="S552" s="793"/>
      <c r="T552" s="793"/>
      <c r="U552" s="793"/>
      <c r="V552" s="793"/>
      <c r="W552" s="793"/>
      <c r="X552" s="793"/>
      <c r="Y552" s="793"/>
      <c r="Z552" s="793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5">
        <v>4607091389067</v>
      </c>
      <c r="E553" s="796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8"/>
      <c r="R553" s="788"/>
      <c r="S553" s="788"/>
      <c r="T553" s="789"/>
      <c r="U553" s="34"/>
      <c r="V553" s="34"/>
      <c r="W553" s="35" t="s">
        <v>68</v>
      </c>
      <c r="X553" s="779">
        <v>43</v>
      </c>
      <c r="Y553" s="780">
        <f t="shared" ref="Y553:Y567" si="103">IFERROR(IF(X553="",0,CEILING((X553/$H553),1)*$H553),"")</f>
        <v>47.52</v>
      </c>
      <c r="Z553" s="36">
        <f t="shared" ref="Z553:Z558" si="104">IFERROR(IF(Y553=0,"",ROUNDUP(Y553/H553,0)*0.01196),"")</f>
        <v>0.10764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45.931818181818173</v>
      </c>
      <c r="BN553" s="64">
        <f t="shared" ref="BN553:BN567" si="106">IFERROR(Y553*I553/H553,"0")</f>
        <v>50.760000000000005</v>
      </c>
      <c r="BO553" s="64">
        <f t="shared" ref="BO553:BO567" si="107">IFERROR(1/J553*(X553/H553),"0")</f>
        <v>7.8307109557109553E-2</v>
      </c>
      <c r="BP553" s="64">
        <f t="shared" ref="BP553:BP567" si="108">IFERROR(1/J553*(Y553/H553),"0")</f>
        <v>8.6538461538461536E-2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95">
        <v>4680115885271</v>
      </c>
      <c r="E554" s="796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9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8"/>
      <c r="R554" s="788"/>
      <c r="S554" s="788"/>
      <c r="T554" s="789"/>
      <c r="U554" s="34"/>
      <c r="V554" s="34"/>
      <c r="W554" s="35" t="s">
        <v>68</v>
      </c>
      <c r="X554" s="779">
        <v>33</v>
      </c>
      <c r="Y554" s="780">
        <f t="shared" si="103"/>
        <v>36.96</v>
      </c>
      <c r="Z554" s="36">
        <f t="shared" si="104"/>
        <v>8.3720000000000003E-2</v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35.249999999999993</v>
      </c>
      <c r="BN554" s="64">
        <f t="shared" si="106"/>
        <v>39.479999999999997</v>
      </c>
      <c r="BO554" s="64">
        <f t="shared" si="107"/>
        <v>6.0096153846153848E-2</v>
      </c>
      <c r="BP554" s="64">
        <f t="shared" si="108"/>
        <v>6.7307692307692318E-2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95">
        <v>4680115884502</v>
      </c>
      <c r="E555" s="796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8"/>
      <c r="R555" s="788"/>
      <c r="S555" s="788"/>
      <c r="T555" s="789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5">
        <v>4607091389104</v>
      </c>
      <c r="E556" s="796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8"/>
      <c r="R556" s="788"/>
      <c r="S556" s="788"/>
      <c r="T556" s="789"/>
      <c r="U556" s="34"/>
      <c r="V556" s="34"/>
      <c r="W556" s="35" t="s">
        <v>68</v>
      </c>
      <c r="X556" s="779">
        <v>319</v>
      </c>
      <c r="Y556" s="780">
        <f t="shared" si="103"/>
        <v>322.08000000000004</v>
      </c>
      <c r="Z556" s="36">
        <f t="shared" si="104"/>
        <v>0.72955999999999999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340.74999999999994</v>
      </c>
      <c r="BN556" s="64">
        <f t="shared" si="106"/>
        <v>344.04</v>
      </c>
      <c r="BO556" s="64">
        <f t="shared" si="107"/>
        <v>0.58092948717948723</v>
      </c>
      <c r="BP556" s="64">
        <f t="shared" si="108"/>
        <v>0.58653846153846168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95">
        <v>4680115884519</v>
      </c>
      <c r="E557" s="796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9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5">
        <v>4680115885226</v>
      </c>
      <c r="E558" s="796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8"/>
      <c r="R558" s="788"/>
      <c r="S558" s="788"/>
      <c r="T558" s="789"/>
      <c r="U558" s="34"/>
      <c r="V558" s="34"/>
      <c r="W558" s="35" t="s">
        <v>68</v>
      </c>
      <c r="X558" s="779">
        <v>331</v>
      </c>
      <c r="Y558" s="780">
        <f t="shared" si="103"/>
        <v>332.64000000000004</v>
      </c>
      <c r="Z558" s="36">
        <f t="shared" si="104"/>
        <v>0.75348000000000004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353.56818181818181</v>
      </c>
      <c r="BN558" s="64">
        <f t="shared" si="106"/>
        <v>355.32000000000005</v>
      </c>
      <c r="BO558" s="64">
        <f t="shared" si="107"/>
        <v>0.6027826340326341</v>
      </c>
      <c r="BP558" s="64">
        <f t="shared" si="108"/>
        <v>0.60576923076923084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95">
        <v>4680115880603</v>
      </c>
      <c r="E559" s="796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9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8"/>
      <c r="R559" s="788"/>
      <c r="S559" s="788"/>
      <c r="T559" s="789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95">
        <v>4680115880603</v>
      </c>
      <c r="E560" s="796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9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8"/>
      <c r="R560" s="788"/>
      <c r="S560" s="788"/>
      <c r="T560" s="789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95">
        <v>4680115882782</v>
      </c>
      <c r="E561" s="796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8"/>
      <c r="R561" s="788"/>
      <c r="S561" s="788"/>
      <c r="T561" s="789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95">
        <v>4680115885479</v>
      </c>
      <c r="E562" s="796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1204" t="s">
        <v>869</v>
      </c>
      <c r="Q562" s="788"/>
      <c r="R562" s="788"/>
      <c r="S562" s="788"/>
      <c r="T562" s="789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95">
        <v>4607091389982</v>
      </c>
      <c r="E563" s="796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8"/>
      <c r="R563" s="788"/>
      <c r="S563" s="788"/>
      <c r="T563" s="789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95">
        <v>4607091389982</v>
      </c>
      <c r="E564" s="796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8"/>
      <c r="R564" s="788"/>
      <c r="S564" s="788"/>
      <c r="T564" s="789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95">
        <v>4680115886483</v>
      </c>
      <c r="E565" s="796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1159" t="s">
        <v>876</v>
      </c>
      <c r="Q565" s="788"/>
      <c r="R565" s="788"/>
      <c r="S565" s="788"/>
      <c r="T565" s="789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95">
        <v>4680115886490</v>
      </c>
      <c r="E566" s="796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971" t="s">
        <v>879</v>
      </c>
      <c r="Q566" s="788"/>
      <c r="R566" s="788"/>
      <c r="S566" s="788"/>
      <c r="T566" s="789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95">
        <v>4680115886469</v>
      </c>
      <c r="E567" s="796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931" t="s">
        <v>882</v>
      </c>
      <c r="Q567" s="788"/>
      <c r="R567" s="788"/>
      <c r="S567" s="788"/>
      <c r="T567" s="789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2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4"/>
      <c r="P568" s="798" t="s">
        <v>70</v>
      </c>
      <c r="Q568" s="799"/>
      <c r="R568" s="799"/>
      <c r="S568" s="799"/>
      <c r="T568" s="799"/>
      <c r="U568" s="799"/>
      <c r="V568" s="800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137.5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140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1.6743999999999999</v>
      </c>
      <c r="AA568" s="782"/>
      <c r="AB568" s="782"/>
      <c r="AC568" s="782"/>
    </row>
    <row r="569" spans="1:68" x14ac:dyDescent="0.2">
      <c r="A569" s="793"/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4"/>
      <c r="P569" s="798" t="s">
        <v>70</v>
      </c>
      <c r="Q569" s="799"/>
      <c r="R569" s="799"/>
      <c r="S569" s="799"/>
      <c r="T569" s="799"/>
      <c r="U569" s="799"/>
      <c r="V569" s="800"/>
      <c r="W569" s="37" t="s">
        <v>68</v>
      </c>
      <c r="X569" s="781">
        <f>IFERROR(SUM(X553:X567),"0")</f>
        <v>726</v>
      </c>
      <c r="Y569" s="781">
        <f>IFERROR(SUM(Y553:Y567),"0")</f>
        <v>739.2</v>
      </c>
      <c r="Z569" s="37"/>
      <c r="AA569" s="782"/>
      <c r="AB569" s="782"/>
      <c r="AC569" s="782"/>
    </row>
    <row r="570" spans="1:68" ht="14.25" customHeight="1" x14ac:dyDescent="0.25">
      <c r="A570" s="801" t="s">
        <v>155</v>
      </c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3"/>
      <c r="P570" s="793"/>
      <c r="Q570" s="793"/>
      <c r="R570" s="793"/>
      <c r="S570" s="793"/>
      <c r="T570" s="793"/>
      <c r="U570" s="793"/>
      <c r="V570" s="793"/>
      <c r="W570" s="793"/>
      <c r="X570" s="793"/>
      <c r="Y570" s="793"/>
      <c r="Z570" s="793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5">
        <v>4607091388930</v>
      </c>
      <c r="E571" s="796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11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8"/>
      <c r="R571" s="788"/>
      <c r="S571" s="788"/>
      <c r="T571" s="789"/>
      <c r="U571" s="34"/>
      <c r="V571" s="34"/>
      <c r="W571" s="35" t="s">
        <v>68</v>
      </c>
      <c r="X571" s="779">
        <v>94</v>
      </c>
      <c r="Y571" s="780">
        <f>IFERROR(IF(X571="",0,CEILING((X571/$H571),1)*$H571),"")</f>
        <v>95.04</v>
      </c>
      <c r="Z571" s="36">
        <f>IFERROR(IF(Y571=0,"",ROUNDUP(Y571/H571,0)*0.01196),"")</f>
        <v>0.21528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100.40909090909089</v>
      </c>
      <c r="BN571" s="64">
        <f>IFERROR(Y571*I571/H571,"0")</f>
        <v>101.52000000000001</v>
      </c>
      <c r="BO571" s="64">
        <f>IFERROR(1/J571*(X571/H571),"0")</f>
        <v>0.17118298368298368</v>
      </c>
      <c r="BP571" s="64">
        <f>IFERROR(1/J571*(Y571/H571),"0")</f>
        <v>0.17307692307692307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95">
        <v>4607091388930</v>
      </c>
      <c r="E572" s="796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1149" t="s">
        <v>887</v>
      </c>
      <c r="Q572" s="788"/>
      <c r="R572" s="788"/>
      <c r="S572" s="788"/>
      <c r="T572" s="789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95">
        <v>4680115880054</v>
      </c>
      <c r="E573" s="796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1138" t="s">
        <v>891</v>
      </c>
      <c r="Q573" s="788"/>
      <c r="R573" s="788"/>
      <c r="S573" s="788"/>
      <c r="T573" s="789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2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4"/>
      <c r="P574" s="798" t="s">
        <v>70</v>
      </c>
      <c r="Q574" s="799"/>
      <c r="R574" s="799"/>
      <c r="S574" s="799"/>
      <c r="T574" s="799"/>
      <c r="U574" s="799"/>
      <c r="V574" s="800"/>
      <c r="W574" s="37" t="s">
        <v>71</v>
      </c>
      <c r="X574" s="781">
        <f>IFERROR(X571/H571,"0")+IFERROR(X572/H572,"0")+IFERROR(X573/H573,"0")</f>
        <v>17.803030303030301</v>
      </c>
      <c r="Y574" s="781">
        <f>IFERROR(Y571/H571,"0")+IFERROR(Y572/H572,"0")+IFERROR(Y573/H573,"0")</f>
        <v>18</v>
      </c>
      <c r="Z574" s="781">
        <f>IFERROR(IF(Z571="",0,Z571),"0")+IFERROR(IF(Z572="",0,Z572),"0")+IFERROR(IF(Z573="",0,Z573),"0")</f>
        <v>0.21528</v>
      </c>
      <c r="AA574" s="782"/>
      <c r="AB574" s="782"/>
      <c r="AC574" s="782"/>
    </row>
    <row r="575" spans="1:68" x14ac:dyDescent="0.2">
      <c r="A575" s="793"/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4"/>
      <c r="P575" s="798" t="s">
        <v>70</v>
      </c>
      <c r="Q575" s="799"/>
      <c r="R575" s="799"/>
      <c r="S575" s="799"/>
      <c r="T575" s="799"/>
      <c r="U575" s="799"/>
      <c r="V575" s="800"/>
      <c r="W575" s="37" t="s">
        <v>68</v>
      </c>
      <c r="X575" s="781">
        <f>IFERROR(SUM(X571:X573),"0")</f>
        <v>94</v>
      </c>
      <c r="Y575" s="781">
        <f>IFERROR(SUM(Y571:Y573),"0")</f>
        <v>95.04</v>
      </c>
      <c r="Z575" s="37"/>
      <c r="AA575" s="782"/>
      <c r="AB575" s="782"/>
      <c r="AC575" s="782"/>
    </row>
    <row r="576" spans="1:68" ht="14.25" customHeight="1" x14ac:dyDescent="0.25">
      <c r="A576" s="801" t="s">
        <v>63</v>
      </c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3"/>
      <c r="P576" s="793"/>
      <c r="Q576" s="793"/>
      <c r="R576" s="793"/>
      <c r="S576" s="793"/>
      <c r="T576" s="793"/>
      <c r="U576" s="793"/>
      <c r="V576" s="793"/>
      <c r="W576" s="793"/>
      <c r="X576" s="793"/>
      <c r="Y576" s="793"/>
      <c r="Z576" s="793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5">
        <v>4680115883116</v>
      </c>
      <c r="E577" s="796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894" t="s">
        <v>894</v>
      </c>
      <c r="Q577" s="788"/>
      <c r="R577" s="788"/>
      <c r="S577" s="788"/>
      <c r="T577" s="789"/>
      <c r="U577" s="34"/>
      <c r="V577" s="34"/>
      <c r="W577" s="35" t="s">
        <v>68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5">
        <v>4680115883093</v>
      </c>
      <c r="E578" s="796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8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8"/>
      <c r="R578" s="788"/>
      <c r="S578" s="788"/>
      <c r="T578" s="789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95">
        <v>4680115883093</v>
      </c>
      <c r="E579" s="796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842" t="s">
        <v>900</v>
      </c>
      <c r="Q579" s="788"/>
      <c r="R579" s="788"/>
      <c r="S579" s="788"/>
      <c r="T579" s="789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5">
        <v>4680115883109</v>
      </c>
      <c r="E580" s="796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9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8"/>
      <c r="R580" s="788"/>
      <c r="S580" s="788"/>
      <c r="T580" s="789"/>
      <c r="U580" s="34"/>
      <c r="V580" s="34"/>
      <c r="W580" s="35" t="s">
        <v>68</v>
      </c>
      <c r="X580" s="779">
        <v>68</v>
      </c>
      <c r="Y580" s="780">
        <f t="shared" si="109"/>
        <v>68.64</v>
      </c>
      <c r="Z580" s="36">
        <f>IFERROR(IF(Y580=0,"",ROUNDUP(Y580/H580,0)*0.01196),"")</f>
        <v>0.15548000000000001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72.636363636363626</v>
      </c>
      <c r="BN580" s="64">
        <f t="shared" si="111"/>
        <v>73.319999999999993</v>
      </c>
      <c r="BO580" s="64">
        <f t="shared" si="112"/>
        <v>0.12383449883449885</v>
      </c>
      <c r="BP580" s="64">
        <f t="shared" si="113"/>
        <v>0.125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95">
        <v>4680115883109</v>
      </c>
      <c r="E581" s="796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1068" t="s">
        <v>906</v>
      </c>
      <c r="Q581" s="788"/>
      <c r="R581" s="788"/>
      <c r="S581" s="788"/>
      <c r="T581" s="789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95">
        <v>4680115882072</v>
      </c>
      <c r="E582" s="796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924" t="s">
        <v>910</v>
      </c>
      <c r="Q582" s="788"/>
      <c r="R582" s="788"/>
      <c r="S582" s="788"/>
      <c r="T582" s="789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95">
        <v>4680115882072</v>
      </c>
      <c r="E583" s="796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8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95">
        <v>4680115882072</v>
      </c>
      <c r="E584" s="796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1110" t="s">
        <v>914</v>
      </c>
      <c r="Q584" s="788"/>
      <c r="R584" s="788"/>
      <c r="S584" s="788"/>
      <c r="T584" s="789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95">
        <v>4680115882102</v>
      </c>
      <c r="E585" s="796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11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95">
        <v>4680115882102</v>
      </c>
      <c r="E586" s="796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9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8"/>
      <c r="R586" s="788"/>
      <c r="S586" s="788"/>
      <c r="T586" s="789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95">
        <v>4680115882102</v>
      </c>
      <c r="E587" s="796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1084" t="s">
        <v>919</v>
      </c>
      <c r="Q587" s="788"/>
      <c r="R587" s="788"/>
      <c r="S587" s="788"/>
      <c r="T587" s="789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95">
        <v>4680115882096</v>
      </c>
      <c r="E588" s="796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8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8"/>
      <c r="R588" s="788"/>
      <c r="S588" s="788"/>
      <c r="T588" s="789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95">
        <v>4680115882096</v>
      </c>
      <c r="E589" s="796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8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95">
        <v>4680115882096</v>
      </c>
      <c r="E590" s="796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50" t="s">
        <v>924</v>
      </c>
      <c r="Q590" s="788"/>
      <c r="R590" s="788"/>
      <c r="S590" s="788"/>
      <c r="T590" s="789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2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98" t="s">
        <v>70</v>
      </c>
      <c r="Q591" s="799"/>
      <c r="R591" s="799"/>
      <c r="S591" s="799"/>
      <c r="T591" s="799"/>
      <c r="U591" s="799"/>
      <c r="V591" s="800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12.878787878787879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13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0.15548000000000001</v>
      </c>
      <c r="AA591" s="782"/>
      <c r="AB591" s="782"/>
      <c r="AC591" s="782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4"/>
      <c r="P592" s="798" t="s">
        <v>70</v>
      </c>
      <c r="Q592" s="799"/>
      <c r="R592" s="799"/>
      <c r="S592" s="799"/>
      <c r="T592" s="799"/>
      <c r="U592" s="799"/>
      <c r="V592" s="800"/>
      <c r="W592" s="37" t="s">
        <v>68</v>
      </c>
      <c r="X592" s="781">
        <f>IFERROR(SUM(X577:X590),"0")</f>
        <v>68</v>
      </c>
      <c r="Y592" s="781">
        <f>IFERROR(SUM(Y577:Y590),"0")</f>
        <v>68.64</v>
      </c>
      <c r="Z592" s="37"/>
      <c r="AA592" s="782"/>
      <c r="AB592" s="782"/>
      <c r="AC592" s="782"/>
    </row>
    <row r="593" spans="1:68" ht="14.25" customHeight="1" x14ac:dyDescent="0.25">
      <c r="A593" s="801" t="s">
        <v>72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95">
        <v>4607091383409</v>
      </c>
      <c r="E594" s="796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12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8"/>
      <c r="R594" s="788"/>
      <c r="S594" s="788"/>
      <c r="T594" s="789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95">
        <v>4607091383416</v>
      </c>
      <c r="E595" s="796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10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8"/>
      <c r="R595" s="788"/>
      <c r="S595" s="788"/>
      <c r="T595" s="789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95">
        <v>4680115883536</v>
      </c>
      <c r="E596" s="796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8"/>
      <c r="R596" s="788"/>
      <c r="S596" s="788"/>
      <c r="T596" s="789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92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98" t="s">
        <v>70</v>
      </c>
      <c r="Q597" s="799"/>
      <c r="R597" s="799"/>
      <c r="S597" s="799"/>
      <c r="T597" s="799"/>
      <c r="U597" s="799"/>
      <c r="V597" s="800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3"/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4"/>
      <c r="P598" s="798" t="s">
        <v>70</v>
      </c>
      <c r="Q598" s="799"/>
      <c r="R598" s="799"/>
      <c r="S598" s="799"/>
      <c r="T598" s="799"/>
      <c r="U598" s="799"/>
      <c r="V598" s="800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801" t="s">
        <v>196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95">
        <v>4680115885035</v>
      </c>
      <c r="E600" s="796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12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8"/>
      <c r="R600" s="788"/>
      <c r="S600" s="788"/>
      <c r="T600" s="789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95">
        <v>4680115885936</v>
      </c>
      <c r="E601" s="796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859" t="s">
        <v>939</v>
      </c>
      <c r="Q601" s="788"/>
      <c r="R601" s="788"/>
      <c r="S601" s="788"/>
      <c r="T601" s="789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92"/>
      <c r="B602" s="793"/>
      <c r="C602" s="793"/>
      <c r="D602" s="793"/>
      <c r="E602" s="793"/>
      <c r="F602" s="793"/>
      <c r="G602" s="793"/>
      <c r="H602" s="793"/>
      <c r="I602" s="793"/>
      <c r="J602" s="793"/>
      <c r="K602" s="793"/>
      <c r="L602" s="793"/>
      <c r="M602" s="793"/>
      <c r="N602" s="793"/>
      <c r="O602" s="794"/>
      <c r="P602" s="798" t="s">
        <v>70</v>
      </c>
      <c r="Q602" s="799"/>
      <c r="R602" s="799"/>
      <c r="S602" s="799"/>
      <c r="T602" s="799"/>
      <c r="U602" s="799"/>
      <c r="V602" s="800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3"/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4"/>
      <c r="P603" s="798" t="s">
        <v>70</v>
      </c>
      <c r="Q603" s="799"/>
      <c r="R603" s="799"/>
      <c r="S603" s="799"/>
      <c r="T603" s="799"/>
      <c r="U603" s="799"/>
      <c r="V603" s="800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82" t="s">
        <v>940</v>
      </c>
      <c r="B604" s="883"/>
      <c r="C604" s="883"/>
      <c r="D604" s="883"/>
      <c r="E604" s="883"/>
      <c r="F604" s="883"/>
      <c r="G604" s="883"/>
      <c r="H604" s="883"/>
      <c r="I604" s="883"/>
      <c r="J604" s="883"/>
      <c r="K604" s="883"/>
      <c r="L604" s="883"/>
      <c r="M604" s="883"/>
      <c r="N604" s="883"/>
      <c r="O604" s="883"/>
      <c r="P604" s="883"/>
      <c r="Q604" s="883"/>
      <c r="R604" s="883"/>
      <c r="S604" s="883"/>
      <c r="T604" s="883"/>
      <c r="U604" s="883"/>
      <c r="V604" s="883"/>
      <c r="W604" s="883"/>
      <c r="X604" s="883"/>
      <c r="Y604" s="883"/>
      <c r="Z604" s="883"/>
      <c r="AA604" s="48"/>
      <c r="AB604" s="48"/>
      <c r="AC604" s="48"/>
    </row>
    <row r="605" spans="1:68" ht="16.5" customHeight="1" x14ac:dyDescent="0.25">
      <c r="A605" s="823" t="s">
        <v>940</v>
      </c>
      <c r="B605" s="793"/>
      <c r="C605" s="793"/>
      <c r="D605" s="793"/>
      <c r="E605" s="793"/>
      <c r="F605" s="793"/>
      <c r="G605" s="793"/>
      <c r="H605" s="793"/>
      <c r="I605" s="793"/>
      <c r="J605" s="793"/>
      <c r="K605" s="793"/>
      <c r="L605" s="793"/>
      <c r="M605" s="793"/>
      <c r="N605" s="793"/>
      <c r="O605" s="793"/>
      <c r="P605" s="793"/>
      <c r="Q605" s="793"/>
      <c r="R605" s="793"/>
      <c r="S605" s="793"/>
      <c r="T605" s="793"/>
      <c r="U605" s="793"/>
      <c r="V605" s="793"/>
      <c r="W605" s="793"/>
      <c r="X605" s="793"/>
      <c r="Y605" s="793"/>
      <c r="Z605" s="793"/>
      <c r="AA605" s="774"/>
      <c r="AB605" s="774"/>
      <c r="AC605" s="774"/>
    </row>
    <row r="606" spans="1:68" ht="14.25" customHeight="1" x14ac:dyDescent="0.25">
      <c r="A606" s="801" t="s">
        <v>109</v>
      </c>
      <c r="B606" s="793"/>
      <c r="C606" s="793"/>
      <c r="D606" s="793"/>
      <c r="E606" s="793"/>
      <c r="F606" s="793"/>
      <c r="G606" s="793"/>
      <c r="H606" s="793"/>
      <c r="I606" s="793"/>
      <c r="J606" s="793"/>
      <c r="K606" s="793"/>
      <c r="L606" s="793"/>
      <c r="M606" s="793"/>
      <c r="N606" s="793"/>
      <c r="O606" s="793"/>
      <c r="P606" s="793"/>
      <c r="Q606" s="793"/>
      <c r="R606" s="793"/>
      <c r="S606" s="793"/>
      <c r="T606" s="793"/>
      <c r="U606" s="793"/>
      <c r="V606" s="793"/>
      <c r="W606" s="793"/>
      <c r="X606" s="793"/>
      <c r="Y606" s="793"/>
      <c r="Z606" s="793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95">
        <v>4680115885523</v>
      </c>
      <c r="E607" s="796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966" t="s">
        <v>943</v>
      </c>
      <c r="Q607" s="788"/>
      <c r="R607" s="788"/>
      <c r="S607" s="788"/>
      <c r="T607" s="789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792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98" t="s">
        <v>70</v>
      </c>
      <c r="Q608" s="799"/>
      <c r="R608" s="799"/>
      <c r="S608" s="799"/>
      <c r="T608" s="799"/>
      <c r="U608" s="799"/>
      <c r="V608" s="800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4"/>
      <c r="P609" s="798" t="s">
        <v>70</v>
      </c>
      <c r="Q609" s="799"/>
      <c r="R609" s="799"/>
      <c r="S609" s="799"/>
      <c r="T609" s="799"/>
      <c r="U609" s="799"/>
      <c r="V609" s="800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801" t="s">
        <v>63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95">
        <v>4680115885530</v>
      </c>
      <c r="E611" s="796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9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8"/>
      <c r="R611" s="788"/>
      <c r="S611" s="788"/>
      <c r="T611" s="789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8" t="s">
        <v>70</v>
      </c>
      <c r="Q612" s="799"/>
      <c r="R612" s="799"/>
      <c r="S612" s="799"/>
      <c r="T612" s="799"/>
      <c r="U612" s="799"/>
      <c r="V612" s="800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98" t="s">
        <v>70</v>
      </c>
      <c r="Q613" s="799"/>
      <c r="R613" s="799"/>
      <c r="S613" s="799"/>
      <c r="T613" s="799"/>
      <c r="U613" s="799"/>
      <c r="V613" s="800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82" t="s">
        <v>947</v>
      </c>
      <c r="B614" s="883"/>
      <c r="C614" s="883"/>
      <c r="D614" s="883"/>
      <c r="E614" s="883"/>
      <c r="F614" s="883"/>
      <c r="G614" s="883"/>
      <c r="H614" s="883"/>
      <c r="I614" s="883"/>
      <c r="J614" s="883"/>
      <c r="K614" s="883"/>
      <c r="L614" s="883"/>
      <c r="M614" s="883"/>
      <c r="N614" s="883"/>
      <c r="O614" s="883"/>
      <c r="P614" s="883"/>
      <c r="Q614" s="883"/>
      <c r="R614" s="883"/>
      <c r="S614" s="883"/>
      <c r="T614" s="883"/>
      <c r="U614" s="883"/>
      <c r="V614" s="883"/>
      <c r="W614" s="883"/>
      <c r="X614" s="883"/>
      <c r="Y614" s="883"/>
      <c r="Z614" s="883"/>
      <c r="AA614" s="48"/>
      <c r="AB614" s="48"/>
      <c r="AC614" s="48"/>
    </row>
    <row r="615" spans="1:68" ht="16.5" customHeight="1" x14ac:dyDescent="0.25">
      <c r="A615" s="823" t="s">
        <v>947</v>
      </c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3"/>
      <c r="P615" s="793"/>
      <c r="Q615" s="793"/>
      <c r="R615" s="793"/>
      <c r="S615" s="793"/>
      <c r="T615" s="793"/>
      <c r="U615" s="793"/>
      <c r="V615" s="793"/>
      <c r="W615" s="793"/>
      <c r="X615" s="793"/>
      <c r="Y615" s="793"/>
      <c r="Z615" s="793"/>
      <c r="AA615" s="774"/>
      <c r="AB615" s="774"/>
      <c r="AC615" s="774"/>
    </row>
    <row r="616" spans="1:68" ht="14.25" customHeight="1" x14ac:dyDescent="0.25">
      <c r="A616" s="801" t="s">
        <v>109</v>
      </c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3"/>
      <c r="P616" s="793"/>
      <c r="Q616" s="793"/>
      <c r="R616" s="793"/>
      <c r="S616" s="793"/>
      <c r="T616" s="793"/>
      <c r="U616" s="793"/>
      <c r="V616" s="793"/>
      <c r="W616" s="793"/>
      <c r="X616" s="793"/>
      <c r="Y616" s="793"/>
      <c r="Z616" s="793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95">
        <v>4640242181011</v>
      </c>
      <c r="E617" s="796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980" t="s">
        <v>950</v>
      </c>
      <c r="Q617" s="788"/>
      <c r="R617" s="788"/>
      <c r="S617" s="788"/>
      <c r="T617" s="789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95">
        <v>4640242180441</v>
      </c>
      <c r="E618" s="796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951" t="s">
        <v>954</v>
      </c>
      <c r="Q618" s="788"/>
      <c r="R618" s="788"/>
      <c r="S618" s="788"/>
      <c r="T618" s="789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95">
        <v>4640242180564</v>
      </c>
      <c r="E619" s="796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985" t="s">
        <v>958</v>
      </c>
      <c r="Q619" s="788"/>
      <c r="R619" s="788"/>
      <c r="S619" s="788"/>
      <c r="T619" s="789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95">
        <v>4640242180922</v>
      </c>
      <c r="E620" s="796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957" t="s">
        <v>962</v>
      </c>
      <c r="Q620" s="788"/>
      <c r="R620" s="788"/>
      <c r="S620" s="788"/>
      <c r="T620" s="789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95">
        <v>4640242181189</v>
      </c>
      <c r="E621" s="796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1186" t="s">
        <v>966</v>
      </c>
      <c r="Q621" s="788"/>
      <c r="R621" s="788"/>
      <c r="S621" s="788"/>
      <c r="T621" s="789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95">
        <v>4640242180038</v>
      </c>
      <c r="E622" s="796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06" t="s">
        <v>969</v>
      </c>
      <c r="Q622" s="788"/>
      <c r="R622" s="788"/>
      <c r="S622" s="788"/>
      <c r="T622" s="789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95">
        <v>4640242181172</v>
      </c>
      <c r="E623" s="796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31" t="s">
        <v>972</v>
      </c>
      <c r="Q623" s="788"/>
      <c r="R623" s="788"/>
      <c r="S623" s="788"/>
      <c r="T623" s="789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792"/>
      <c r="B624" s="793"/>
      <c r="C624" s="793"/>
      <c r="D624" s="793"/>
      <c r="E624" s="793"/>
      <c r="F624" s="793"/>
      <c r="G624" s="793"/>
      <c r="H624" s="793"/>
      <c r="I624" s="793"/>
      <c r="J624" s="793"/>
      <c r="K624" s="793"/>
      <c r="L624" s="793"/>
      <c r="M624" s="793"/>
      <c r="N624" s="793"/>
      <c r="O624" s="794"/>
      <c r="P624" s="798" t="s">
        <v>70</v>
      </c>
      <c r="Q624" s="799"/>
      <c r="R624" s="799"/>
      <c r="S624" s="799"/>
      <c r="T624" s="799"/>
      <c r="U624" s="799"/>
      <c r="V624" s="800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98" t="s">
        <v>70</v>
      </c>
      <c r="Q625" s="799"/>
      <c r="R625" s="799"/>
      <c r="S625" s="799"/>
      <c r="T625" s="799"/>
      <c r="U625" s="799"/>
      <c r="V625" s="800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801" t="s">
        <v>155</v>
      </c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3"/>
      <c r="P626" s="793"/>
      <c r="Q626" s="793"/>
      <c r="R626" s="793"/>
      <c r="S626" s="793"/>
      <c r="T626" s="793"/>
      <c r="U626" s="793"/>
      <c r="V626" s="793"/>
      <c r="W626" s="793"/>
      <c r="X626" s="793"/>
      <c r="Y626" s="793"/>
      <c r="Z626" s="793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95">
        <v>4640242180519</v>
      </c>
      <c r="E627" s="796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4" t="s">
        <v>975</v>
      </c>
      <c r="Q627" s="788"/>
      <c r="R627" s="788"/>
      <c r="S627" s="788"/>
      <c r="T627" s="789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95">
        <v>4640242180526</v>
      </c>
      <c r="E628" s="796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1193" t="s">
        <v>979</v>
      </c>
      <c r="Q628" s="788"/>
      <c r="R628" s="788"/>
      <c r="S628" s="788"/>
      <c r="T628" s="789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95">
        <v>4640242180090</v>
      </c>
      <c r="E629" s="796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969" t="s">
        <v>982</v>
      </c>
      <c r="Q629" s="788"/>
      <c r="R629" s="788"/>
      <c r="S629" s="788"/>
      <c r="T629" s="789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95">
        <v>4640242181363</v>
      </c>
      <c r="E630" s="796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978" t="s">
        <v>986</v>
      </c>
      <c r="Q630" s="788"/>
      <c r="R630" s="788"/>
      <c r="S630" s="788"/>
      <c r="T630" s="789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92"/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4"/>
      <c r="P631" s="798" t="s">
        <v>70</v>
      </c>
      <c r="Q631" s="799"/>
      <c r="R631" s="799"/>
      <c r="S631" s="799"/>
      <c r="T631" s="799"/>
      <c r="U631" s="799"/>
      <c r="V631" s="800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3"/>
      <c r="B632" s="793"/>
      <c r="C632" s="793"/>
      <c r="D632" s="793"/>
      <c r="E632" s="793"/>
      <c r="F632" s="793"/>
      <c r="G632" s="793"/>
      <c r="H632" s="793"/>
      <c r="I632" s="793"/>
      <c r="J632" s="793"/>
      <c r="K632" s="793"/>
      <c r="L632" s="793"/>
      <c r="M632" s="793"/>
      <c r="N632" s="793"/>
      <c r="O632" s="794"/>
      <c r="P632" s="798" t="s">
        <v>70</v>
      </c>
      <c r="Q632" s="799"/>
      <c r="R632" s="799"/>
      <c r="S632" s="799"/>
      <c r="T632" s="799"/>
      <c r="U632" s="799"/>
      <c r="V632" s="800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801" t="s">
        <v>63</v>
      </c>
      <c r="B633" s="793"/>
      <c r="C633" s="793"/>
      <c r="D633" s="793"/>
      <c r="E633" s="793"/>
      <c r="F633" s="793"/>
      <c r="G633" s="793"/>
      <c r="H633" s="793"/>
      <c r="I633" s="793"/>
      <c r="J633" s="793"/>
      <c r="K633" s="793"/>
      <c r="L633" s="793"/>
      <c r="M633" s="793"/>
      <c r="N633" s="793"/>
      <c r="O633" s="793"/>
      <c r="P633" s="793"/>
      <c r="Q633" s="793"/>
      <c r="R633" s="793"/>
      <c r="S633" s="793"/>
      <c r="T633" s="793"/>
      <c r="U633" s="793"/>
      <c r="V633" s="793"/>
      <c r="W633" s="793"/>
      <c r="X633" s="793"/>
      <c r="Y633" s="793"/>
      <c r="Z633" s="793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95">
        <v>4640242180816</v>
      </c>
      <c r="E634" s="796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1173" t="s">
        <v>989</v>
      </c>
      <c r="Q634" s="788"/>
      <c r="R634" s="788"/>
      <c r="S634" s="788"/>
      <c r="T634" s="789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95">
        <v>4640242180595</v>
      </c>
      <c r="E635" s="796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1136" t="s">
        <v>993</v>
      </c>
      <c r="Q635" s="788"/>
      <c r="R635" s="788"/>
      <c r="S635" s="788"/>
      <c r="T635" s="789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95">
        <v>4640242181615</v>
      </c>
      <c r="E636" s="796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898" t="s">
        <v>997</v>
      </c>
      <c r="Q636" s="788"/>
      <c r="R636" s="788"/>
      <c r="S636" s="788"/>
      <c r="T636" s="789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95">
        <v>4640242181639</v>
      </c>
      <c r="E637" s="796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1221" t="s">
        <v>1001</v>
      </c>
      <c r="Q637" s="788"/>
      <c r="R637" s="788"/>
      <c r="S637" s="788"/>
      <c r="T637" s="789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95">
        <v>4640242181622</v>
      </c>
      <c r="E638" s="796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1106" t="s">
        <v>1005</v>
      </c>
      <c r="Q638" s="788"/>
      <c r="R638" s="788"/>
      <c r="S638" s="788"/>
      <c r="T638" s="789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95">
        <v>4640242180908</v>
      </c>
      <c r="E639" s="796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891" t="s">
        <v>1009</v>
      </c>
      <c r="Q639" s="788"/>
      <c r="R639" s="788"/>
      <c r="S639" s="788"/>
      <c r="T639" s="789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95">
        <v>4640242180489</v>
      </c>
      <c r="E640" s="796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1090" t="s">
        <v>1012</v>
      </c>
      <c r="Q640" s="788"/>
      <c r="R640" s="788"/>
      <c r="S640" s="788"/>
      <c r="T640" s="789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2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98" t="s">
        <v>70</v>
      </c>
      <c r="Q641" s="799"/>
      <c r="R641" s="799"/>
      <c r="S641" s="799"/>
      <c r="T641" s="799"/>
      <c r="U641" s="799"/>
      <c r="V641" s="800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3"/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4"/>
      <c r="P642" s="798" t="s">
        <v>70</v>
      </c>
      <c r="Q642" s="799"/>
      <c r="R642" s="799"/>
      <c r="S642" s="799"/>
      <c r="T642" s="799"/>
      <c r="U642" s="799"/>
      <c r="V642" s="800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801" t="s">
        <v>72</v>
      </c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3"/>
      <c r="P643" s="793"/>
      <c r="Q643" s="793"/>
      <c r="R643" s="793"/>
      <c r="S643" s="793"/>
      <c r="T643" s="793"/>
      <c r="U643" s="793"/>
      <c r="V643" s="793"/>
      <c r="W643" s="793"/>
      <c r="X643" s="793"/>
      <c r="Y643" s="793"/>
      <c r="Z643" s="793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95">
        <v>4640242180533</v>
      </c>
      <c r="E644" s="796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843" t="s">
        <v>1015</v>
      </c>
      <c r="Q644" s="788"/>
      <c r="R644" s="788"/>
      <c r="S644" s="788"/>
      <c r="T644" s="789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95">
        <v>4640242180533</v>
      </c>
      <c r="E645" s="796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1102" t="s">
        <v>1018</v>
      </c>
      <c r="Q645" s="788"/>
      <c r="R645" s="788"/>
      <c r="S645" s="788"/>
      <c r="T645" s="789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95">
        <v>4640242180540</v>
      </c>
      <c r="E646" s="796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906" t="s">
        <v>1021</v>
      </c>
      <c r="Q646" s="788"/>
      <c r="R646" s="788"/>
      <c r="S646" s="788"/>
      <c r="T646" s="789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95">
        <v>4640242180540</v>
      </c>
      <c r="E647" s="796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1162" t="s">
        <v>1024</v>
      </c>
      <c r="Q647" s="788"/>
      <c r="R647" s="788"/>
      <c r="S647" s="788"/>
      <c r="T647" s="789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95">
        <v>4640242181233</v>
      </c>
      <c r="E648" s="796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907" t="s">
        <v>1027</v>
      </c>
      <c r="Q648" s="788"/>
      <c r="R648" s="788"/>
      <c r="S648" s="788"/>
      <c r="T648" s="789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95">
        <v>4640242181233</v>
      </c>
      <c r="E649" s="796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07" t="s">
        <v>1029</v>
      </c>
      <c r="Q649" s="788"/>
      <c r="R649" s="788"/>
      <c r="S649" s="788"/>
      <c r="T649" s="789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95">
        <v>4640242181226</v>
      </c>
      <c r="E650" s="796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824" t="s">
        <v>1032</v>
      </c>
      <c r="Q650" s="788"/>
      <c r="R650" s="788"/>
      <c r="S650" s="788"/>
      <c r="T650" s="789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95">
        <v>4640242181226</v>
      </c>
      <c r="E651" s="796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918" t="s">
        <v>1034</v>
      </c>
      <c r="Q651" s="788"/>
      <c r="R651" s="788"/>
      <c r="S651" s="788"/>
      <c r="T651" s="789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2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8" t="s">
        <v>70</v>
      </c>
      <c r="Q652" s="799"/>
      <c r="R652" s="799"/>
      <c r="S652" s="799"/>
      <c r="T652" s="799"/>
      <c r="U652" s="799"/>
      <c r="V652" s="800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8" t="s">
        <v>70</v>
      </c>
      <c r="Q653" s="799"/>
      <c r="R653" s="799"/>
      <c r="S653" s="799"/>
      <c r="T653" s="799"/>
      <c r="U653" s="799"/>
      <c r="V653" s="800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801" t="s">
        <v>196</v>
      </c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3"/>
      <c r="P654" s="793"/>
      <c r="Q654" s="793"/>
      <c r="R654" s="793"/>
      <c r="S654" s="793"/>
      <c r="T654" s="793"/>
      <c r="U654" s="793"/>
      <c r="V654" s="793"/>
      <c r="W654" s="793"/>
      <c r="X654" s="793"/>
      <c r="Y654" s="793"/>
      <c r="Z654" s="793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95">
        <v>4640242180120</v>
      </c>
      <c r="E655" s="796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832" t="s">
        <v>1037</v>
      </c>
      <c r="Q655" s="788"/>
      <c r="R655" s="788"/>
      <c r="S655" s="788"/>
      <c r="T655" s="789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95">
        <v>4640242180120</v>
      </c>
      <c r="E656" s="796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77" t="s">
        <v>1040</v>
      </c>
      <c r="Q656" s="788"/>
      <c r="R656" s="788"/>
      <c r="S656" s="788"/>
      <c r="T656" s="789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95">
        <v>4640242180137</v>
      </c>
      <c r="E657" s="796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846" t="s">
        <v>1043</v>
      </c>
      <c r="Q657" s="788"/>
      <c r="R657" s="788"/>
      <c r="S657" s="788"/>
      <c r="T657" s="789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95">
        <v>4640242180137</v>
      </c>
      <c r="E658" s="796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1072" t="s">
        <v>1046</v>
      </c>
      <c r="Q658" s="788"/>
      <c r="R658" s="788"/>
      <c r="S658" s="788"/>
      <c r="T658" s="789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2"/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4"/>
      <c r="P659" s="798" t="s">
        <v>70</v>
      </c>
      <c r="Q659" s="799"/>
      <c r="R659" s="799"/>
      <c r="S659" s="799"/>
      <c r="T659" s="799"/>
      <c r="U659" s="799"/>
      <c r="V659" s="800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8" t="s">
        <v>70</v>
      </c>
      <c r="Q660" s="799"/>
      <c r="R660" s="799"/>
      <c r="S660" s="799"/>
      <c r="T660" s="799"/>
      <c r="U660" s="799"/>
      <c r="V660" s="800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823" t="s">
        <v>1047</v>
      </c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74"/>
      <c r="AB661" s="774"/>
      <c r="AC661" s="774"/>
    </row>
    <row r="662" spans="1:68" ht="14.25" customHeight="1" x14ac:dyDescent="0.25">
      <c r="A662" s="801" t="s">
        <v>109</v>
      </c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3"/>
      <c r="P662" s="793"/>
      <c r="Q662" s="793"/>
      <c r="R662" s="793"/>
      <c r="S662" s="793"/>
      <c r="T662" s="793"/>
      <c r="U662" s="793"/>
      <c r="V662" s="793"/>
      <c r="W662" s="793"/>
      <c r="X662" s="793"/>
      <c r="Y662" s="793"/>
      <c r="Z662" s="793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95">
        <v>4640242180045</v>
      </c>
      <c r="E663" s="796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1209" t="s">
        <v>1050</v>
      </c>
      <c r="Q663" s="788"/>
      <c r="R663" s="788"/>
      <c r="S663" s="788"/>
      <c r="T663" s="789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95">
        <v>4640242180601</v>
      </c>
      <c r="E664" s="796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1177" t="s">
        <v>1054</v>
      </c>
      <c r="Q664" s="788"/>
      <c r="R664" s="788"/>
      <c r="S664" s="788"/>
      <c r="T664" s="789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8" t="s">
        <v>70</v>
      </c>
      <c r="Q665" s="799"/>
      <c r="R665" s="799"/>
      <c r="S665" s="799"/>
      <c r="T665" s="799"/>
      <c r="U665" s="799"/>
      <c r="V665" s="800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98" t="s">
        <v>70</v>
      </c>
      <c r="Q666" s="799"/>
      <c r="R666" s="799"/>
      <c r="S666" s="799"/>
      <c r="T666" s="799"/>
      <c r="U666" s="799"/>
      <c r="V666" s="800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801" t="s">
        <v>155</v>
      </c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793"/>
      <c r="P667" s="793"/>
      <c r="Q667" s="793"/>
      <c r="R667" s="793"/>
      <c r="S667" s="793"/>
      <c r="T667" s="793"/>
      <c r="U667" s="793"/>
      <c r="V667" s="793"/>
      <c r="W667" s="793"/>
      <c r="X667" s="793"/>
      <c r="Y667" s="793"/>
      <c r="Z667" s="793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95">
        <v>4640242180090</v>
      </c>
      <c r="E668" s="796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805" t="s">
        <v>1058</v>
      </c>
      <c r="Q668" s="788"/>
      <c r="R668" s="788"/>
      <c r="S668" s="788"/>
      <c r="T668" s="789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792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794"/>
      <c r="P669" s="798" t="s">
        <v>70</v>
      </c>
      <c r="Q669" s="799"/>
      <c r="R669" s="799"/>
      <c r="S669" s="799"/>
      <c r="T669" s="799"/>
      <c r="U669" s="799"/>
      <c r="V669" s="800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794"/>
      <c r="P670" s="798" t="s">
        <v>70</v>
      </c>
      <c r="Q670" s="799"/>
      <c r="R670" s="799"/>
      <c r="S670" s="799"/>
      <c r="T670" s="799"/>
      <c r="U670" s="799"/>
      <c r="V670" s="800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801" t="s">
        <v>63</v>
      </c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793"/>
      <c r="P671" s="793"/>
      <c r="Q671" s="793"/>
      <c r="R671" s="793"/>
      <c r="S671" s="793"/>
      <c r="T671" s="793"/>
      <c r="U671" s="793"/>
      <c r="V671" s="793"/>
      <c r="W671" s="793"/>
      <c r="X671" s="793"/>
      <c r="Y671" s="793"/>
      <c r="Z671" s="793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95">
        <v>4640242180076</v>
      </c>
      <c r="E672" s="796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1041" t="s">
        <v>1062</v>
      </c>
      <c r="Q672" s="788"/>
      <c r="R672" s="788"/>
      <c r="S672" s="788"/>
      <c r="T672" s="789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792"/>
      <c r="B673" s="793"/>
      <c r="C673" s="793"/>
      <c r="D673" s="793"/>
      <c r="E673" s="793"/>
      <c r="F673" s="793"/>
      <c r="G673" s="793"/>
      <c r="H673" s="793"/>
      <c r="I673" s="793"/>
      <c r="J673" s="793"/>
      <c r="K673" s="793"/>
      <c r="L673" s="793"/>
      <c r="M673" s="793"/>
      <c r="N673" s="793"/>
      <c r="O673" s="794"/>
      <c r="P673" s="798" t="s">
        <v>70</v>
      </c>
      <c r="Q673" s="799"/>
      <c r="R673" s="799"/>
      <c r="S673" s="799"/>
      <c r="T673" s="799"/>
      <c r="U673" s="799"/>
      <c r="V673" s="800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3"/>
      <c r="B674" s="793"/>
      <c r="C674" s="793"/>
      <c r="D674" s="793"/>
      <c r="E674" s="793"/>
      <c r="F674" s="793"/>
      <c r="G674" s="793"/>
      <c r="H674" s="793"/>
      <c r="I674" s="793"/>
      <c r="J674" s="793"/>
      <c r="K674" s="793"/>
      <c r="L674" s="793"/>
      <c r="M674" s="793"/>
      <c r="N674" s="793"/>
      <c r="O674" s="794"/>
      <c r="P674" s="798" t="s">
        <v>70</v>
      </c>
      <c r="Q674" s="799"/>
      <c r="R674" s="799"/>
      <c r="S674" s="799"/>
      <c r="T674" s="799"/>
      <c r="U674" s="799"/>
      <c r="V674" s="800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801" t="s">
        <v>72</v>
      </c>
      <c r="B675" s="793"/>
      <c r="C675" s="793"/>
      <c r="D675" s="793"/>
      <c r="E675" s="793"/>
      <c r="F675" s="793"/>
      <c r="G675" s="793"/>
      <c r="H675" s="793"/>
      <c r="I675" s="793"/>
      <c r="J675" s="793"/>
      <c r="K675" s="793"/>
      <c r="L675" s="793"/>
      <c r="M675" s="793"/>
      <c r="N675" s="793"/>
      <c r="O675" s="793"/>
      <c r="P675" s="793"/>
      <c r="Q675" s="793"/>
      <c r="R675" s="793"/>
      <c r="S675" s="793"/>
      <c r="T675" s="793"/>
      <c r="U675" s="793"/>
      <c r="V675" s="793"/>
      <c r="W675" s="793"/>
      <c r="X675" s="793"/>
      <c r="Y675" s="793"/>
      <c r="Z675" s="793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95">
        <v>4640242180106</v>
      </c>
      <c r="E676" s="796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1206" t="s">
        <v>1066</v>
      </c>
      <c r="Q676" s="788"/>
      <c r="R676" s="788"/>
      <c r="S676" s="788"/>
      <c r="T676" s="789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792"/>
      <c r="B677" s="793"/>
      <c r="C677" s="793"/>
      <c r="D677" s="793"/>
      <c r="E677" s="793"/>
      <c r="F677" s="793"/>
      <c r="G677" s="793"/>
      <c r="H677" s="793"/>
      <c r="I677" s="793"/>
      <c r="J677" s="793"/>
      <c r="K677" s="793"/>
      <c r="L677" s="793"/>
      <c r="M677" s="793"/>
      <c r="N677" s="793"/>
      <c r="O677" s="794"/>
      <c r="P677" s="798" t="s">
        <v>70</v>
      </c>
      <c r="Q677" s="799"/>
      <c r="R677" s="799"/>
      <c r="S677" s="799"/>
      <c r="T677" s="799"/>
      <c r="U677" s="799"/>
      <c r="V677" s="800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3"/>
      <c r="B678" s="793"/>
      <c r="C678" s="793"/>
      <c r="D678" s="793"/>
      <c r="E678" s="793"/>
      <c r="F678" s="793"/>
      <c r="G678" s="793"/>
      <c r="H678" s="793"/>
      <c r="I678" s="793"/>
      <c r="J678" s="793"/>
      <c r="K678" s="793"/>
      <c r="L678" s="793"/>
      <c r="M678" s="793"/>
      <c r="N678" s="793"/>
      <c r="O678" s="794"/>
      <c r="P678" s="798" t="s">
        <v>70</v>
      </c>
      <c r="Q678" s="799"/>
      <c r="R678" s="799"/>
      <c r="S678" s="799"/>
      <c r="T678" s="799"/>
      <c r="U678" s="799"/>
      <c r="V678" s="800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01"/>
      <c r="B679" s="793"/>
      <c r="C679" s="793"/>
      <c r="D679" s="793"/>
      <c r="E679" s="793"/>
      <c r="F679" s="793"/>
      <c r="G679" s="793"/>
      <c r="H679" s="793"/>
      <c r="I679" s="793"/>
      <c r="J679" s="793"/>
      <c r="K679" s="793"/>
      <c r="L679" s="793"/>
      <c r="M679" s="793"/>
      <c r="N679" s="793"/>
      <c r="O679" s="1002"/>
      <c r="P679" s="818" t="s">
        <v>1068</v>
      </c>
      <c r="Q679" s="819"/>
      <c r="R679" s="819"/>
      <c r="S679" s="819"/>
      <c r="T679" s="819"/>
      <c r="U679" s="819"/>
      <c r="V679" s="81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6893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7031.1799999999994</v>
      </c>
      <c r="Z679" s="37"/>
      <c r="AA679" s="782"/>
      <c r="AB679" s="782"/>
      <c r="AC679" s="782"/>
    </row>
    <row r="680" spans="1:68" x14ac:dyDescent="0.2">
      <c r="A680" s="793"/>
      <c r="B680" s="793"/>
      <c r="C680" s="793"/>
      <c r="D680" s="793"/>
      <c r="E680" s="793"/>
      <c r="F680" s="793"/>
      <c r="G680" s="793"/>
      <c r="H680" s="793"/>
      <c r="I680" s="793"/>
      <c r="J680" s="793"/>
      <c r="K680" s="793"/>
      <c r="L680" s="793"/>
      <c r="M680" s="793"/>
      <c r="N680" s="793"/>
      <c r="O680" s="1002"/>
      <c r="P680" s="818" t="s">
        <v>1069</v>
      </c>
      <c r="Q680" s="819"/>
      <c r="R680" s="819"/>
      <c r="S680" s="819"/>
      <c r="T680" s="819"/>
      <c r="U680" s="819"/>
      <c r="V680" s="812"/>
      <c r="W680" s="37" t="s">
        <v>68</v>
      </c>
      <c r="X680" s="781">
        <f>IFERROR(SUM(BM22:BM676),"0")</f>
        <v>7267.2369153716654</v>
      </c>
      <c r="Y680" s="781">
        <f>IFERROR(SUM(BN22:BN676),"0")</f>
        <v>7412.6629999999996</v>
      </c>
      <c r="Z680" s="37"/>
      <c r="AA680" s="782"/>
      <c r="AB680" s="782"/>
      <c r="AC680" s="782"/>
    </row>
    <row r="681" spans="1:68" x14ac:dyDescent="0.2">
      <c r="A681" s="793"/>
      <c r="B681" s="793"/>
      <c r="C681" s="793"/>
      <c r="D681" s="793"/>
      <c r="E681" s="793"/>
      <c r="F681" s="793"/>
      <c r="G681" s="793"/>
      <c r="H681" s="793"/>
      <c r="I681" s="793"/>
      <c r="J681" s="793"/>
      <c r="K681" s="793"/>
      <c r="L681" s="793"/>
      <c r="M681" s="793"/>
      <c r="N681" s="793"/>
      <c r="O681" s="1002"/>
      <c r="P681" s="818" t="s">
        <v>1070</v>
      </c>
      <c r="Q681" s="819"/>
      <c r="R681" s="819"/>
      <c r="S681" s="819"/>
      <c r="T681" s="819"/>
      <c r="U681" s="819"/>
      <c r="V681" s="812"/>
      <c r="W681" s="37" t="s">
        <v>1071</v>
      </c>
      <c r="X681" s="38">
        <f>ROUNDUP(SUM(BO22:BO676),0)</f>
        <v>12</v>
      </c>
      <c r="Y681" s="38">
        <f>ROUNDUP(SUM(BP22:BP676),0)</f>
        <v>12</v>
      </c>
      <c r="Z681" s="37"/>
      <c r="AA681" s="782"/>
      <c r="AB681" s="782"/>
      <c r="AC681" s="782"/>
    </row>
    <row r="682" spans="1:68" x14ac:dyDescent="0.2">
      <c r="A682" s="793"/>
      <c r="B682" s="793"/>
      <c r="C682" s="793"/>
      <c r="D682" s="793"/>
      <c r="E682" s="793"/>
      <c r="F682" s="793"/>
      <c r="G682" s="793"/>
      <c r="H682" s="793"/>
      <c r="I682" s="793"/>
      <c r="J682" s="793"/>
      <c r="K682" s="793"/>
      <c r="L682" s="793"/>
      <c r="M682" s="793"/>
      <c r="N682" s="793"/>
      <c r="O682" s="1002"/>
      <c r="P682" s="818" t="s">
        <v>1072</v>
      </c>
      <c r="Q682" s="819"/>
      <c r="R682" s="819"/>
      <c r="S682" s="819"/>
      <c r="T682" s="819"/>
      <c r="U682" s="819"/>
      <c r="V682" s="812"/>
      <c r="W682" s="37" t="s">
        <v>68</v>
      </c>
      <c r="X682" s="781">
        <f>GrossWeightTotal+PalletQtyTotal*25</f>
        <v>7567.2369153716654</v>
      </c>
      <c r="Y682" s="781">
        <f>GrossWeightTotalR+PalletQtyTotalR*25</f>
        <v>7712.6629999999996</v>
      </c>
      <c r="Z682" s="37"/>
      <c r="AA682" s="782"/>
      <c r="AB682" s="782"/>
      <c r="AC682" s="782"/>
    </row>
    <row r="683" spans="1:68" x14ac:dyDescent="0.2">
      <c r="A683" s="793"/>
      <c r="B683" s="793"/>
      <c r="C683" s="793"/>
      <c r="D683" s="793"/>
      <c r="E683" s="793"/>
      <c r="F683" s="793"/>
      <c r="G683" s="793"/>
      <c r="H683" s="793"/>
      <c r="I683" s="793"/>
      <c r="J683" s="793"/>
      <c r="K683" s="793"/>
      <c r="L683" s="793"/>
      <c r="M683" s="793"/>
      <c r="N683" s="793"/>
      <c r="O683" s="1002"/>
      <c r="P683" s="818" t="s">
        <v>1073</v>
      </c>
      <c r="Q683" s="819"/>
      <c r="R683" s="819"/>
      <c r="S683" s="819"/>
      <c r="T683" s="819"/>
      <c r="U683" s="819"/>
      <c r="V683" s="81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1127.3438193139348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1148</v>
      </c>
      <c r="Z683" s="37"/>
      <c r="AA683" s="782"/>
      <c r="AB683" s="782"/>
      <c r="AC683" s="782"/>
    </row>
    <row r="684" spans="1:68" ht="14.25" customHeight="1" x14ac:dyDescent="0.2">
      <c r="A684" s="793"/>
      <c r="B684" s="793"/>
      <c r="C684" s="793"/>
      <c r="D684" s="793"/>
      <c r="E684" s="793"/>
      <c r="F684" s="793"/>
      <c r="G684" s="793"/>
      <c r="H684" s="793"/>
      <c r="I684" s="793"/>
      <c r="J684" s="793"/>
      <c r="K684" s="793"/>
      <c r="L684" s="793"/>
      <c r="M684" s="793"/>
      <c r="N684" s="793"/>
      <c r="O684" s="1002"/>
      <c r="P684" s="818" t="s">
        <v>1074</v>
      </c>
      <c r="Q684" s="819"/>
      <c r="R684" s="819"/>
      <c r="S684" s="819"/>
      <c r="T684" s="819"/>
      <c r="U684" s="819"/>
      <c r="V684" s="81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13.887070000000003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3" t="s">
        <v>107</v>
      </c>
      <c r="D686" s="892"/>
      <c r="E686" s="892"/>
      <c r="F686" s="892"/>
      <c r="G686" s="892"/>
      <c r="H686" s="893"/>
      <c r="I686" s="803" t="s">
        <v>308</v>
      </c>
      <c r="J686" s="892"/>
      <c r="K686" s="892"/>
      <c r="L686" s="892"/>
      <c r="M686" s="892"/>
      <c r="N686" s="892"/>
      <c r="O686" s="892"/>
      <c r="P686" s="892"/>
      <c r="Q686" s="892"/>
      <c r="R686" s="892"/>
      <c r="S686" s="892"/>
      <c r="T686" s="892"/>
      <c r="U686" s="892"/>
      <c r="V686" s="892"/>
      <c r="W686" s="893"/>
      <c r="X686" s="803" t="s">
        <v>651</v>
      </c>
      <c r="Y686" s="893"/>
      <c r="Z686" s="803" t="s">
        <v>737</v>
      </c>
      <c r="AA686" s="892"/>
      <c r="AB686" s="892"/>
      <c r="AC686" s="893"/>
      <c r="AD686" s="776" t="s">
        <v>844</v>
      </c>
      <c r="AE686" s="776" t="s">
        <v>940</v>
      </c>
      <c r="AF686" s="803" t="s">
        <v>947</v>
      </c>
      <c r="AG686" s="893"/>
    </row>
    <row r="687" spans="1:68" ht="14.25" customHeight="1" thickTop="1" x14ac:dyDescent="0.2">
      <c r="A687" s="873" t="s">
        <v>1077</v>
      </c>
      <c r="B687" s="803" t="s">
        <v>62</v>
      </c>
      <c r="C687" s="803" t="s">
        <v>108</v>
      </c>
      <c r="D687" s="803" t="s">
        <v>134</v>
      </c>
      <c r="E687" s="803" t="s">
        <v>204</v>
      </c>
      <c r="F687" s="803" t="s">
        <v>226</v>
      </c>
      <c r="G687" s="803" t="s">
        <v>267</v>
      </c>
      <c r="H687" s="803" t="s">
        <v>107</v>
      </c>
      <c r="I687" s="803" t="s">
        <v>309</v>
      </c>
      <c r="J687" s="803" t="s">
        <v>333</v>
      </c>
      <c r="K687" s="803" t="s">
        <v>410</v>
      </c>
      <c r="L687" s="803" t="s">
        <v>430</v>
      </c>
      <c r="M687" s="803" t="s">
        <v>455</v>
      </c>
      <c r="N687" s="777"/>
      <c r="O687" s="803" t="s">
        <v>482</v>
      </c>
      <c r="P687" s="803" t="s">
        <v>485</v>
      </c>
      <c r="Q687" s="803" t="s">
        <v>494</v>
      </c>
      <c r="R687" s="803" t="s">
        <v>510</v>
      </c>
      <c r="S687" s="803" t="s">
        <v>523</v>
      </c>
      <c r="T687" s="803" t="s">
        <v>536</v>
      </c>
      <c r="U687" s="803" t="s">
        <v>549</v>
      </c>
      <c r="V687" s="803" t="s">
        <v>553</v>
      </c>
      <c r="W687" s="803" t="s">
        <v>638</v>
      </c>
      <c r="X687" s="803" t="s">
        <v>652</v>
      </c>
      <c r="Y687" s="803" t="s">
        <v>693</v>
      </c>
      <c r="Z687" s="803" t="s">
        <v>738</v>
      </c>
      <c r="AA687" s="803" t="s">
        <v>799</v>
      </c>
      <c r="AB687" s="803" t="s">
        <v>823</v>
      </c>
      <c r="AC687" s="803" t="s">
        <v>837</v>
      </c>
      <c r="AD687" s="803" t="s">
        <v>844</v>
      </c>
      <c r="AE687" s="803" t="s">
        <v>940</v>
      </c>
      <c r="AF687" s="803" t="s">
        <v>947</v>
      </c>
      <c r="AG687" s="803" t="s">
        <v>1047</v>
      </c>
    </row>
    <row r="688" spans="1:68" ht="13.5" customHeight="1" thickBot="1" x14ac:dyDescent="0.25">
      <c r="A688" s="874"/>
      <c r="B688" s="804"/>
      <c r="C688" s="804"/>
      <c r="D688" s="804"/>
      <c r="E688" s="804"/>
      <c r="F688" s="804"/>
      <c r="G688" s="804"/>
      <c r="H688" s="804"/>
      <c r="I688" s="804"/>
      <c r="J688" s="804"/>
      <c r="K688" s="804"/>
      <c r="L688" s="804"/>
      <c r="M688" s="804"/>
      <c r="N688" s="777"/>
      <c r="O688" s="804"/>
      <c r="P688" s="804"/>
      <c r="Q688" s="804"/>
      <c r="R688" s="804"/>
      <c r="S688" s="804"/>
      <c r="T688" s="804"/>
      <c r="U688" s="804"/>
      <c r="V688" s="804"/>
      <c r="W688" s="804"/>
      <c r="X688" s="804"/>
      <c r="Y688" s="804"/>
      <c r="Z688" s="804"/>
      <c r="AA688" s="804"/>
      <c r="AB688" s="804"/>
      <c r="AC688" s="804"/>
      <c r="AD688" s="804"/>
      <c r="AE688" s="804"/>
      <c r="AF688" s="804"/>
      <c r="AG688" s="804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248.4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113.6</v>
      </c>
      <c r="E689" s="46">
        <f>IFERROR(Y103*1,"0")+IFERROR(Y104*1,"0")+IFERROR(Y105*1,"0")+IFERROR(Y109*1,"0")+IFERROR(Y110*1,"0")+IFERROR(Y111*1,"0")+IFERROR(Y112*1,"0")+IFERROR(Y113*1,"0")+IFERROR(Y114*1,"0")</f>
        <v>391.5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696.59999999999991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176.4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484.5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104.39999999999999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213.59999999999997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242.4</v>
      </c>
      <c r="W689" s="46">
        <f>IFERROR(Y407*1,"0")+IFERROR(Y411*1,"0")+IFERROR(Y412*1,"0")+IFERROR(Y413*1,"0")</f>
        <v>53.099999999999994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2412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981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5.4</v>
      </c>
      <c r="AA689" s="46">
        <f>IFERROR(Y514*1,"0")+IFERROR(Y518*1,"0")+IFERROR(Y519*1,"0")+IFERROR(Y520*1,"0")+IFERROR(Y521*1,"0")+IFERROR(Y522*1,"0")+IFERROR(Y526*1,"0")+IFERROR(Y530*1,"0")</f>
        <v>5.4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902.88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P389:T389"/>
    <mergeCell ref="A576:Z576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P682:V682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A550:Z550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23:V23"/>
    <mergeCell ref="P443:V443"/>
    <mergeCell ref="P272:V272"/>
    <mergeCell ref="P210:V210"/>
    <mergeCell ref="A206:Z20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