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DE6E36B-76DD-421D-B65C-8F37499289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Z130" i="1"/>
  <c r="X130" i="1"/>
  <c r="BO129" i="1"/>
  <c r="BM129" i="1"/>
  <c r="Z129" i="1"/>
  <c r="Y129" i="1"/>
  <c r="Y130" i="1" s="1"/>
  <c r="P129" i="1"/>
  <c r="X126" i="1"/>
  <c r="Z125" i="1"/>
  <c r="X125" i="1"/>
  <c r="BO124" i="1"/>
  <c r="BM124" i="1"/>
  <c r="Z124" i="1"/>
  <c r="Y124" i="1"/>
  <c r="X121" i="1"/>
  <c r="X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Y115" i="1"/>
  <c r="X115" i="1"/>
  <c r="Z114" i="1"/>
  <c r="X114" i="1"/>
  <c r="BO113" i="1"/>
  <c r="BM113" i="1"/>
  <c r="Z113" i="1"/>
  <c r="Y113" i="1"/>
  <c r="P113" i="1"/>
  <c r="BP112" i="1"/>
  <c r="BO112" i="1"/>
  <c r="BN112" i="1"/>
  <c r="BM112" i="1"/>
  <c r="Z112" i="1"/>
  <c r="Y112" i="1"/>
  <c r="Y114" i="1" s="1"/>
  <c r="P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Z108" i="1" s="1"/>
  <c r="Y106" i="1"/>
  <c r="P106" i="1"/>
  <c r="X103" i="1"/>
  <c r="X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N99" i="1"/>
  <c r="BM99" i="1"/>
  <c r="Z99" i="1"/>
  <c r="Y99" i="1"/>
  <c r="BP99" i="1" s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2" i="1" s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Y94" i="1" s="1"/>
  <c r="P90" i="1"/>
  <c r="X87" i="1"/>
  <c r="Y86" i="1"/>
  <c r="X86" i="1"/>
  <c r="BP85" i="1"/>
  <c r="BO85" i="1"/>
  <c r="BN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Z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Z81" i="1" s="1"/>
  <c r="Y76" i="1"/>
  <c r="P76" i="1"/>
  <c r="BO75" i="1"/>
  <c r="BM75" i="1"/>
  <c r="Z75" i="1"/>
  <c r="Y75" i="1"/>
  <c r="Y82" i="1" s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6" i="1"/>
  <c r="Z65" i="1"/>
  <c r="X65" i="1"/>
  <c r="BO64" i="1"/>
  <c r="BM64" i="1"/>
  <c r="Z64" i="1"/>
  <c r="Y64" i="1"/>
  <c r="Y66" i="1" s="1"/>
  <c r="X61" i="1"/>
  <c r="X60" i="1"/>
  <c r="BP59" i="1"/>
  <c r="BO59" i="1"/>
  <c r="BN59" i="1"/>
  <c r="BM59" i="1"/>
  <c r="Z59" i="1"/>
  <c r="Y59" i="1"/>
  <c r="P59" i="1"/>
  <c r="BO58" i="1"/>
  <c r="BM58" i="1"/>
  <c r="Z58" i="1"/>
  <c r="Z60" i="1" s="1"/>
  <c r="Y58" i="1"/>
  <c r="Y60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4" i="1" s="1"/>
  <c r="Y44" i="1"/>
  <c r="Y55" i="1" s="1"/>
  <c r="P44" i="1"/>
  <c r="X41" i="1"/>
  <c r="X40" i="1"/>
  <c r="BP39" i="1"/>
  <c r="BO39" i="1"/>
  <c r="BN39" i="1"/>
  <c r="BM39" i="1"/>
  <c r="Z39" i="1"/>
  <c r="Y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P37" i="1"/>
  <c r="BO36" i="1"/>
  <c r="BM36" i="1"/>
  <c r="Z36" i="1"/>
  <c r="Z40" i="1" s="1"/>
  <c r="Y36" i="1"/>
  <c r="Y40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Y32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Z23" i="1"/>
  <c r="X23" i="1"/>
  <c r="X308" i="1" s="1"/>
  <c r="BO22" i="1"/>
  <c r="X306" i="1" s="1"/>
  <c r="BM22" i="1"/>
  <c r="X305" i="1" s="1"/>
  <c r="X30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04" i="1"/>
  <c r="BN30" i="1"/>
  <c r="BP30" i="1"/>
  <c r="BN36" i="1"/>
  <c r="BP36" i="1"/>
  <c r="Y41" i="1"/>
  <c r="Y304" i="1" s="1"/>
  <c r="BN45" i="1"/>
  <c r="BN47" i="1"/>
  <c r="BN49" i="1"/>
  <c r="BN51" i="1"/>
  <c r="BN53" i="1"/>
  <c r="Y54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2" i="1"/>
  <c r="BN98" i="1"/>
  <c r="Y103" i="1"/>
  <c r="Y109" i="1"/>
  <c r="BP106" i="1"/>
  <c r="BN106" i="1"/>
  <c r="Y108" i="1"/>
  <c r="BP113" i="1"/>
  <c r="BN113" i="1"/>
  <c r="Z120" i="1"/>
  <c r="H9" i="1"/>
  <c r="BP101" i="1"/>
  <c r="BN101" i="1"/>
  <c r="Y121" i="1"/>
  <c r="BP118" i="1"/>
  <c r="BN118" i="1"/>
  <c r="Y120" i="1"/>
  <c r="Y125" i="1"/>
  <c r="BP124" i="1"/>
  <c r="BN124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C317" i="1" l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<sst xmlns="http://schemas.openxmlformats.org/spreadsheetml/2006/main" count="1531" uniqueCount="523">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</sst>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7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3" t="s">
        <v>0</v>
      </c>
      <c r="E1" s="342"/>
      <c r="F1" s="342"/>
      <c r="G1" s="12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1"/>
      <c r="P5" s="24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37" t="s">
        <v>16</v>
      </c>
      <c r="U6" s="432"/>
      <c r="V6" s="461" t="s">
        <v>17</v>
      </c>
      <c r="W6" s="355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9" t="str">
        <f>IFERROR(VLOOKUP(DeliveryAddress,Table,3,0),1)</f>
        <v>6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30"/>
      <c r="U7" s="432"/>
      <c r="V7" s="462"/>
      <c r="W7" s="463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27"/>
      <c r="C8" s="328"/>
      <c r="D8" s="366"/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19</v>
      </c>
      <c r="Q8" s="410">
        <v>0.41666666666666669</v>
      </c>
      <c r="R8" s="361"/>
      <c r="T8" s="330"/>
      <c r="U8" s="432"/>
      <c r="V8" s="462"/>
      <c r="W8" s="463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2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20</v>
      </c>
      <c r="Q9" s="401"/>
      <c r="R9" s="402"/>
      <c r="T9" s="330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2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1"/>
      <c r="P10" s="26" t="s">
        <v>21</v>
      </c>
      <c r="Q10" s="438"/>
      <c r="R10" s="439"/>
      <c r="U10" s="24" t="s">
        <v>22</v>
      </c>
      <c r="V10" s="354" t="s">
        <v>23</v>
      </c>
      <c r="W10" s="355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4"/>
      <c r="R11" s="405"/>
      <c r="U11" s="24" t="s">
        <v>26</v>
      </c>
      <c r="V11" s="485" t="s">
        <v>27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28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29</v>
      </c>
      <c r="Q12" s="410"/>
      <c r="R12" s="361"/>
      <c r="S12" s="23"/>
      <c r="U12" s="24"/>
      <c r="V12" s="342"/>
      <c r="W12" s="330"/>
      <c r="AB12" s="51"/>
      <c r="AC12" s="51"/>
      <c r="AD12" s="51"/>
      <c r="AE12" s="51"/>
    </row>
    <row r="13" spans="1:32" s="312" customFormat="1" ht="23.25" customHeight="1" x14ac:dyDescent="0.2">
      <c r="A13" s="430" t="s">
        <v>30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31</v>
      </c>
      <c r="Q13" s="485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32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4" t="s">
        <v>33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1" t="s">
        <v>34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13" t="s">
        <v>37</v>
      </c>
      <c r="D17" s="352" t="s">
        <v>38</v>
      </c>
      <c r="E17" s="390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89"/>
      <c r="R17" s="389"/>
      <c r="S17" s="389"/>
      <c r="T17" s="390"/>
      <c r="U17" s="527" t="s">
        <v>50</v>
      </c>
      <c r="V17" s="337"/>
      <c r="W17" s="352" t="s">
        <v>51</v>
      </c>
      <c r="X17" s="352" t="s">
        <v>52</v>
      </c>
      <c r="Y17" s="525" t="s">
        <v>53</v>
      </c>
      <c r="Z17" s="469" t="s">
        <v>54</v>
      </c>
      <c r="AA17" s="456" t="s">
        <v>55</v>
      </c>
      <c r="AB17" s="456" t="s">
        <v>56</v>
      </c>
      <c r="AC17" s="456" t="s">
        <v>57</v>
      </c>
      <c r="AD17" s="456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1"/>
      <c r="E18" s="39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1"/>
      <c r="Q18" s="392"/>
      <c r="R18" s="392"/>
      <c r="S18" s="392"/>
      <c r="T18" s="393"/>
      <c r="U18" s="70" t="s">
        <v>60</v>
      </c>
      <c r="V18" s="70" t="s">
        <v>61</v>
      </c>
      <c r="W18" s="353"/>
      <c r="X18" s="353"/>
      <c r="Y18" s="526"/>
      <c r="Z18" s="470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7" t="s">
        <v>62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3"/>
      <c r="AB20" s="313"/>
      <c r="AC20" s="313"/>
    </row>
    <row r="21" spans="1:68" ht="14.25" customHeight="1" x14ac:dyDescent="0.25">
      <c r="A21" s="357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7" t="s">
        <v>74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3"/>
      <c r="AB26" s="313"/>
      <c r="AC26" s="313"/>
    </row>
    <row r="27" spans="1:68" ht="14.25" customHeight="1" x14ac:dyDescent="0.25">
      <c r="A27" s="357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33">
        <v>4607111036520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3" t="s">
        <v>80</v>
      </c>
      <c r="Q28" s="323"/>
      <c r="R28" s="323"/>
      <c r="S28" s="323"/>
      <c r="T28" s="324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33">
        <v>4607111036537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3" t="s">
        <v>85</v>
      </c>
      <c r="Q29" s="323"/>
      <c r="R29" s="323"/>
      <c r="S29" s="323"/>
      <c r="T29" s="324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4301132094</v>
      </c>
      <c r="D30" s="333">
        <v>4607111036599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69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4301132095</v>
      </c>
      <c r="D31" s="333">
        <v>4607111036605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customHeight="1" x14ac:dyDescent="0.25">
      <c r="A34" s="329" t="s">
        <v>90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3"/>
      <c r="AB34" s="313"/>
      <c r="AC34" s="313"/>
    </row>
    <row r="35" spans="1:68" ht="14.25" customHeight="1" x14ac:dyDescent="0.25">
      <c r="A35" s="357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91</v>
      </c>
      <c r="B36" s="54" t="s">
        <v>92</v>
      </c>
      <c r="C36" s="31">
        <v>4301071090</v>
      </c>
      <c r="D36" s="333">
        <v>4620207490075</v>
      </c>
      <c r="E36" s="334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3" t="s">
        <v>93</v>
      </c>
      <c r="Q36" s="323"/>
      <c r="R36" s="323"/>
      <c r="S36" s="323"/>
      <c r="T36" s="324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4301070884</v>
      </c>
      <c r="D37" s="333">
        <v>4607111036315</v>
      </c>
      <c r="E37" s="334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69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98</v>
      </c>
      <c r="B38" s="54" t="s">
        <v>99</v>
      </c>
      <c r="C38" s="31">
        <v>4301071092</v>
      </c>
      <c r="D38" s="333">
        <v>4620207490174</v>
      </c>
      <c r="E38" s="334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66" t="s">
        <v>100</v>
      </c>
      <c r="Q38" s="323"/>
      <c r="R38" s="323"/>
      <c r="S38" s="323"/>
      <c r="T38" s="324"/>
      <c r="U38" s="34"/>
      <c r="V38" s="34"/>
      <c r="W38" s="35" t="s">
        <v>69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customHeight="1" x14ac:dyDescent="0.25">
      <c r="A39" s="54" t="s">
        <v>102</v>
      </c>
      <c r="B39" s="54" t="s">
        <v>103</v>
      </c>
      <c r="C39" s="31">
        <v>4301071091</v>
      </c>
      <c r="D39" s="333">
        <v>4620207490044</v>
      </c>
      <c r="E39" s="334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380" t="s">
        <v>104</v>
      </c>
      <c r="Q39" s="323"/>
      <c r="R39" s="323"/>
      <c r="S39" s="323"/>
      <c r="T39" s="324"/>
      <c r="U39" s="34"/>
      <c r="V39" s="34"/>
      <c r="W39" s="35" t="s">
        <v>69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72</v>
      </c>
      <c r="Q40" s="327"/>
      <c r="R40" s="327"/>
      <c r="S40" s="327"/>
      <c r="T40" s="327"/>
      <c r="U40" s="327"/>
      <c r="V40" s="328"/>
      <c r="W40" s="37" t="s">
        <v>69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72</v>
      </c>
      <c r="Q41" s="327"/>
      <c r="R41" s="327"/>
      <c r="S41" s="327"/>
      <c r="T41" s="327"/>
      <c r="U41" s="327"/>
      <c r="V41" s="328"/>
      <c r="W41" s="37" t="s">
        <v>73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customHeight="1" x14ac:dyDescent="0.25">
      <c r="A42" s="329" t="s">
        <v>106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3"/>
      <c r="AB42" s="313"/>
      <c r="AC42" s="313"/>
    </row>
    <row r="43" spans="1:68" ht="14.25" customHeight="1" x14ac:dyDescent="0.25">
      <c r="A43" s="357" t="s">
        <v>63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14"/>
      <c r="AB43" s="314"/>
      <c r="AC43" s="314"/>
    </row>
    <row r="44" spans="1:68" ht="27" customHeight="1" x14ac:dyDescent="0.25">
      <c r="A44" s="54" t="s">
        <v>107</v>
      </c>
      <c r="B44" s="54" t="s">
        <v>108</v>
      </c>
      <c r="C44" s="31">
        <v>4301071032</v>
      </c>
      <c r="D44" s="333">
        <v>4607111038999</v>
      </c>
      <c r="E44" s="334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4"/>
      <c r="V44" s="34"/>
      <c r="W44" s="35" t="s">
        <v>69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110</v>
      </c>
      <c r="B45" s="54" t="s">
        <v>111</v>
      </c>
      <c r="C45" s="31">
        <v>4301070972</v>
      </c>
      <c r="D45" s="333">
        <v>4607111037183</v>
      </c>
      <c r="E45" s="334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4"/>
      <c r="V45" s="34"/>
      <c r="W45" s="35" t="s">
        <v>69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4301071044</v>
      </c>
      <c r="D46" s="333">
        <v>4607111039385</v>
      </c>
      <c r="E46" s="334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4301070970</v>
      </c>
      <c r="D47" s="333">
        <v>4607111037091</v>
      </c>
      <c r="E47" s="334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33">
        <v>4607111039392</v>
      </c>
      <c r="E48" s="334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119</v>
      </c>
      <c r="B49" s="54" t="s">
        <v>120</v>
      </c>
      <c r="C49" s="31">
        <v>4301070971</v>
      </c>
      <c r="D49" s="333">
        <v>4607111036902</v>
      </c>
      <c r="E49" s="334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4301071031</v>
      </c>
      <c r="D50" s="333">
        <v>4607111038982</v>
      </c>
      <c r="E50" s="334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116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4301071046</v>
      </c>
      <c r="D51" s="333">
        <v>4607111039354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116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125</v>
      </c>
      <c r="B52" s="54" t="s">
        <v>126</v>
      </c>
      <c r="C52" s="31">
        <v>4301070968</v>
      </c>
      <c r="D52" s="333">
        <v>4607111036889</v>
      </c>
      <c r="E52" s="334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116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127</v>
      </c>
      <c r="B53" s="54" t="s">
        <v>128</v>
      </c>
      <c r="C53" s="31">
        <v>4301071047</v>
      </c>
      <c r="D53" s="333">
        <v>4607111039330</v>
      </c>
      <c r="E53" s="334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116</v>
      </c>
      <c r="AG53" s="67"/>
      <c r="AJ53" s="71" t="s">
        <v>71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72</v>
      </c>
      <c r="Q54" s="327"/>
      <c r="R54" s="327"/>
      <c r="S54" s="327"/>
      <c r="T54" s="327"/>
      <c r="U54" s="327"/>
      <c r="V54" s="328"/>
      <c r="W54" s="37" t="s">
        <v>69</v>
      </c>
      <c r="X54" s="320">
        <f>IFERROR(SUM(X44:X53),"0")</f>
        <v>0</v>
      </c>
      <c r="Y54" s="320">
        <f>IFERROR(SUM(Y44:Y53),"0")</f>
        <v>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72</v>
      </c>
      <c r="Q55" s="327"/>
      <c r="R55" s="327"/>
      <c r="S55" s="327"/>
      <c r="T55" s="327"/>
      <c r="U55" s="327"/>
      <c r="V55" s="328"/>
      <c r="W55" s="37" t="s">
        <v>73</v>
      </c>
      <c r="X55" s="320">
        <f>IFERROR(SUMPRODUCT(X44:X53*H44:H53),"0")</f>
        <v>0</v>
      </c>
      <c r="Y55" s="320">
        <f>IFERROR(SUMPRODUCT(Y44:Y53*H44:H53),"0")</f>
        <v>0</v>
      </c>
      <c r="Z55" s="37"/>
      <c r="AA55" s="321"/>
      <c r="AB55" s="321"/>
      <c r="AC55" s="321"/>
    </row>
    <row r="56" spans="1:68" ht="16.5" customHeight="1" x14ac:dyDescent="0.25">
      <c r="A56" s="329" t="s">
        <v>129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3"/>
      <c r="AB56" s="313"/>
      <c r="AC56" s="313"/>
    </row>
    <row r="57" spans="1:68" ht="14.25" customHeight="1" x14ac:dyDescent="0.25">
      <c r="A57" s="357" t="s">
        <v>63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14"/>
      <c r="AB57" s="314"/>
      <c r="AC57" s="314"/>
    </row>
    <row r="58" spans="1:68" ht="27" customHeight="1" x14ac:dyDescent="0.25">
      <c r="A58" s="54" t="s">
        <v>130</v>
      </c>
      <c r="B58" s="54" t="s">
        <v>131</v>
      </c>
      <c r="C58" s="31">
        <v>4301070977</v>
      </c>
      <c r="D58" s="333">
        <v>4607111037411</v>
      </c>
      <c r="E58" s="334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132</v>
      </c>
      <c r="L58" s="32" t="s">
        <v>67</v>
      </c>
      <c r="M58" s="33" t="s">
        <v>68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4"/>
      <c r="V58" s="34"/>
      <c r="W58" s="35" t="s">
        <v>69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133</v>
      </c>
      <c r="AG58" s="67"/>
      <c r="AJ58" s="71" t="s">
        <v>71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4301070981</v>
      </c>
      <c r="D59" s="333">
        <v>4607111036728</v>
      </c>
      <c r="E59" s="334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4"/>
      <c r="V59" s="34"/>
      <c r="W59" s="35" t="s">
        <v>69</v>
      </c>
      <c r="X59" s="318">
        <v>0</v>
      </c>
      <c r="Y59" s="319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133</v>
      </c>
      <c r="AG59" s="67"/>
      <c r="AJ59" s="71" t="s">
        <v>71</v>
      </c>
      <c r="AK59" s="71">
        <v>1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72</v>
      </c>
      <c r="Q60" s="327"/>
      <c r="R60" s="327"/>
      <c r="S60" s="327"/>
      <c r="T60" s="327"/>
      <c r="U60" s="327"/>
      <c r="V60" s="328"/>
      <c r="W60" s="37" t="s">
        <v>69</v>
      </c>
      <c r="X60" s="320">
        <f>IFERROR(SUM(X58:X59),"0")</f>
        <v>0</v>
      </c>
      <c r="Y60" s="320">
        <f>IFERROR(SUM(Y58:Y59),"0")</f>
        <v>0</v>
      </c>
      <c r="Z60" s="320">
        <f>IFERROR(IF(Z58="",0,Z58),"0")+IFERROR(IF(Z59="",0,Z59),"0")</f>
        <v>0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72</v>
      </c>
      <c r="Q61" s="327"/>
      <c r="R61" s="327"/>
      <c r="S61" s="327"/>
      <c r="T61" s="327"/>
      <c r="U61" s="327"/>
      <c r="V61" s="328"/>
      <c r="W61" s="37" t="s">
        <v>73</v>
      </c>
      <c r="X61" s="320">
        <f>IFERROR(SUMPRODUCT(X58:X59*H58:H59),"0")</f>
        <v>0</v>
      </c>
      <c r="Y61" s="320">
        <f>IFERROR(SUMPRODUCT(Y58:Y59*H58:H59),"0")</f>
        <v>0</v>
      </c>
      <c r="Z61" s="37"/>
      <c r="AA61" s="321"/>
      <c r="AB61" s="321"/>
      <c r="AC61" s="321"/>
    </row>
    <row r="62" spans="1:68" ht="16.5" customHeight="1" x14ac:dyDescent="0.25">
      <c r="A62" s="329" t="s">
        <v>136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3"/>
      <c r="AB62" s="313"/>
      <c r="AC62" s="313"/>
    </row>
    <row r="63" spans="1:68" ht="14.25" customHeight="1" x14ac:dyDescent="0.25">
      <c r="A63" s="357" t="s">
        <v>137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14"/>
      <c r="AB63" s="314"/>
      <c r="AC63" s="314"/>
    </row>
    <row r="64" spans="1:68" ht="27" customHeight="1" x14ac:dyDescent="0.25">
      <c r="A64" s="54" t="s">
        <v>138</v>
      </c>
      <c r="B64" s="54" t="s">
        <v>139</v>
      </c>
      <c r="C64" s="31">
        <v>4301135584</v>
      </c>
      <c r="D64" s="333">
        <v>4607111033659</v>
      </c>
      <c r="E64" s="334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79</v>
      </c>
      <c r="L64" s="32" t="s">
        <v>67</v>
      </c>
      <c r="M64" s="33" t="s">
        <v>68</v>
      </c>
      <c r="N64" s="33"/>
      <c r="O64" s="32">
        <v>180</v>
      </c>
      <c r="P64" s="500" t="s">
        <v>140</v>
      </c>
      <c r="Q64" s="323"/>
      <c r="R64" s="323"/>
      <c r="S64" s="323"/>
      <c r="T64" s="324"/>
      <c r="U64" s="34"/>
      <c r="V64" s="34"/>
      <c r="W64" s="35" t="s">
        <v>69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141</v>
      </c>
      <c r="AG64" s="67"/>
      <c r="AJ64" s="71" t="s">
        <v>71</v>
      </c>
      <c r="AK64" s="71">
        <v>1</v>
      </c>
      <c r="BB64" s="11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customHeight="1" x14ac:dyDescent="0.25">
      <c r="A67" s="329" t="s">
        <v>142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3"/>
      <c r="AB67" s="313"/>
      <c r="AC67" s="313"/>
    </row>
    <row r="68" spans="1:68" ht="14.25" customHeight="1" x14ac:dyDescent="0.25">
      <c r="A68" s="357" t="s">
        <v>143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144</v>
      </c>
      <c r="B69" s="54" t="s">
        <v>145</v>
      </c>
      <c r="C69" s="31">
        <v>4301131022</v>
      </c>
      <c r="D69" s="333">
        <v>4607111034120</v>
      </c>
      <c r="E69" s="334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4"/>
      <c r="V69" s="34"/>
      <c r="W69" s="35" t="s">
        <v>69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146</v>
      </c>
      <c r="AG69" s="67"/>
      <c r="AJ69" s="71" t="s">
        <v>71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147</v>
      </c>
      <c r="B70" s="54" t="s">
        <v>148</v>
      </c>
      <c r="C70" s="31">
        <v>4301131021</v>
      </c>
      <c r="D70" s="333">
        <v>4607111034137</v>
      </c>
      <c r="E70" s="334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79</v>
      </c>
      <c r="L70" s="32" t="s">
        <v>67</v>
      </c>
      <c r="M70" s="33" t="s">
        <v>68</v>
      </c>
      <c r="N70" s="33"/>
      <c r="O70" s="32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4"/>
      <c r="V70" s="34"/>
      <c r="W70" s="35" t="s">
        <v>69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149</v>
      </c>
      <c r="AG70" s="67"/>
      <c r="AJ70" s="71" t="s">
        <v>71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72</v>
      </c>
      <c r="Q71" s="327"/>
      <c r="R71" s="327"/>
      <c r="S71" s="327"/>
      <c r="T71" s="327"/>
      <c r="U71" s="327"/>
      <c r="V71" s="328"/>
      <c r="W71" s="37" t="s">
        <v>69</v>
      </c>
      <c r="X71" s="320">
        <f>IFERROR(SUM(X69:X70),"0")</f>
        <v>0</v>
      </c>
      <c r="Y71" s="320">
        <f>IFERROR(SUM(Y69:Y70),"0")</f>
        <v>0</v>
      </c>
      <c r="Z71" s="320">
        <f>IFERROR(IF(Z69="",0,Z69),"0")+IFERROR(IF(Z70="",0,Z70),"0")</f>
        <v>0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72</v>
      </c>
      <c r="Q72" s="327"/>
      <c r="R72" s="327"/>
      <c r="S72" s="327"/>
      <c r="T72" s="327"/>
      <c r="U72" s="327"/>
      <c r="V72" s="328"/>
      <c r="W72" s="37" t="s">
        <v>73</v>
      </c>
      <c r="X72" s="320">
        <f>IFERROR(SUMPRODUCT(X69:X70*H69:H70),"0")</f>
        <v>0</v>
      </c>
      <c r="Y72" s="320">
        <f>IFERROR(SUMPRODUCT(Y69:Y70*H69:H70),"0")</f>
        <v>0</v>
      </c>
      <c r="Z72" s="37"/>
      <c r="AA72" s="321"/>
      <c r="AB72" s="321"/>
      <c r="AC72" s="321"/>
    </row>
    <row r="73" spans="1:68" ht="16.5" customHeight="1" x14ac:dyDescent="0.25">
      <c r="A73" s="329" t="s">
        <v>150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3"/>
      <c r="AB73" s="313"/>
      <c r="AC73" s="313"/>
    </row>
    <row r="74" spans="1:68" ht="14.25" customHeight="1" x14ac:dyDescent="0.25">
      <c r="A74" s="357" t="s">
        <v>137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14"/>
      <c r="AB74" s="314"/>
      <c r="AC74" s="314"/>
    </row>
    <row r="75" spans="1:68" ht="27" customHeight="1" x14ac:dyDescent="0.25">
      <c r="A75" s="54" t="s">
        <v>151</v>
      </c>
      <c r="B75" s="54" t="s">
        <v>152</v>
      </c>
      <c r="C75" s="31">
        <v>4301135569</v>
      </c>
      <c r="D75" s="333">
        <v>4607111033628</v>
      </c>
      <c r="E75" s="334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09" t="s">
        <v>153</v>
      </c>
      <c r="Q75" s="323"/>
      <c r="R75" s="323"/>
      <c r="S75" s="323"/>
      <c r="T75" s="324"/>
      <c r="U75" s="34"/>
      <c r="V75" s="34"/>
      <c r="W75" s="35" t="s">
        <v>69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141</v>
      </c>
      <c r="AG75" s="67"/>
      <c r="AJ75" s="71" t="s">
        <v>71</v>
      </c>
      <c r="AK75" s="71">
        <v>1</v>
      </c>
      <c r="BB75" s="121" t="s">
        <v>82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customHeight="1" x14ac:dyDescent="0.25">
      <c r="A76" s="54" t="s">
        <v>154</v>
      </c>
      <c r="B76" s="54" t="s">
        <v>155</v>
      </c>
      <c r="C76" s="31">
        <v>4301135565</v>
      </c>
      <c r="D76" s="333">
        <v>4607111033451</v>
      </c>
      <c r="E76" s="334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4"/>
      <c r="V76" s="34"/>
      <c r="W76" s="35" t="s">
        <v>69</v>
      </c>
      <c r="X76" s="318">
        <v>0</v>
      </c>
      <c r="Y76" s="319">
        <f t="shared" si="6"/>
        <v>0</v>
      </c>
      <c r="Z76" s="36">
        <f t="shared" si="7"/>
        <v>0</v>
      </c>
      <c r="AA76" s="56"/>
      <c r="AB76" s="57"/>
      <c r="AC76" s="122" t="s">
        <v>141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customHeight="1" x14ac:dyDescent="0.25">
      <c r="A77" s="54" t="s">
        <v>156</v>
      </c>
      <c r="B77" s="54" t="s">
        <v>157</v>
      </c>
      <c r="C77" s="31">
        <v>4301135575</v>
      </c>
      <c r="D77" s="333">
        <v>4607111035141</v>
      </c>
      <c r="E77" s="334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46" t="s">
        <v>158</v>
      </c>
      <c r="Q77" s="323"/>
      <c r="R77" s="323"/>
      <c r="S77" s="323"/>
      <c r="T77" s="324"/>
      <c r="U77" s="34"/>
      <c r="V77" s="34"/>
      <c r="W77" s="35" t="s">
        <v>69</v>
      </c>
      <c r="X77" s="318">
        <v>0</v>
      </c>
      <c r="Y77" s="319">
        <f t="shared" si="6"/>
        <v>0</v>
      </c>
      <c r="Z77" s="36">
        <f t="shared" si="7"/>
        <v>0</v>
      </c>
      <c r="AA77" s="56"/>
      <c r="AB77" s="57"/>
      <c r="AC77" s="124" t="s">
        <v>159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160</v>
      </c>
      <c r="B78" s="54" t="s">
        <v>161</v>
      </c>
      <c r="C78" s="31">
        <v>4301135578</v>
      </c>
      <c r="D78" s="333">
        <v>4607111033444</v>
      </c>
      <c r="E78" s="334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4"/>
      <c r="V78" s="34"/>
      <c r="W78" s="35" t="s">
        <v>69</v>
      </c>
      <c r="X78" s="318">
        <v>0</v>
      </c>
      <c r="Y78" s="319">
        <f t="shared" si="6"/>
        <v>0</v>
      </c>
      <c r="Z78" s="36">
        <f t="shared" si="7"/>
        <v>0</v>
      </c>
      <c r="AA78" s="56"/>
      <c r="AB78" s="57"/>
      <c r="AC78" s="126" t="s">
        <v>141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customHeight="1" x14ac:dyDescent="0.25">
      <c r="A79" s="54" t="s">
        <v>162</v>
      </c>
      <c r="B79" s="54" t="s">
        <v>163</v>
      </c>
      <c r="C79" s="31">
        <v>4301135290</v>
      </c>
      <c r="D79" s="333">
        <v>4607111035028</v>
      </c>
      <c r="E79" s="334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4"/>
      <c r="V79" s="34"/>
      <c r="W79" s="35" t="s">
        <v>69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159</v>
      </c>
      <c r="AG79" s="67"/>
      <c r="AJ79" s="71" t="s">
        <v>71</v>
      </c>
      <c r="AK79" s="71">
        <v>1</v>
      </c>
      <c r="BB79" s="129" t="s">
        <v>82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customHeight="1" x14ac:dyDescent="0.25">
      <c r="A80" s="54" t="s">
        <v>164</v>
      </c>
      <c r="B80" s="54" t="s">
        <v>165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166</v>
      </c>
      <c r="AG80" s="67"/>
      <c r="AJ80" s="71" t="s">
        <v>71</v>
      </c>
      <c r="AK80" s="71">
        <v>1</v>
      </c>
      <c r="BB80" s="131" t="s">
        <v>82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72</v>
      </c>
      <c r="Q81" s="327"/>
      <c r="R81" s="327"/>
      <c r="S81" s="327"/>
      <c r="T81" s="327"/>
      <c r="U81" s="327"/>
      <c r="V81" s="328"/>
      <c r="W81" s="37" t="s">
        <v>69</v>
      </c>
      <c r="X81" s="320">
        <f>IFERROR(SUM(X75:X80),"0")</f>
        <v>0</v>
      </c>
      <c r="Y81" s="320">
        <f>IFERROR(SUM(Y75:Y80),"0")</f>
        <v>0</v>
      </c>
      <c r="Z81" s="320">
        <f>IFERROR(IF(Z75="",0,Z75),"0")+IFERROR(IF(Z76="",0,Z76),"0")+IFERROR(IF(Z77="",0,Z77),"0")+IFERROR(IF(Z78="",0,Z78),"0")+IFERROR(IF(Z79="",0,Z79),"0")+IFERROR(IF(Z80="",0,Z80),"0")</f>
        <v>0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72</v>
      </c>
      <c r="Q82" s="327"/>
      <c r="R82" s="327"/>
      <c r="S82" s="327"/>
      <c r="T82" s="327"/>
      <c r="U82" s="327"/>
      <c r="V82" s="328"/>
      <c r="W82" s="37" t="s">
        <v>73</v>
      </c>
      <c r="X82" s="320">
        <f>IFERROR(SUMPRODUCT(X75:X80*H75:H80),"0")</f>
        <v>0</v>
      </c>
      <c r="Y82" s="320">
        <f>IFERROR(SUMPRODUCT(Y75:Y80*H75:H80),"0")</f>
        <v>0</v>
      </c>
      <c r="Z82" s="37"/>
      <c r="AA82" s="321"/>
      <c r="AB82" s="321"/>
      <c r="AC82" s="321"/>
    </row>
    <row r="83" spans="1:68" ht="16.5" customHeight="1" x14ac:dyDescent="0.25">
      <c r="A83" s="329" t="s">
        <v>167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3"/>
      <c r="AB83" s="313"/>
      <c r="AC83" s="313"/>
    </row>
    <row r="84" spans="1:68" ht="14.25" customHeight="1" x14ac:dyDescent="0.25">
      <c r="A84" s="357" t="s">
        <v>168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14"/>
      <c r="AB84" s="314"/>
      <c r="AC84" s="314"/>
    </row>
    <row r="85" spans="1:68" ht="27" customHeight="1" x14ac:dyDescent="0.25">
      <c r="A85" s="54" t="s">
        <v>169</v>
      </c>
      <c r="B85" s="54" t="s">
        <v>170</v>
      </c>
      <c r="C85" s="31">
        <v>4301190068</v>
      </c>
      <c r="D85" s="333">
        <v>4620207490365</v>
      </c>
      <c r="E85" s="334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171</v>
      </c>
      <c r="L85" s="32" t="s">
        <v>67</v>
      </c>
      <c r="M85" s="33" t="s">
        <v>68</v>
      </c>
      <c r="N85" s="33"/>
      <c r="O85" s="32">
        <v>180</v>
      </c>
      <c r="P85" s="524" t="s">
        <v>172</v>
      </c>
      <c r="Q85" s="323"/>
      <c r="R85" s="323"/>
      <c r="S85" s="323"/>
      <c r="T85" s="324"/>
      <c r="U85" s="34"/>
      <c r="V85" s="34"/>
      <c r="W85" s="35" t="s">
        <v>69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173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customHeight="1" x14ac:dyDescent="0.25">
      <c r="A88" s="329" t="s">
        <v>174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3"/>
      <c r="AB88" s="313"/>
      <c r="AC88" s="313"/>
    </row>
    <row r="89" spans="1:68" ht="14.25" customHeight="1" x14ac:dyDescent="0.25">
      <c r="A89" s="357" t="s">
        <v>175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176</v>
      </c>
      <c r="B90" s="54" t="s">
        <v>177</v>
      </c>
      <c r="C90" s="31">
        <v>4301136040</v>
      </c>
      <c r="D90" s="333">
        <v>4607025784319</v>
      </c>
      <c r="E90" s="334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4"/>
      <c r="V90" s="34"/>
      <c r="W90" s="35" t="s">
        <v>69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178</v>
      </c>
      <c r="AG90" s="67"/>
      <c r="AJ90" s="71" t="s">
        <v>71</v>
      </c>
      <c r="AK90" s="71">
        <v>1</v>
      </c>
      <c r="BB90" s="135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179</v>
      </c>
      <c r="B91" s="54" t="s">
        <v>180</v>
      </c>
      <c r="C91" s="31">
        <v>4301136042</v>
      </c>
      <c r="D91" s="333">
        <v>4607025784012</v>
      </c>
      <c r="E91" s="334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4"/>
      <c r="V91" s="34"/>
      <c r="W91" s="35" t="s">
        <v>69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181</v>
      </c>
      <c r="AG91" s="67"/>
      <c r="AJ91" s="71" t="s">
        <v>71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182</v>
      </c>
      <c r="B92" s="54" t="s">
        <v>183</v>
      </c>
      <c r="C92" s="31">
        <v>4301136039</v>
      </c>
      <c r="D92" s="333">
        <v>4607111035370</v>
      </c>
      <c r="E92" s="334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4"/>
      <c r="V92" s="34"/>
      <c r="W92" s="35" t="s">
        <v>69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184</v>
      </c>
      <c r="AG92" s="67"/>
      <c r="AJ92" s="71" t="s">
        <v>71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0">
        <f>IFERROR(SUM(X90:X92),"0")</f>
        <v>0</v>
      </c>
      <c r="Y93" s="320">
        <f>IFERROR(SUM(Y90:Y92),"0")</f>
        <v>0</v>
      </c>
      <c r="Z93" s="320">
        <f>IFERROR(IF(Z90="",0,Z90),"0")+IFERROR(IF(Z91="",0,Z91),"0")+IFERROR(IF(Z92="",0,Z92),"0")</f>
        <v>0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0">
        <f>IFERROR(SUMPRODUCT(X90:X92*H90:H92),"0")</f>
        <v>0</v>
      </c>
      <c r="Y94" s="320">
        <f>IFERROR(SUMPRODUCT(Y90:Y92*H90:H92),"0")</f>
        <v>0</v>
      </c>
      <c r="Z94" s="37"/>
      <c r="AA94" s="321"/>
      <c r="AB94" s="321"/>
      <c r="AC94" s="321"/>
    </row>
    <row r="95" spans="1:68" ht="16.5" customHeight="1" x14ac:dyDescent="0.25">
      <c r="A95" s="329" t="s">
        <v>185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3"/>
      <c r="AB95" s="313"/>
      <c r="AC95" s="313"/>
    </row>
    <row r="96" spans="1:68" ht="14.25" customHeight="1" x14ac:dyDescent="0.25">
      <c r="A96" s="357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186</v>
      </c>
      <c r="B97" s="54" t="s">
        <v>187</v>
      </c>
      <c r="C97" s="31">
        <v>4301071051</v>
      </c>
      <c r="D97" s="333">
        <v>4607111039262</v>
      </c>
      <c r="E97" s="334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66</v>
      </c>
      <c r="L97" s="32" t="s">
        <v>67</v>
      </c>
      <c r="M97" s="33" t="s">
        <v>68</v>
      </c>
      <c r="N97" s="33"/>
      <c r="O97" s="32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4"/>
      <c r="V97" s="34"/>
      <c r="W97" s="35" t="s">
        <v>69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133</v>
      </c>
      <c r="AG97" s="67"/>
      <c r="AJ97" s="71" t="s">
        <v>71</v>
      </c>
      <c r="AK97" s="71">
        <v>1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188</v>
      </c>
      <c r="B98" s="54" t="s">
        <v>189</v>
      </c>
      <c r="C98" s="31">
        <v>4301070976</v>
      </c>
      <c r="D98" s="333">
        <v>4607111034144</v>
      </c>
      <c r="E98" s="334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4"/>
      <c r="V98" s="34"/>
      <c r="W98" s="35" t="s">
        <v>69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133</v>
      </c>
      <c r="AG98" s="67"/>
      <c r="AJ98" s="71" t="s">
        <v>71</v>
      </c>
      <c r="AK98" s="71">
        <v>1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4301071038</v>
      </c>
      <c r="D99" s="333">
        <v>4607111039248</v>
      </c>
      <c r="E99" s="334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4"/>
      <c r="V99" s="34"/>
      <c r="W99" s="35" t="s">
        <v>69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133</v>
      </c>
      <c r="AG99" s="67"/>
      <c r="AJ99" s="71" t="s">
        <v>71</v>
      </c>
      <c r="AK99" s="71">
        <v>1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192</v>
      </c>
      <c r="B100" s="54" t="s">
        <v>193</v>
      </c>
      <c r="C100" s="31">
        <v>4301071049</v>
      </c>
      <c r="D100" s="333">
        <v>4607111039293</v>
      </c>
      <c r="E100" s="334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4"/>
      <c r="V100" s="34"/>
      <c r="W100" s="35" t="s">
        <v>69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133</v>
      </c>
      <c r="AG100" s="67"/>
      <c r="AJ100" s="71" t="s">
        <v>71</v>
      </c>
      <c r="AK100" s="71">
        <v>1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194</v>
      </c>
      <c r="B101" s="54" t="s">
        <v>195</v>
      </c>
      <c r="C101" s="31">
        <v>4301071039</v>
      </c>
      <c r="D101" s="333">
        <v>4607111039279</v>
      </c>
      <c r="E101" s="334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8" t="s">
        <v>133</v>
      </c>
      <c r="AG101" s="67"/>
      <c r="AJ101" s="71" t="s">
        <v>71</v>
      </c>
      <c r="AK101" s="71">
        <v>1</v>
      </c>
      <c r="BB101" s="149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72</v>
      </c>
      <c r="Q102" s="327"/>
      <c r="R102" s="327"/>
      <c r="S102" s="327"/>
      <c r="T102" s="327"/>
      <c r="U102" s="327"/>
      <c r="V102" s="328"/>
      <c r="W102" s="37" t="s">
        <v>69</v>
      </c>
      <c r="X102" s="320">
        <f>IFERROR(SUM(X97:X101),"0")</f>
        <v>0</v>
      </c>
      <c r="Y102" s="320">
        <f>IFERROR(SUM(Y97:Y101),"0")</f>
        <v>0</v>
      </c>
      <c r="Z102" s="320">
        <f>IFERROR(IF(Z97="",0,Z97),"0")+IFERROR(IF(Z98="",0,Z98),"0")+IFERROR(IF(Z99="",0,Z99),"0")+IFERROR(IF(Z100="",0,Z100),"0")+IFERROR(IF(Z101="",0,Z101),"0")</f>
        <v>0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72</v>
      </c>
      <c r="Q103" s="327"/>
      <c r="R103" s="327"/>
      <c r="S103" s="327"/>
      <c r="T103" s="327"/>
      <c r="U103" s="327"/>
      <c r="V103" s="328"/>
      <c r="W103" s="37" t="s">
        <v>73</v>
      </c>
      <c r="X103" s="320">
        <f>IFERROR(SUMPRODUCT(X97:X101*H97:H101),"0")</f>
        <v>0</v>
      </c>
      <c r="Y103" s="320">
        <f>IFERROR(SUMPRODUCT(Y97:Y101*H97:H101),"0")</f>
        <v>0</v>
      </c>
      <c r="Z103" s="37"/>
      <c r="AA103" s="321"/>
      <c r="AB103" s="321"/>
      <c r="AC103" s="321"/>
    </row>
    <row r="104" spans="1:68" ht="16.5" customHeight="1" x14ac:dyDescent="0.25">
      <c r="A104" s="329" t="s">
        <v>196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3"/>
      <c r="AB104" s="313"/>
      <c r="AC104" s="313"/>
    </row>
    <row r="105" spans="1:68" ht="14.25" customHeight="1" x14ac:dyDescent="0.25">
      <c r="A105" s="357" t="s">
        <v>137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14"/>
      <c r="AB105" s="314"/>
      <c r="AC105" s="314"/>
    </row>
    <row r="106" spans="1:68" ht="27" customHeight="1" x14ac:dyDescent="0.25">
      <c r="A106" s="54" t="s">
        <v>197</v>
      </c>
      <c r="B106" s="54" t="s">
        <v>198</v>
      </c>
      <c r="C106" s="31">
        <v>4301135533</v>
      </c>
      <c r="D106" s="333">
        <v>4607111034014</v>
      </c>
      <c r="E106" s="334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4"/>
      <c r="V106" s="34"/>
      <c r="W106" s="35" t="s">
        <v>69</v>
      </c>
      <c r="X106" s="318">
        <v>0</v>
      </c>
      <c r="Y106" s="319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199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200</v>
      </c>
      <c r="B107" s="54" t="s">
        <v>201</v>
      </c>
      <c r="C107" s="31">
        <v>4301135532</v>
      </c>
      <c r="D107" s="333">
        <v>4607111033994</v>
      </c>
      <c r="E107" s="334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4"/>
      <c r="V107" s="34"/>
      <c r="W107" s="35" t="s">
        <v>69</v>
      </c>
      <c r="X107" s="318">
        <v>168</v>
      </c>
      <c r="Y107" s="319">
        <f>IFERROR(IF(X107="","",X107),"")</f>
        <v>168</v>
      </c>
      <c r="Z107" s="36">
        <f>IFERROR(IF(X107="","",X107*0.01788),"")</f>
        <v>3.0038399999999998</v>
      </c>
      <c r="AA107" s="56"/>
      <c r="AB107" s="57"/>
      <c r="AC107" s="152" t="s">
        <v>141</v>
      </c>
      <c r="AG107" s="67"/>
      <c r="AJ107" s="71" t="s">
        <v>71</v>
      </c>
      <c r="AK107" s="71">
        <v>1</v>
      </c>
      <c r="BB107" s="153" t="s">
        <v>82</v>
      </c>
      <c r="BM107" s="67">
        <f>IFERROR(X107*I107,"0")</f>
        <v>622.20479999999998</v>
      </c>
      <c r="BN107" s="67">
        <f>IFERROR(Y107*I107,"0")</f>
        <v>622.20479999999998</v>
      </c>
      <c r="BO107" s="67">
        <f>IFERROR(X107/J107,"0")</f>
        <v>2.4</v>
      </c>
      <c r="BP107" s="67">
        <f>IFERROR(Y107/J107,"0")</f>
        <v>2.4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72</v>
      </c>
      <c r="Q108" s="327"/>
      <c r="R108" s="327"/>
      <c r="S108" s="327"/>
      <c r="T108" s="327"/>
      <c r="U108" s="327"/>
      <c r="V108" s="328"/>
      <c r="W108" s="37" t="s">
        <v>69</v>
      </c>
      <c r="X108" s="320">
        <f>IFERROR(SUM(X106:X107),"0")</f>
        <v>168</v>
      </c>
      <c r="Y108" s="320">
        <f>IFERROR(SUM(Y106:Y107),"0")</f>
        <v>168</v>
      </c>
      <c r="Z108" s="320">
        <f>IFERROR(IF(Z106="",0,Z106),"0")+IFERROR(IF(Z107="",0,Z107),"0")</f>
        <v>3.0038399999999998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72</v>
      </c>
      <c r="Q109" s="327"/>
      <c r="R109" s="327"/>
      <c r="S109" s="327"/>
      <c r="T109" s="327"/>
      <c r="U109" s="327"/>
      <c r="V109" s="328"/>
      <c r="W109" s="37" t="s">
        <v>73</v>
      </c>
      <c r="X109" s="320">
        <f>IFERROR(SUMPRODUCT(X106:X107*H106:H107),"0")</f>
        <v>504</v>
      </c>
      <c r="Y109" s="320">
        <f>IFERROR(SUMPRODUCT(Y106:Y107*H106:H107),"0")</f>
        <v>504</v>
      </c>
      <c r="Z109" s="37"/>
      <c r="AA109" s="321"/>
      <c r="AB109" s="321"/>
      <c r="AC109" s="321"/>
    </row>
    <row r="110" spans="1:68" ht="16.5" customHeight="1" x14ac:dyDescent="0.25">
      <c r="A110" s="329" t="s">
        <v>202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3"/>
      <c r="AB110" s="313"/>
      <c r="AC110" s="313"/>
    </row>
    <row r="111" spans="1:68" ht="14.25" customHeight="1" x14ac:dyDescent="0.25">
      <c r="A111" s="357" t="s">
        <v>137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14"/>
      <c r="AB111" s="314"/>
      <c r="AC111" s="314"/>
    </row>
    <row r="112" spans="1:68" ht="27" customHeight="1" x14ac:dyDescent="0.25">
      <c r="A112" s="54" t="s">
        <v>203</v>
      </c>
      <c r="B112" s="54" t="s">
        <v>204</v>
      </c>
      <c r="C112" s="31">
        <v>4301135311</v>
      </c>
      <c r="D112" s="333">
        <v>4607111039095</v>
      </c>
      <c r="E112" s="334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4"/>
      <c r="V112" s="34"/>
      <c r="W112" s="35" t="s">
        <v>69</v>
      </c>
      <c r="X112" s="318">
        <v>0</v>
      </c>
      <c r="Y112" s="319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205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206</v>
      </c>
      <c r="B113" s="54" t="s">
        <v>207</v>
      </c>
      <c r="C113" s="31">
        <v>4301135534</v>
      </c>
      <c r="D113" s="333">
        <v>4607111034199</v>
      </c>
      <c r="E113" s="334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79</v>
      </c>
      <c r="L113" s="32" t="s">
        <v>67</v>
      </c>
      <c r="M113" s="33" t="s">
        <v>68</v>
      </c>
      <c r="N113" s="33"/>
      <c r="O113" s="32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4"/>
      <c r="V113" s="34"/>
      <c r="W113" s="35" t="s">
        <v>69</v>
      </c>
      <c r="X113" s="318">
        <v>210</v>
      </c>
      <c r="Y113" s="319">
        <f>IFERROR(IF(X113="","",X113),"")</f>
        <v>210</v>
      </c>
      <c r="Z113" s="36">
        <f>IFERROR(IF(X113="","",X113*0.01788),"")</f>
        <v>3.7547999999999999</v>
      </c>
      <c r="AA113" s="56"/>
      <c r="AB113" s="57"/>
      <c r="AC113" s="156" t="s">
        <v>208</v>
      </c>
      <c r="AG113" s="67"/>
      <c r="AJ113" s="71" t="s">
        <v>71</v>
      </c>
      <c r="AK113" s="71">
        <v>1</v>
      </c>
      <c r="BB113" s="157" t="s">
        <v>82</v>
      </c>
      <c r="BM113" s="67">
        <f>IFERROR(X113*I113,"0")</f>
        <v>777.75599999999997</v>
      </c>
      <c r="BN113" s="67">
        <f>IFERROR(Y113*I113,"0")</f>
        <v>777.75599999999997</v>
      </c>
      <c r="BO113" s="67">
        <f>IFERROR(X113/J113,"0")</f>
        <v>3</v>
      </c>
      <c r="BP113" s="67">
        <f>IFERROR(Y113/J113,"0")</f>
        <v>3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72</v>
      </c>
      <c r="Q114" s="327"/>
      <c r="R114" s="327"/>
      <c r="S114" s="327"/>
      <c r="T114" s="327"/>
      <c r="U114" s="327"/>
      <c r="V114" s="328"/>
      <c r="W114" s="37" t="s">
        <v>69</v>
      </c>
      <c r="X114" s="320">
        <f>IFERROR(SUM(X112:X113),"0")</f>
        <v>210</v>
      </c>
      <c r="Y114" s="320">
        <f>IFERROR(SUM(Y112:Y113),"0")</f>
        <v>210</v>
      </c>
      <c r="Z114" s="320">
        <f>IFERROR(IF(Z112="",0,Z112),"0")+IFERROR(IF(Z113="",0,Z113),"0")</f>
        <v>3.7547999999999999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72</v>
      </c>
      <c r="Q115" s="327"/>
      <c r="R115" s="327"/>
      <c r="S115" s="327"/>
      <c r="T115" s="327"/>
      <c r="U115" s="327"/>
      <c r="V115" s="328"/>
      <c r="W115" s="37" t="s">
        <v>73</v>
      </c>
      <c r="X115" s="320">
        <f>IFERROR(SUMPRODUCT(X112:X113*H112:H113),"0")</f>
        <v>630</v>
      </c>
      <c r="Y115" s="320">
        <f>IFERROR(SUMPRODUCT(Y112:Y113*H112:H113),"0")</f>
        <v>630</v>
      </c>
      <c r="Z115" s="37"/>
      <c r="AA115" s="321"/>
      <c r="AB115" s="321"/>
      <c r="AC115" s="321"/>
    </row>
    <row r="116" spans="1:68" ht="16.5" customHeight="1" x14ac:dyDescent="0.25">
      <c r="A116" s="329" t="s">
        <v>209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3"/>
      <c r="AB116" s="313"/>
      <c r="AC116" s="313"/>
    </row>
    <row r="117" spans="1:68" ht="14.25" customHeight="1" x14ac:dyDescent="0.25">
      <c r="A117" s="357" t="s">
        <v>137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14"/>
      <c r="AB117" s="314"/>
      <c r="AC117" s="314"/>
    </row>
    <row r="118" spans="1:68" ht="27" customHeight="1" x14ac:dyDescent="0.25">
      <c r="A118" s="54" t="s">
        <v>210</v>
      </c>
      <c r="B118" s="54" t="s">
        <v>211</v>
      </c>
      <c r="C118" s="31">
        <v>4301135275</v>
      </c>
      <c r="D118" s="333">
        <v>4607111034380</v>
      </c>
      <c r="E118" s="334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4"/>
      <c r="V118" s="34"/>
      <c r="W118" s="35" t="s">
        <v>69</v>
      </c>
      <c r="X118" s="318">
        <v>98</v>
      </c>
      <c r="Y118" s="319">
        <f>IFERROR(IF(X118="","",X118),"")</f>
        <v>98</v>
      </c>
      <c r="Z118" s="36">
        <f>IFERROR(IF(X118="","",X118*0.01788),"")</f>
        <v>1.75224</v>
      </c>
      <c r="AA118" s="56"/>
      <c r="AB118" s="57"/>
      <c r="AC118" s="158" t="s">
        <v>212</v>
      </c>
      <c r="AG118" s="67"/>
      <c r="AJ118" s="71" t="s">
        <v>71</v>
      </c>
      <c r="AK118" s="71">
        <v>1</v>
      </c>
      <c r="BB118" s="159" t="s">
        <v>82</v>
      </c>
      <c r="BM118" s="67">
        <f>IFERROR(X118*I118,"0")</f>
        <v>321.44</v>
      </c>
      <c r="BN118" s="67">
        <f>IFERROR(Y118*I118,"0")</f>
        <v>321.44</v>
      </c>
      <c r="BO118" s="67">
        <f>IFERROR(X118/J118,"0")</f>
        <v>1.4</v>
      </c>
      <c r="BP118" s="67">
        <f>IFERROR(Y118/J118,"0")</f>
        <v>1.4</v>
      </c>
    </row>
    <row r="119" spans="1:68" ht="27" customHeight="1" x14ac:dyDescent="0.25">
      <c r="A119" s="54" t="s">
        <v>213</v>
      </c>
      <c r="B119" s="54" t="s">
        <v>214</v>
      </c>
      <c r="C119" s="31">
        <v>4301135277</v>
      </c>
      <c r="D119" s="333">
        <v>4607111034397</v>
      </c>
      <c r="E119" s="334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4"/>
      <c r="V119" s="34"/>
      <c r="W119" s="35" t="s">
        <v>69</v>
      </c>
      <c r="X119" s="318">
        <v>98</v>
      </c>
      <c r="Y119" s="319">
        <f>IFERROR(IF(X119="","",X119),"")</f>
        <v>98</v>
      </c>
      <c r="Z119" s="36">
        <f>IFERROR(IF(X119="","",X119*0.01788),"")</f>
        <v>1.75224</v>
      </c>
      <c r="AA119" s="56"/>
      <c r="AB119" s="57"/>
      <c r="AC119" s="160" t="s">
        <v>199</v>
      </c>
      <c r="AG119" s="67"/>
      <c r="AJ119" s="71" t="s">
        <v>71</v>
      </c>
      <c r="AK119" s="71">
        <v>1</v>
      </c>
      <c r="BB119" s="161" t="s">
        <v>82</v>
      </c>
      <c r="BM119" s="67">
        <f>IFERROR(X119*I119,"0")</f>
        <v>321.44</v>
      </c>
      <c r="BN119" s="67">
        <f>IFERROR(Y119*I119,"0")</f>
        <v>321.44</v>
      </c>
      <c r="BO119" s="67">
        <f>IFERROR(X119/J119,"0")</f>
        <v>1.4</v>
      </c>
      <c r="BP119" s="67">
        <f>IFERROR(Y119/J119,"0")</f>
        <v>1.4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72</v>
      </c>
      <c r="Q120" s="327"/>
      <c r="R120" s="327"/>
      <c r="S120" s="327"/>
      <c r="T120" s="327"/>
      <c r="U120" s="327"/>
      <c r="V120" s="328"/>
      <c r="W120" s="37" t="s">
        <v>69</v>
      </c>
      <c r="X120" s="320">
        <f>IFERROR(SUM(X118:X119),"0")</f>
        <v>196</v>
      </c>
      <c r="Y120" s="320">
        <f>IFERROR(SUM(Y118:Y119),"0")</f>
        <v>196</v>
      </c>
      <c r="Z120" s="320">
        <f>IFERROR(IF(Z118="",0,Z118),"0")+IFERROR(IF(Z119="",0,Z119),"0")</f>
        <v>3.50448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72</v>
      </c>
      <c r="Q121" s="327"/>
      <c r="R121" s="327"/>
      <c r="S121" s="327"/>
      <c r="T121" s="327"/>
      <c r="U121" s="327"/>
      <c r="V121" s="328"/>
      <c r="W121" s="37" t="s">
        <v>73</v>
      </c>
      <c r="X121" s="320">
        <f>IFERROR(SUMPRODUCT(X118:X119*H118:H119),"0")</f>
        <v>588</v>
      </c>
      <c r="Y121" s="320">
        <f>IFERROR(SUMPRODUCT(Y118:Y119*H118:H119),"0")</f>
        <v>588</v>
      </c>
      <c r="Z121" s="37"/>
      <c r="AA121" s="321"/>
      <c r="AB121" s="321"/>
      <c r="AC121" s="321"/>
    </row>
    <row r="122" spans="1:68" ht="16.5" customHeight="1" x14ac:dyDescent="0.25">
      <c r="A122" s="329" t="s">
        <v>215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3"/>
      <c r="AB122" s="313"/>
      <c r="AC122" s="313"/>
    </row>
    <row r="123" spans="1:68" ht="14.25" customHeight="1" x14ac:dyDescent="0.25">
      <c r="A123" s="357" t="s">
        <v>137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216</v>
      </c>
      <c r="B124" s="54" t="s">
        <v>217</v>
      </c>
      <c r="C124" s="31">
        <v>4301135570</v>
      </c>
      <c r="D124" s="333">
        <v>4607111035806</v>
      </c>
      <c r="E124" s="334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29" t="s">
        <v>218</v>
      </c>
      <c r="Q124" s="323"/>
      <c r="R124" s="323"/>
      <c r="S124" s="323"/>
      <c r="T124" s="324"/>
      <c r="U124" s="34"/>
      <c r="V124" s="34"/>
      <c r="W124" s="35" t="s">
        <v>69</v>
      </c>
      <c r="X124" s="318">
        <v>70</v>
      </c>
      <c r="Y124" s="319">
        <f>IFERROR(IF(X124="","",X124),"")</f>
        <v>70</v>
      </c>
      <c r="Z124" s="36">
        <f>IFERROR(IF(X124="","",X124*0.01788),"")</f>
        <v>1.2516</v>
      </c>
      <c r="AA124" s="56"/>
      <c r="AB124" s="57"/>
      <c r="AC124" s="162" t="s">
        <v>219</v>
      </c>
      <c r="AG124" s="67"/>
      <c r="AJ124" s="71" t="s">
        <v>71</v>
      </c>
      <c r="AK124" s="71">
        <v>1</v>
      </c>
      <c r="BB124" s="163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0">
        <f>IFERROR(SUM(X124:X124),"0")</f>
        <v>70</v>
      </c>
      <c r="Y125" s="320">
        <f>IFERROR(SUM(Y124:Y124),"0")</f>
        <v>70</v>
      </c>
      <c r="Z125" s="320">
        <f>IFERROR(IF(Z124="",0,Z124),"0")</f>
        <v>1.2516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0">
        <f>IFERROR(SUMPRODUCT(X124:X124*H124:H124),"0")</f>
        <v>210</v>
      </c>
      <c r="Y126" s="320">
        <f>IFERROR(SUMPRODUCT(Y124:Y124*H124:H124),"0")</f>
        <v>210</v>
      </c>
      <c r="Z126" s="37"/>
      <c r="AA126" s="321"/>
      <c r="AB126" s="321"/>
      <c r="AC126" s="321"/>
    </row>
    <row r="127" spans="1:68" ht="16.5" customHeight="1" x14ac:dyDescent="0.25">
      <c r="A127" s="329" t="s">
        <v>220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3"/>
      <c r="AB127" s="313"/>
      <c r="AC127" s="313"/>
    </row>
    <row r="128" spans="1:68" ht="14.25" customHeight="1" x14ac:dyDescent="0.25">
      <c r="A128" s="357" t="s">
        <v>137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16.5" customHeight="1" x14ac:dyDescent="0.25">
      <c r="A129" s="54" t="s">
        <v>221</v>
      </c>
      <c r="B129" s="54" t="s">
        <v>222</v>
      </c>
      <c r="C129" s="31">
        <v>4301135596</v>
      </c>
      <c r="D129" s="333">
        <v>4607111039613</v>
      </c>
      <c r="E129" s="334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205</v>
      </c>
      <c r="AG129" s="67"/>
      <c r="AJ129" s="71" t="s">
        <v>71</v>
      </c>
      <c r="AK129" s="71">
        <v>1</v>
      </c>
      <c r="BB129" s="165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29" t="s">
        <v>223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3"/>
      <c r="AB132" s="313"/>
      <c r="AC132" s="313"/>
    </row>
    <row r="133" spans="1:68" ht="14.25" customHeight="1" x14ac:dyDescent="0.25">
      <c r="A133" s="357" t="s">
        <v>224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225</v>
      </c>
      <c r="B134" s="54" t="s">
        <v>226</v>
      </c>
      <c r="C134" s="31">
        <v>4301071054</v>
      </c>
      <c r="D134" s="333">
        <v>4607111035639</v>
      </c>
      <c r="E134" s="334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227</v>
      </c>
      <c r="L134" s="32" t="s">
        <v>67</v>
      </c>
      <c r="M134" s="33" t="s">
        <v>68</v>
      </c>
      <c r="N134" s="33"/>
      <c r="O134" s="32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228</v>
      </c>
      <c r="AG134" s="67"/>
      <c r="AJ134" s="71" t="s">
        <v>71</v>
      </c>
      <c r="AK134" s="71">
        <v>1</v>
      </c>
      <c r="BB134" s="167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229</v>
      </c>
      <c r="B135" s="54" t="s">
        <v>230</v>
      </c>
      <c r="C135" s="31">
        <v>4301135540</v>
      </c>
      <c r="D135" s="333">
        <v>4607111035646</v>
      </c>
      <c r="E135" s="334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227</v>
      </c>
      <c r="L135" s="32" t="s">
        <v>67</v>
      </c>
      <c r="M135" s="33" t="s">
        <v>68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4"/>
      <c r="V135" s="34"/>
      <c r="W135" s="35" t="s">
        <v>69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228</v>
      </c>
      <c r="AG135" s="67"/>
      <c r="AJ135" s="71" t="s">
        <v>71</v>
      </c>
      <c r="AK135" s="71">
        <v>1</v>
      </c>
      <c r="BB135" s="169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customHeight="1" x14ac:dyDescent="0.25">
      <c r="A138" s="329" t="s">
        <v>231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3"/>
      <c r="AB138" s="313"/>
      <c r="AC138" s="313"/>
    </row>
    <row r="139" spans="1:68" ht="14.25" customHeight="1" x14ac:dyDescent="0.25">
      <c r="A139" s="357" t="s">
        <v>137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232</v>
      </c>
      <c r="B140" s="54" t="s">
        <v>233</v>
      </c>
      <c r="C140" s="31">
        <v>4301135281</v>
      </c>
      <c r="D140" s="333">
        <v>4607111036568</v>
      </c>
      <c r="E140" s="334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56</v>
      </c>
      <c r="Y140" s="319">
        <f>IFERROR(IF(X140="","",X140),"")</f>
        <v>56</v>
      </c>
      <c r="Z140" s="36">
        <f>IFERROR(IF(X140="","",X140*0.00941),"")</f>
        <v>0.52695999999999998</v>
      </c>
      <c r="AA140" s="56"/>
      <c r="AB140" s="57"/>
      <c r="AC140" s="170" t="s">
        <v>234</v>
      </c>
      <c r="AG140" s="67"/>
      <c r="AJ140" s="71" t="s">
        <v>71</v>
      </c>
      <c r="AK140" s="71">
        <v>1</v>
      </c>
      <c r="BB140" s="171" t="s">
        <v>82</v>
      </c>
      <c r="BM140" s="67">
        <f>IFERROR(X140*I140,"0")</f>
        <v>117.70079999999999</v>
      </c>
      <c r="BN140" s="67">
        <f>IFERROR(Y140*I140,"0")</f>
        <v>117.70079999999999</v>
      </c>
      <c r="BO140" s="67">
        <f>IFERROR(X140/J140,"0")</f>
        <v>0.4</v>
      </c>
      <c r="BP140" s="67">
        <f>IFERROR(Y140/J140,"0")</f>
        <v>0.4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0">
        <f>IFERROR(SUM(X140:X140),"0")</f>
        <v>56</v>
      </c>
      <c r="Y141" s="320">
        <f>IFERROR(SUM(Y140:Y140),"0")</f>
        <v>56</v>
      </c>
      <c r="Z141" s="320">
        <f>IFERROR(IF(Z140="",0,Z140),"0")</f>
        <v>0.52695999999999998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0">
        <f>IFERROR(SUMPRODUCT(X140:X140*H140:H140),"0")</f>
        <v>94.08</v>
      </c>
      <c r="Y142" s="320">
        <f>IFERROR(SUMPRODUCT(Y140:Y140*H140:H140),"0")</f>
        <v>94.08</v>
      </c>
      <c r="Z142" s="37"/>
      <c r="AA142" s="321"/>
      <c r="AB142" s="321"/>
      <c r="AC142" s="321"/>
    </row>
    <row r="143" spans="1:68" ht="27.75" customHeight="1" x14ac:dyDescent="0.2">
      <c r="A143" s="387" t="s">
        <v>235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48"/>
      <c r="AB143" s="48"/>
      <c r="AC143" s="48"/>
    </row>
    <row r="144" spans="1:68" ht="16.5" customHeight="1" x14ac:dyDescent="0.25">
      <c r="A144" s="329" t="s">
        <v>236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3"/>
      <c r="AB144" s="313"/>
      <c r="AC144" s="313"/>
    </row>
    <row r="145" spans="1:68" ht="14.25" customHeight="1" x14ac:dyDescent="0.25">
      <c r="A145" s="357" t="s">
        <v>137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237</v>
      </c>
      <c r="B146" s="54" t="s">
        <v>238</v>
      </c>
      <c r="C146" s="31">
        <v>4301135317</v>
      </c>
      <c r="D146" s="333">
        <v>4607111039057</v>
      </c>
      <c r="E146" s="334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132</v>
      </c>
      <c r="L146" s="32" t="s">
        <v>67</v>
      </c>
      <c r="M146" s="33" t="s">
        <v>68</v>
      </c>
      <c r="N146" s="33"/>
      <c r="O146" s="32">
        <v>180</v>
      </c>
      <c r="P146" s="510" t="s">
        <v>239</v>
      </c>
      <c r="Q146" s="323"/>
      <c r="R146" s="323"/>
      <c r="S146" s="323"/>
      <c r="T146" s="324"/>
      <c r="U146" s="34"/>
      <c r="V146" s="34"/>
      <c r="W146" s="35" t="s">
        <v>69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205</v>
      </c>
      <c r="AG146" s="67"/>
      <c r="AJ146" s="71" t="s">
        <v>71</v>
      </c>
      <c r="AK146" s="71">
        <v>1</v>
      </c>
      <c r="BB146" s="17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customHeight="1" x14ac:dyDescent="0.25">
      <c r="A149" s="329" t="s">
        <v>240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3"/>
      <c r="AB149" s="313"/>
      <c r="AC149" s="313"/>
    </row>
    <row r="150" spans="1:68" ht="14.25" customHeight="1" x14ac:dyDescent="0.25">
      <c r="A150" s="357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241</v>
      </c>
      <c r="B151" s="54" t="s">
        <v>242</v>
      </c>
      <c r="C151" s="31">
        <v>4301071062</v>
      </c>
      <c r="D151" s="333">
        <v>4607111036384</v>
      </c>
      <c r="E151" s="334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0" t="s">
        <v>243</v>
      </c>
      <c r="Q151" s="323"/>
      <c r="R151" s="323"/>
      <c r="S151" s="323"/>
      <c r="T151" s="324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244</v>
      </c>
      <c r="AG151" s="67"/>
      <c r="AJ151" s="71" t="s">
        <v>71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245</v>
      </c>
      <c r="B152" s="54" t="s">
        <v>246</v>
      </c>
      <c r="C152" s="31">
        <v>4301071056</v>
      </c>
      <c r="D152" s="333">
        <v>4640242180250</v>
      </c>
      <c r="E152" s="334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6" t="s">
        <v>247</v>
      </c>
      <c r="Q152" s="323"/>
      <c r="R152" s="323"/>
      <c r="S152" s="323"/>
      <c r="T152" s="324"/>
      <c r="U152" s="34"/>
      <c r="V152" s="34"/>
      <c r="W152" s="35" t="s">
        <v>69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248</v>
      </c>
      <c r="AG152" s="67"/>
      <c r="AJ152" s="71" t="s">
        <v>71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249</v>
      </c>
      <c r="B153" s="54" t="s">
        <v>250</v>
      </c>
      <c r="C153" s="31">
        <v>4301071050</v>
      </c>
      <c r="D153" s="333">
        <v>4607111036216</v>
      </c>
      <c r="E153" s="334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4"/>
      <c r="V153" s="34"/>
      <c r="W153" s="35" t="s">
        <v>69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251</v>
      </c>
      <c r="AG153" s="67"/>
      <c r="AJ153" s="71" t="s">
        <v>71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252</v>
      </c>
      <c r="B154" s="54" t="s">
        <v>253</v>
      </c>
      <c r="C154" s="31">
        <v>4301071061</v>
      </c>
      <c r="D154" s="333">
        <v>4607111036278</v>
      </c>
      <c r="E154" s="334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4"/>
      <c r="V154" s="34"/>
      <c r="W154" s="35" t="s">
        <v>69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254</v>
      </c>
      <c r="AG154" s="67"/>
      <c r="AJ154" s="71" t="s">
        <v>71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0">
        <f>IFERROR(SUM(X151:X154),"0")</f>
        <v>0</v>
      </c>
      <c r="Y155" s="320">
        <f>IFERROR(SUM(Y151:Y154),"0")</f>
        <v>0</v>
      </c>
      <c r="Z155" s="320">
        <f>IFERROR(IF(Z151="",0,Z151),"0")+IFERROR(IF(Z152="",0,Z152),"0")+IFERROR(IF(Z153="",0,Z153),"0")+IFERROR(IF(Z154="",0,Z154),"0")</f>
        <v>0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0">
        <f>IFERROR(SUMPRODUCT(X151:X154*H151:H154),"0")</f>
        <v>0</v>
      </c>
      <c r="Y156" s="320">
        <f>IFERROR(SUMPRODUCT(Y151:Y154*H151:H154),"0")</f>
        <v>0</v>
      </c>
      <c r="Z156" s="37"/>
      <c r="AA156" s="321"/>
      <c r="AB156" s="321"/>
      <c r="AC156" s="321"/>
    </row>
    <row r="157" spans="1:68" ht="14.25" customHeight="1" x14ac:dyDescent="0.25">
      <c r="A157" s="357" t="s">
        <v>255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256</v>
      </c>
      <c r="B158" s="54" t="s">
        <v>257</v>
      </c>
      <c r="C158" s="31">
        <v>4301080153</v>
      </c>
      <c r="D158" s="333">
        <v>4607111036827</v>
      </c>
      <c r="E158" s="334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4"/>
      <c r="V158" s="34"/>
      <c r="W158" s="35" t="s">
        <v>69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258</v>
      </c>
      <c r="AG158" s="67"/>
      <c r="AJ158" s="71" t="s">
        <v>71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259</v>
      </c>
      <c r="B159" s="54" t="s">
        <v>260</v>
      </c>
      <c r="C159" s="31">
        <v>4301080154</v>
      </c>
      <c r="D159" s="333">
        <v>4607111036834</v>
      </c>
      <c r="E159" s="334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258</v>
      </c>
      <c r="AG159" s="67"/>
      <c r="AJ159" s="71" t="s">
        <v>71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customHeight="1" x14ac:dyDescent="0.2">
      <c r="A162" s="387" t="s">
        <v>261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48"/>
      <c r="AB162" s="48"/>
      <c r="AC162" s="48"/>
    </row>
    <row r="163" spans="1:68" ht="16.5" customHeight="1" x14ac:dyDescent="0.25">
      <c r="A163" s="329" t="s">
        <v>262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3"/>
      <c r="AB163" s="313"/>
      <c r="AC163" s="313"/>
    </row>
    <row r="164" spans="1:68" ht="14.25" customHeight="1" x14ac:dyDescent="0.25">
      <c r="A164" s="357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263</v>
      </c>
      <c r="B165" s="54" t="s">
        <v>264</v>
      </c>
      <c r="C165" s="31">
        <v>4301132097</v>
      </c>
      <c r="D165" s="333">
        <v>4607111035721</v>
      </c>
      <c r="E165" s="334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79</v>
      </c>
      <c r="L165" s="32" t="s">
        <v>67</v>
      </c>
      <c r="M165" s="33" t="s">
        <v>68</v>
      </c>
      <c r="N165" s="33"/>
      <c r="O165" s="32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4"/>
      <c r="V165" s="34"/>
      <c r="W165" s="35" t="s">
        <v>69</v>
      </c>
      <c r="X165" s="318">
        <v>70</v>
      </c>
      <c r="Y165" s="319">
        <f>IFERROR(IF(X165="","",X165),"")</f>
        <v>70</v>
      </c>
      <c r="Z165" s="36">
        <f>IFERROR(IF(X165="","",X165*0.01788),"")</f>
        <v>1.2516</v>
      </c>
      <c r="AA165" s="56"/>
      <c r="AB165" s="57"/>
      <c r="AC165" s="186" t="s">
        <v>265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266</v>
      </c>
      <c r="B166" s="54" t="s">
        <v>267</v>
      </c>
      <c r="C166" s="31">
        <v>4301132100</v>
      </c>
      <c r="D166" s="333">
        <v>4607111035691</v>
      </c>
      <c r="E166" s="334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79</v>
      </c>
      <c r="L166" s="32" t="s">
        <v>67</v>
      </c>
      <c r="M166" s="33" t="s">
        <v>68</v>
      </c>
      <c r="N166" s="33"/>
      <c r="O166" s="32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4"/>
      <c r="V166" s="34"/>
      <c r="W166" s="35" t="s">
        <v>69</v>
      </c>
      <c r="X166" s="318">
        <v>168</v>
      </c>
      <c r="Y166" s="319">
        <f>IFERROR(IF(X166="","",X166),"")</f>
        <v>168</v>
      </c>
      <c r="Z166" s="36">
        <f>IFERROR(IF(X166="","",X166*0.01788),"")</f>
        <v>3.0038399999999998</v>
      </c>
      <c r="AA166" s="56"/>
      <c r="AB166" s="57"/>
      <c r="AC166" s="188" t="s">
        <v>268</v>
      </c>
      <c r="AG166" s="67"/>
      <c r="AJ166" s="71" t="s">
        <v>71</v>
      </c>
      <c r="AK166" s="71">
        <v>1</v>
      </c>
      <c r="BB166" s="189" t="s">
        <v>82</v>
      </c>
      <c r="BM166" s="67">
        <f>IFERROR(X166*I166,"0")</f>
        <v>569.18399999999997</v>
      </c>
      <c r="BN166" s="67">
        <f>IFERROR(Y166*I166,"0")</f>
        <v>569.18399999999997</v>
      </c>
      <c r="BO166" s="67">
        <f>IFERROR(X166/J166,"0")</f>
        <v>2.4</v>
      </c>
      <c r="BP166" s="67">
        <f>IFERROR(Y166/J166,"0")</f>
        <v>2.4</v>
      </c>
    </row>
    <row r="167" spans="1:68" ht="27" customHeight="1" x14ac:dyDescent="0.25">
      <c r="A167" s="54" t="s">
        <v>269</v>
      </c>
      <c r="B167" s="54" t="s">
        <v>270</v>
      </c>
      <c r="C167" s="31">
        <v>4301132079</v>
      </c>
      <c r="D167" s="333">
        <v>4607111038487</v>
      </c>
      <c r="E167" s="334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79</v>
      </c>
      <c r="L167" s="32" t="s">
        <v>67</v>
      </c>
      <c r="M167" s="33" t="s">
        <v>68</v>
      </c>
      <c r="N167" s="33"/>
      <c r="O167" s="32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4"/>
      <c r="V167" s="34"/>
      <c r="W167" s="35" t="s">
        <v>69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271</v>
      </c>
      <c r="AG167" s="67"/>
      <c r="AJ167" s="71" t="s">
        <v>71</v>
      </c>
      <c r="AK167" s="71">
        <v>1</v>
      </c>
      <c r="BB167" s="191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0">
        <f>IFERROR(SUM(X165:X167),"0")</f>
        <v>238</v>
      </c>
      <c r="Y168" s="320">
        <f>IFERROR(SUM(Y165:Y167),"0")</f>
        <v>238</v>
      </c>
      <c r="Z168" s="320">
        <f>IFERROR(IF(Z165="",0,Z165),"0")+IFERROR(IF(Z166="",0,Z166),"0")+IFERROR(IF(Z167="",0,Z167),"0")</f>
        <v>4.2554400000000001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0">
        <f>IFERROR(SUMPRODUCT(X165:X167*H165:H167),"0")</f>
        <v>714</v>
      </c>
      <c r="Y169" s="320">
        <f>IFERROR(SUMPRODUCT(Y165:Y167*H165:H167),"0")</f>
        <v>714</v>
      </c>
      <c r="Z169" s="37"/>
      <c r="AA169" s="321"/>
      <c r="AB169" s="321"/>
      <c r="AC169" s="321"/>
    </row>
    <row r="170" spans="1:68" ht="14.25" customHeight="1" x14ac:dyDescent="0.25">
      <c r="A170" s="357" t="s">
        <v>272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273</v>
      </c>
      <c r="B171" s="54" t="s">
        <v>274</v>
      </c>
      <c r="C171" s="31">
        <v>4301051855</v>
      </c>
      <c r="D171" s="333">
        <v>4680115885875</v>
      </c>
      <c r="E171" s="334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275</v>
      </c>
      <c r="L171" s="32" t="s">
        <v>67</v>
      </c>
      <c r="M171" s="33" t="s">
        <v>276</v>
      </c>
      <c r="N171" s="33"/>
      <c r="O171" s="32">
        <v>365</v>
      </c>
      <c r="P171" s="375" t="s">
        <v>277</v>
      </c>
      <c r="Q171" s="323"/>
      <c r="R171" s="323"/>
      <c r="S171" s="323"/>
      <c r="T171" s="324"/>
      <c r="U171" s="34"/>
      <c r="V171" s="34"/>
      <c r="W171" s="35" t="s">
        <v>69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278</v>
      </c>
      <c r="AG171" s="67"/>
      <c r="AJ171" s="71" t="s">
        <v>71</v>
      </c>
      <c r="AK171" s="71">
        <v>1</v>
      </c>
      <c r="BB171" s="193" t="s">
        <v>279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72</v>
      </c>
      <c r="Q172" s="327"/>
      <c r="R172" s="327"/>
      <c r="S172" s="327"/>
      <c r="T172" s="327"/>
      <c r="U172" s="327"/>
      <c r="V172" s="328"/>
      <c r="W172" s="37" t="s">
        <v>69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72</v>
      </c>
      <c r="Q173" s="327"/>
      <c r="R173" s="327"/>
      <c r="S173" s="327"/>
      <c r="T173" s="327"/>
      <c r="U173" s="327"/>
      <c r="V173" s="328"/>
      <c r="W173" s="37" t="s">
        <v>73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customHeight="1" x14ac:dyDescent="0.25">
      <c r="A174" s="329" t="s">
        <v>280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3"/>
      <c r="AB174" s="313"/>
      <c r="AC174" s="313"/>
    </row>
    <row r="175" spans="1:68" ht="14.25" customHeight="1" x14ac:dyDescent="0.25">
      <c r="A175" s="357" t="s">
        <v>280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14"/>
      <c r="AB175" s="314"/>
      <c r="AC175" s="314"/>
    </row>
    <row r="176" spans="1:68" ht="27" customHeight="1" x14ac:dyDescent="0.25">
      <c r="A176" s="54" t="s">
        <v>281</v>
      </c>
      <c r="B176" s="54" t="s">
        <v>282</v>
      </c>
      <c r="C176" s="31">
        <v>4301133002</v>
      </c>
      <c r="D176" s="333">
        <v>4607111035783</v>
      </c>
      <c r="E176" s="334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227</v>
      </c>
      <c r="L176" s="32" t="s">
        <v>67</v>
      </c>
      <c r="M176" s="33" t="s">
        <v>68</v>
      </c>
      <c r="N176" s="33"/>
      <c r="O176" s="32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283</v>
      </c>
      <c r="AG176" s="67"/>
      <c r="AJ176" s="71" t="s">
        <v>71</v>
      </c>
      <c r="AK176" s="71">
        <v>1</v>
      </c>
      <c r="BB176" s="195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72</v>
      </c>
      <c r="Q177" s="327"/>
      <c r="R177" s="327"/>
      <c r="S177" s="327"/>
      <c r="T177" s="327"/>
      <c r="U177" s="327"/>
      <c r="V177" s="328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72</v>
      </c>
      <c r="Q178" s="327"/>
      <c r="R178" s="327"/>
      <c r="S178" s="327"/>
      <c r="T178" s="327"/>
      <c r="U178" s="327"/>
      <c r="V178" s="328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7" t="s">
        <v>284</v>
      </c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  <c r="X179" s="388"/>
      <c r="Y179" s="388"/>
      <c r="Z179" s="388"/>
      <c r="AA179" s="48"/>
      <c r="AB179" s="48"/>
      <c r="AC179" s="48"/>
    </row>
    <row r="180" spans="1:68" ht="16.5" customHeight="1" x14ac:dyDescent="0.25">
      <c r="A180" s="329" t="s">
        <v>285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3"/>
      <c r="AB180" s="313"/>
      <c r="AC180" s="313"/>
    </row>
    <row r="181" spans="1:68" ht="14.25" customHeight="1" x14ac:dyDescent="0.25">
      <c r="A181" s="357" t="s">
        <v>137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4"/>
      <c r="AB181" s="314"/>
      <c r="AC181" s="314"/>
    </row>
    <row r="182" spans="1:68" ht="27" customHeight="1" x14ac:dyDescent="0.25">
      <c r="A182" s="54" t="s">
        <v>286</v>
      </c>
      <c r="B182" s="54" t="s">
        <v>287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288</v>
      </c>
      <c r="AG182" s="67"/>
      <c r="AJ182" s="71" t="s">
        <v>71</v>
      </c>
      <c r="AK182" s="71">
        <v>1</v>
      </c>
      <c r="BB182" s="197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289</v>
      </c>
      <c r="B183" s="54" t="s">
        <v>290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291</v>
      </c>
      <c r="AG183" s="67"/>
      <c r="AJ183" s="71" t="s">
        <v>71</v>
      </c>
      <c r="AK183" s="71">
        <v>1</v>
      </c>
      <c r="BB183" s="199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292</v>
      </c>
      <c r="B184" s="54" t="s">
        <v>293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288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294</v>
      </c>
      <c r="B185" s="54" t="s">
        <v>295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6" t="s">
        <v>296</v>
      </c>
      <c r="Q185" s="323"/>
      <c r="R185" s="323"/>
      <c r="S185" s="323"/>
      <c r="T185" s="324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297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72</v>
      </c>
      <c r="Q186" s="327"/>
      <c r="R186" s="327"/>
      <c r="S186" s="327"/>
      <c r="T186" s="327"/>
      <c r="U186" s="327"/>
      <c r="V186" s="328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72</v>
      </c>
      <c r="Q187" s="327"/>
      <c r="R187" s="327"/>
      <c r="S187" s="327"/>
      <c r="T187" s="327"/>
      <c r="U187" s="327"/>
      <c r="V187" s="328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customHeight="1" x14ac:dyDescent="0.25">
      <c r="A188" s="329" t="s">
        <v>298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3"/>
      <c r="AB188" s="313"/>
      <c r="AC188" s="313"/>
    </row>
    <row r="189" spans="1:68" ht="14.25" customHeight="1" x14ac:dyDescent="0.25">
      <c r="A189" s="357" t="s">
        <v>63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4"/>
      <c r="AB189" s="314"/>
      <c r="AC189" s="314"/>
    </row>
    <row r="190" spans="1:68" ht="16.5" customHeight="1" x14ac:dyDescent="0.25">
      <c r="A190" s="54" t="s">
        <v>299</v>
      </c>
      <c r="B190" s="54" t="s">
        <v>300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301</v>
      </c>
      <c r="AG190" s="67"/>
      <c r="AJ190" s="71" t="s">
        <v>71</v>
      </c>
      <c r="AK190" s="71">
        <v>1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302</v>
      </c>
      <c r="B191" s="54" t="s">
        <v>303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304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307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72</v>
      </c>
      <c r="Q193" s="327"/>
      <c r="R193" s="327"/>
      <c r="S193" s="327"/>
      <c r="T193" s="327"/>
      <c r="U193" s="327"/>
      <c r="V193" s="328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72</v>
      </c>
      <c r="Q194" s="327"/>
      <c r="R194" s="327"/>
      <c r="S194" s="327"/>
      <c r="T194" s="327"/>
      <c r="U194" s="327"/>
      <c r="V194" s="328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29" t="s">
        <v>308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3"/>
      <c r="AB195" s="313"/>
      <c r="AC195" s="313"/>
    </row>
    <row r="196" spans="1:68" ht="14.25" customHeight="1" x14ac:dyDescent="0.25">
      <c r="A196" s="357" t="s">
        <v>63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4"/>
      <c r="AB196" s="314"/>
      <c r="AC196" s="314"/>
    </row>
    <row r="197" spans="1:68" ht="27" customHeight="1" x14ac:dyDescent="0.25">
      <c r="A197" s="54" t="s">
        <v>309</v>
      </c>
      <c r="B197" s="54" t="s">
        <v>310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311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312</v>
      </c>
      <c r="B198" s="54" t="s">
        <v>313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311</v>
      </c>
      <c r="AG198" s="67"/>
      <c r="AJ198" s="71" t="s">
        <v>71</v>
      </c>
      <c r="AK198" s="71">
        <v>1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314</v>
      </c>
      <c r="B199" s="54" t="s">
        <v>315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316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317</v>
      </c>
      <c r="B200" s="54" t="s">
        <v>318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316</v>
      </c>
      <c r="AG200" s="67"/>
      <c r="AJ200" s="71" t="s">
        <v>71</v>
      </c>
      <c r="AK200" s="71">
        <v>1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319</v>
      </c>
      <c r="B201" s="54" t="s">
        <v>320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311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321</v>
      </c>
      <c r="B202" s="54" t="s">
        <v>322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311</v>
      </c>
      <c r="AG202" s="67"/>
      <c r="AJ202" s="71" t="s">
        <v>71</v>
      </c>
      <c r="AK202" s="71">
        <v>1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72</v>
      </c>
      <c r="Q203" s="327"/>
      <c r="R203" s="327"/>
      <c r="S203" s="327"/>
      <c r="T203" s="327"/>
      <c r="U203" s="327"/>
      <c r="V203" s="328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72</v>
      </c>
      <c r="Q204" s="327"/>
      <c r="R204" s="327"/>
      <c r="S204" s="327"/>
      <c r="T204" s="327"/>
      <c r="U204" s="327"/>
      <c r="V204" s="328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29" t="s">
        <v>323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3"/>
      <c r="AB205" s="313"/>
      <c r="AC205" s="313"/>
    </row>
    <row r="206" spans="1:68" ht="14.25" customHeight="1" x14ac:dyDescent="0.25">
      <c r="A206" s="357" t="s">
        <v>63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4"/>
      <c r="AB206" s="314"/>
      <c r="AC206" s="314"/>
    </row>
    <row r="207" spans="1:68" ht="27" customHeight="1" x14ac:dyDescent="0.25">
      <c r="A207" s="54" t="s">
        <v>324</v>
      </c>
      <c r="B207" s="54" t="s">
        <v>325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326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327</v>
      </c>
      <c r="B208" s="54" t="s">
        <v>328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326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329</v>
      </c>
      <c r="B209" s="54" t="s">
        <v>330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331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331</v>
      </c>
      <c r="AG210" s="67"/>
      <c r="AJ210" s="71" t="s">
        <v>71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customHeight="1" x14ac:dyDescent="0.25">
      <c r="A213" s="329" t="s">
        <v>334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3"/>
      <c r="AB213" s="313"/>
      <c r="AC213" s="313"/>
    </row>
    <row r="214" spans="1:68" ht="14.25" customHeight="1" x14ac:dyDescent="0.25">
      <c r="A214" s="357" t="s">
        <v>63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16.5" customHeight="1" x14ac:dyDescent="0.25">
      <c r="A215" s="54" t="s">
        <v>335</v>
      </c>
      <c r="B215" s="54" t="s">
        <v>336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337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29" t="s">
        <v>338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3"/>
      <c r="AB218" s="313"/>
      <c r="AC218" s="313"/>
    </row>
    <row r="219" spans="1:68" ht="14.25" customHeight="1" x14ac:dyDescent="0.25">
      <c r="A219" s="357" t="s">
        <v>272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27" customHeight="1" x14ac:dyDescent="0.25">
      <c r="A220" s="54" t="s">
        <v>339</v>
      </c>
      <c r="B220" s="54" t="s">
        <v>340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276</v>
      </c>
      <c r="N220" s="33"/>
      <c r="O220" s="32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341</v>
      </c>
      <c r="AG220" s="67"/>
      <c r="AJ220" s="71" t="s">
        <v>71</v>
      </c>
      <c r="AK220" s="71">
        <v>1</v>
      </c>
      <c r="BB220" s="233" t="s">
        <v>279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72</v>
      </c>
      <c r="Q221" s="327"/>
      <c r="R221" s="327"/>
      <c r="S221" s="327"/>
      <c r="T221" s="327"/>
      <c r="U221" s="327"/>
      <c r="V221" s="328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72</v>
      </c>
      <c r="Q222" s="327"/>
      <c r="R222" s="327"/>
      <c r="S222" s="327"/>
      <c r="T222" s="327"/>
      <c r="U222" s="327"/>
      <c r="V222" s="328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29" t="s">
        <v>342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3"/>
      <c r="AB223" s="313"/>
      <c r="AC223" s="313"/>
    </row>
    <row r="224" spans="1:68" ht="14.25" customHeight="1" x14ac:dyDescent="0.25">
      <c r="A224" s="357" t="s">
        <v>63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4"/>
      <c r="AB224" s="314"/>
      <c r="AC224" s="314"/>
    </row>
    <row r="225" spans="1:68" ht="16.5" customHeight="1" x14ac:dyDescent="0.25">
      <c r="A225" s="54" t="s">
        <v>343</v>
      </c>
      <c r="B225" s="54" t="s">
        <v>344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345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346</v>
      </c>
      <c r="B226" s="54" t="s">
        <v>347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345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72</v>
      </c>
      <c r="Q227" s="327"/>
      <c r="R227" s="327"/>
      <c r="S227" s="327"/>
      <c r="T227" s="327"/>
      <c r="U227" s="327"/>
      <c r="V227" s="328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72</v>
      </c>
      <c r="Q228" s="327"/>
      <c r="R228" s="327"/>
      <c r="S228" s="327"/>
      <c r="T228" s="327"/>
      <c r="U228" s="327"/>
      <c r="V228" s="328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7" t="s">
        <v>348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48"/>
      <c r="AB229" s="48"/>
      <c r="AC229" s="48"/>
    </row>
    <row r="230" spans="1:68" ht="16.5" customHeight="1" x14ac:dyDescent="0.25">
      <c r="A230" s="329" t="s">
        <v>349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3"/>
      <c r="AB230" s="313"/>
      <c r="AC230" s="313"/>
    </row>
    <row r="231" spans="1:68" ht="14.25" customHeight="1" x14ac:dyDescent="0.25">
      <c r="A231" s="357" t="s">
        <v>63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4"/>
      <c r="AB231" s="314"/>
      <c r="AC231" s="314"/>
    </row>
    <row r="232" spans="1:68" ht="27" customHeight="1" x14ac:dyDescent="0.25">
      <c r="A232" s="54" t="s">
        <v>350</v>
      </c>
      <c r="B232" s="54" t="s">
        <v>351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352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72</v>
      </c>
      <c r="Q233" s="327"/>
      <c r="R233" s="327"/>
      <c r="S233" s="327"/>
      <c r="T233" s="327"/>
      <c r="U233" s="327"/>
      <c r="V233" s="328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72</v>
      </c>
      <c r="Q234" s="327"/>
      <c r="R234" s="327"/>
      <c r="S234" s="327"/>
      <c r="T234" s="327"/>
      <c r="U234" s="327"/>
      <c r="V234" s="328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7" t="s">
        <v>353</v>
      </c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  <c r="X235" s="388"/>
      <c r="Y235" s="388"/>
      <c r="Z235" s="388"/>
      <c r="AA235" s="48"/>
      <c r="AB235" s="48"/>
      <c r="AC235" s="48"/>
    </row>
    <row r="236" spans="1:68" ht="16.5" customHeight="1" x14ac:dyDescent="0.25">
      <c r="A236" s="329" t="s">
        <v>354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3"/>
      <c r="AB236" s="313"/>
      <c r="AC236" s="313"/>
    </row>
    <row r="237" spans="1:68" ht="14.25" customHeight="1" x14ac:dyDescent="0.25">
      <c r="A237" s="357" t="s">
        <v>63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4"/>
      <c r="AB237" s="314"/>
      <c r="AC237" s="314"/>
    </row>
    <row r="238" spans="1:68" ht="27" customHeight="1" x14ac:dyDescent="0.25">
      <c r="A238" s="54" t="s">
        <v>355</v>
      </c>
      <c r="B238" s="54" t="s">
        <v>356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251</v>
      </c>
      <c r="AG238" s="67"/>
      <c r="AJ238" s="71" t="s">
        <v>71</v>
      </c>
      <c r="AK238" s="71">
        <v>1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357</v>
      </c>
      <c r="B239" s="54" t="s">
        <v>358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359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29" t="s">
        <v>360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3"/>
      <c r="AB242" s="313"/>
      <c r="AC242" s="313"/>
    </row>
    <row r="243" spans="1:68" ht="14.25" customHeight="1" x14ac:dyDescent="0.25">
      <c r="A243" s="357" t="s">
        <v>63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4"/>
      <c r="AB243" s="314"/>
      <c r="AC243" s="314"/>
    </row>
    <row r="244" spans="1:68" ht="27" customHeight="1" x14ac:dyDescent="0.25">
      <c r="A244" s="54" t="s">
        <v>361</v>
      </c>
      <c r="B244" s="54" t="s">
        <v>362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337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72</v>
      </c>
      <c r="Q245" s="327"/>
      <c r="R245" s="327"/>
      <c r="S245" s="327"/>
      <c r="T245" s="327"/>
      <c r="U245" s="327"/>
      <c r="V245" s="328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72</v>
      </c>
      <c r="Q246" s="327"/>
      <c r="R246" s="327"/>
      <c r="S246" s="327"/>
      <c r="T246" s="327"/>
      <c r="U246" s="327"/>
      <c r="V246" s="328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7" t="s">
        <v>363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88"/>
      <c r="AA247" s="48"/>
      <c r="AB247" s="48"/>
      <c r="AC247" s="48"/>
    </row>
    <row r="248" spans="1:68" ht="16.5" customHeight="1" x14ac:dyDescent="0.25">
      <c r="A248" s="329" t="s">
        <v>364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3"/>
      <c r="AB248" s="313"/>
      <c r="AC248" s="313"/>
    </row>
    <row r="249" spans="1:68" ht="14.25" customHeight="1" x14ac:dyDescent="0.25">
      <c r="A249" s="357" t="s">
        <v>280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95" t="s">
        <v>367</v>
      </c>
      <c r="Q250" s="323"/>
      <c r="R250" s="323"/>
      <c r="S250" s="323"/>
      <c r="T250" s="324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82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72</v>
      </c>
      <c r="Q251" s="327"/>
      <c r="R251" s="327"/>
      <c r="S251" s="327"/>
      <c r="T251" s="327"/>
      <c r="U251" s="327"/>
      <c r="V251" s="328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72</v>
      </c>
      <c r="Q252" s="327"/>
      <c r="R252" s="327"/>
      <c r="S252" s="327"/>
      <c r="T252" s="327"/>
      <c r="U252" s="327"/>
      <c r="V252" s="328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57" t="s">
        <v>137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82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72</v>
      </c>
      <c r="Q255" s="327"/>
      <c r="R255" s="327"/>
      <c r="S255" s="327"/>
      <c r="T255" s="327"/>
      <c r="U255" s="327"/>
      <c r="V255" s="328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72</v>
      </c>
      <c r="Q256" s="327"/>
      <c r="R256" s="327"/>
      <c r="S256" s="327"/>
      <c r="T256" s="327"/>
      <c r="U256" s="327"/>
      <c r="V256" s="328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7" t="s">
        <v>236</v>
      </c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  <c r="X257" s="388"/>
      <c r="Y257" s="388"/>
      <c r="Z257" s="388"/>
      <c r="AA257" s="48"/>
      <c r="AB257" s="48"/>
      <c r="AC257" s="48"/>
    </row>
    <row r="258" spans="1:68" ht="16.5" customHeight="1" x14ac:dyDescent="0.25">
      <c r="A258" s="329" t="s">
        <v>236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3"/>
      <c r="AB258" s="313"/>
      <c r="AC258" s="313"/>
    </row>
    <row r="259" spans="1:68" ht="14.25" customHeight="1" x14ac:dyDescent="0.25">
      <c r="A259" s="357" t="s">
        <v>63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41" t="s">
        <v>373</v>
      </c>
      <c r="Q260" s="323"/>
      <c r="R260" s="323"/>
      <c r="S260" s="323"/>
      <c r="T260" s="324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71</v>
      </c>
      <c r="AK260" s="71">
        <v>1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52" t="s">
        <v>377</v>
      </c>
      <c r="Q261" s="323"/>
      <c r="R261" s="323"/>
      <c r="S261" s="323"/>
      <c r="T261" s="324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1" t="s">
        <v>380</v>
      </c>
      <c r="Q262" s="323"/>
      <c r="R262" s="323"/>
      <c r="S262" s="323"/>
      <c r="T262" s="324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57" t="s">
        <v>143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67</v>
      </c>
      <c r="M266" s="33" t="s">
        <v>68</v>
      </c>
      <c r="N266" s="33"/>
      <c r="O266" s="32">
        <v>180</v>
      </c>
      <c r="P266" s="372" t="s">
        <v>384</v>
      </c>
      <c r="Q266" s="323"/>
      <c r="R266" s="323"/>
      <c r="S266" s="323"/>
      <c r="T266" s="324"/>
      <c r="U266" s="34"/>
      <c r="V266" s="34"/>
      <c r="W266" s="35" t="s">
        <v>69</v>
      </c>
      <c r="X266" s="318">
        <v>216</v>
      </c>
      <c r="Y266" s="319">
        <f>IFERROR(IF(X266="","",X266),"")</f>
        <v>216</v>
      </c>
      <c r="Z266" s="36">
        <f>IFERROR(IF(X266="","",X266*0.00502),"")</f>
        <v>1.08432</v>
      </c>
      <c r="AA266" s="56"/>
      <c r="AB266" s="57"/>
      <c r="AC266" s="256" t="s">
        <v>385</v>
      </c>
      <c r="AG266" s="67"/>
      <c r="AJ266" s="71" t="s">
        <v>71</v>
      </c>
      <c r="AK266" s="71">
        <v>1</v>
      </c>
      <c r="BB266" s="257" t="s">
        <v>82</v>
      </c>
      <c r="BM266" s="67">
        <f>IFERROR(X266*I266,"0")</f>
        <v>413.64</v>
      </c>
      <c r="BN266" s="67">
        <f>IFERROR(Y266*I266,"0")</f>
        <v>413.64</v>
      </c>
      <c r="BO266" s="67">
        <f>IFERROR(X266/J266,"0")</f>
        <v>0.92307692307692313</v>
      </c>
      <c r="BP266" s="67">
        <f>IFERROR(Y266/J266,"0")</f>
        <v>0.92307692307692313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72</v>
      </c>
      <c r="Q267" s="327"/>
      <c r="R267" s="327"/>
      <c r="S267" s="327"/>
      <c r="T267" s="327"/>
      <c r="U267" s="327"/>
      <c r="V267" s="328"/>
      <c r="W267" s="37" t="s">
        <v>69</v>
      </c>
      <c r="X267" s="320">
        <f>IFERROR(SUM(X266:X266),"0")</f>
        <v>216</v>
      </c>
      <c r="Y267" s="320">
        <f>IFERROR(SUM(Y266:Y266),"0")</f>
        <v>216</v>
      </c>
      <c r="Z267" s="320">
        <f>IFERROR(IF(Z266="",0,Z266),"0")</f>
        <v>1.08432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72</v>
      </c>
      <c r="Q268" s="327"/>
      <c r="R268" s="327"/>
      <c r="S268" s="327"/>
      <c r="T268" s="327"/>
      <c r="U268" s="327"/>
      <c r="V268" s="328"/>
      <c r="W268" s="37" t="s">
        <v>73</v>
      </c>
      <c r="X268" s="320">
        <f>IFERROR(SUMPRODUCT(X266:X266*H266:H266),"0")</f>
        <v>388.8</v>
      </c>
      <c r="Y268" s="320">
        <f>IFERROR(SUMPRODUCT(Y266:Y266*H266:H266),"0")</f>
        <v>388.8</v>
      </c>
      <c r="Z268" s="37"/>
      <c r="AA268" s="321"/>
      <c r="AB268" s="321"/>
      <c r="AC268" s="321"/>
    </row>
    <row r="269" spans="1:68" ht="14.25" customHeight="1" x14ac:dyDescent="0.25">
      <c r="A269" s="357" t="s">
        <v>76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491" t="s">
        <v>388</v>
      </c>
      <c r="Q270" s="323"/>
      <c r="R270" s="323"/>
      <c r="S270" s="323"/>
      <c r="T270" s="324"/>
      <c r="U270" s="34"/>
      <c r="V270" s="34"/>
      <c r="W270" s="35" t="s">
        <v>69</v>
      </c>
      <c r="X270" s="318">
        <v>252</v>
      </c>
      <c r="Y270" s="319">
        <f>IFERROR(IF(X270="","",X270),"")</f>
        <v>252</v>
      </c>
      <c r="Z270" s="36">
        <f>IFERROR(IF(X270="","",X270*0.0155),"")</f>
        <v>3.9060000000000001</v>
      </c>
      <c r="AA270" s="56"/>
      <c r="AB270" s="57"/>
      <c r="AC270" s="258" t="s">
        <v>389</v>
      </c>
      <c r="AG270" s="67"/>
      <c r="AJ270" s="71" t="s">
        <v>71</v>
      </c>
      <c r="AK270" s="71">
        <v>1</v>
      </c>
      <c r="BB270" s="259" t="s">
        <v>82</v>
      </c>
      <c r="BM270" s="67">
        <f>IFERROR(X270*I270,"0")</f>
        <v>1577.52</v>
      </c>
      <c r="BN270" s="67">
        <f>IFERROR(Y270*I270,"0")</f>
        <v>1577.52</v>
      </c>
      <c r="BO270" s="67">
        <f>IFERROR(X270/J270,"0")</f>
        <v>3</v>
      </c>
      <c r="BP270" s="67">
        <f>IFERROR(Y270/J270,"0")</f>
        <v>3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64" t="s">
        <v>392</v>
      </c>
      <c r="Q271" s="323"/>
      <c r="R271" s="323"/>
      <c r="S271" s="323"/>
      <c r="T271" s="324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72</v>
      </c>
      <c r="Q272" s="327"/>
      <c r="R272" s="327"/>
      <c r="S272" s="327"/>
      <c r="T272" s="327"/>
      <c r="U272" s="327"/>
      <c r="V272" s="328"/>
      <c r="W272" s="37" t="s">
        <v>69</v>
      </c>
      <c r="X272" s="320">
        <f>IFERROR(SUM(X270:X271),"0")</f>
        <v>252</v>
      </c>
      <c r="Y272" s="320">
        <f>IFERROR(SUM(Y270:Y271),"0")</f>
        <v>252</v>
      </c>
      <c r="Z272" s="320">
        <f>IFERROR(IF(Z270="",0,Z270),"0")+IFERROR(IF(Z271="",0,Z271),"0")</f>
        <v>3.9060000000000001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72</v>
      </c>
      <c r="Q273" s="327"/>
      <c r="R273" s="327"/>
      <c r="S273" s="327"/>
      <c r="T273" s="327"/>
      <c r="U273" s="327"/>
      <c r="V273" s="328"/>
      <c r="W273" s="37" t="s">
        <v>73</v>
      </c>
      <c r="X273" s="320">
        <f>IFERROR(SUMPRODUCT(X270:X271*H270:H271),"0")</f>
        <v>1512</v>
      </c>
      <c r="Y273" s="320">
        <f>IFERROR(SUMPRODUCT(Y270:Y271*H270:H271),"0")</f>
        <v>1512</v>
      </c>
      <c r="Z273" s="37"/>
      <c r="AA273" s="321"/>
      <c r="AB273" s="321"/>
      <c r="AC273" s="321"/>
    </row>
    <row r="274" spans="1:68" ht="14.25" customHeight="1" x14ac:dyDescent="0.25">
      <c r="A274" s="357" t="s">
        <v>175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1" t="s">
        <v>395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71</v>
      </c>
      <c r="AK275" s="71">
        <v>1</v>
      </c>
      <c r="BB275" s="263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90" t="s">
        <v>399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396</v>
      </c>
      <c r="AG276" s="67"/>
      <c r="AJ276" s="71" t="s">
        <v>71</v>
      </c>
      <c r="AK276" s="71">
        <v>1</v>
      </c>
      <c r="BB276" s="265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72</v>
      </c>
      <c r="Q278" s="327"/>
      <c r="R278" s="327"/>
      <c r="S278" s="327"/>
      <c r="T278" s="327"/>
      <c r="U278" s="327"/>
      <c r="V278" s="328"/>
      <c r="W278" s="37" t="s">
        <v>69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72</v>
      </c>
      <c r="Q279" s="327"/>
      <c r="R279" s="327"/>
      <c r="S279" s="327"/>
      <c r="T279" s="327"/>
      <c r="U279" s="327"/>
      <c r="V279" s="328"/>
      <c r="W279" s="37" t="s">
        <v>73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customHeight="1" x14ac:dyDescent="0.25">
      <c r="A280" s="357" t="s">
        <v>137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0" t="s">
        <v>404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82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1" t="s">
        <v>408</v>
      </c>
      <c r="Q282" s="323"/>
      <c r="R282" s="323"/>
      <c r="S282" s="323"/>
      <c r="T282" s="324"/>
      <c r="U282" s="34"/>
      <c r="V282" s="34"/>
      <c r="W282" s="35" t="s">
        <v>69</v>
      </c>
      <c r="X282" s="318">
        <v>700</v>
      </c>
      <c r="Y282" s="319">
        <f t="shared" si="18"/>
        <v>700</v>
      </c>
      <c r="Z282" s="36">
        <f>IFERROR(IF(X282="","",X282*0.00936),"")</f>
        <v>6.5520000000000005</v>
      </c>
      <c r="AA282" s="56"/>
      <c r="AB282" s="57"/>
      <c r="AC282" s="270" t="s">
        <v>409</v>
      </c>
      <c r="AG282" s="67"/>
      <c r="AJ282" s="71" t="s">
        <v>71</v>
      </c>
      <c r="AK282" s="71">
        <v>1</v>
      </c>
      <c r="BB282" s="271" t="s">
        <v>82</v>
      </c>
      <c r="BM282" s="67">
        <f t="shared" si="19"/>
        <v>2724.4</v>
      </c>
      <c r="BN282" s="67">
        <f t="shared" si="20"/>
        <v>2724.4</v>
      </c>
      <c r="BO282" s="67">
        <f t="shared" si="21"/>
        <v>5.5555555555555554</v>
      </c>
      <c r="BP282" s="67">
        <f t="shared" si="22"/>
        <v>5.5555555555555554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27" t="s">
        <v>412</v>
      </c>
      <c r="Q283" s="323"/>
      <c r="R283" s="323"/>
      <c r="S283" s="323"/>
      <c r="T283" s="324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385" t="s">
        <v>416</v>
      </c>
      <c r="Q284" s="323"/>
      <c r="R284" s="323"/>
      <c r="S284" s="323"/>
      <c r="T284" s="324"/>
      <c r="U284" s="34"/>
      <c r="V284" s="34"/>
      <c r="W284" s="35" t="s">
        <v>69</v>
      </c>
      <c r="X284" s="318">
        <v>168</v>
      </c>
      <c r="Y284" s="319">
        <f t="shared" si="18"/>
        <v>168</v>
      </c>
      <c r="Z284" s="36">
        <f>IFERROR(IF(X284="","",X284*0.0155),"")</f>
        <v>2.6040000000000001</v>
      </c>
      <c r="AA284" s="56"/>
      <c r="AB284" s="57"/>
      <c r="AC284" s="274" t="s">
        <v>405</v>
      </c>
      <c r="AG284" s="67"/>
      <c r="AJ284" s="71" t="s">
        <v>71</v>
      </c>
      <c r="AK284" s="71">
        <v>1</v>
      </c>
      <c r="BB284" s="275" t="s">
        <v>82</v>
      </c>
      <c r="BM284" s="67">
        <f t="shared" si="19"/>
        <v>963.48</v>
      </c>
      <c r="BN284" s="67">
        <f t="shared" si="20"/>
        <v>963.48</v>
      </c>
      <c r="BO284" s="67">
        <f t="shared" si="21"/>
        <v>2</v>
      </c>
      <c r="BP284" s="67">
        <f t="shared" si="22"/>
        <v>2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29" t="s">
        <v>419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97" t="s">
        <v>423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70</v>
      </c>
      <c r="Y286" s="319">
        <f t="shared" si="18"/>
        <v>70</v>
      </c>
      <c r="Z286" s="36">
        <f t="shared" si="23"/>
        <v>0.6552</v>
      </c>
      <c r="AA286" s="56"/>
      <c r="AB286" s="57"/>
      <c r="AC286" s="278" t="s">
        <v>409</v>
      </c>
      <c r="AG286" s="67"/>
      <c r="AJ286" s="71" t="s">
        <v>71</v>
      </c>
      <c r="AK286" s="71">
        <v>1</v>
      </c>
      <c r="BB286" s="279" t="s">
        <v>82</v>
      </c>
      <c r="BM286" s="67">
        <f t="shared" si="19"/>
        <v>223.44</v>
      </c>
      <c r="BN286" s="67">
        <f t="shared" si="20"/>
        <v>223.44</v>
      </c>
      <c r="BO286" s="67">
        <f t="shared" si="21"/>
        <v>0.55555555555555558</v>
      </c>
      <c r="BP286" s="67">
        <f t="shared" si="22"/>
        <v>0.55555555555555558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99" t="s">
        <v>426</v>
      </c>
      <c r="Q287" s="323"/>
      <c r="R287" s="323"/>
      <c r="S287" s="323"/>
      <c r="T287" s="324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6" t="s">
        <v>429</v>
      </c>
      <c r="Q288" s="323"/>
      <c r="R288" s="323"/>
      <c r="S288" s="323"/>
      <c r="T288" s="324"/>
      <c r="U288" s="34"/>
      <c r="V288" s="34"/>
      <c r="W288" s="35" t="s">
        <v>69</v>
      </c>
      <c r="X288" s="318">
        <v>28</v>
      </c>
      <c r="Y288" s="319">
        <f t="shared" si="18"/>
        <v>28</v>
      </c>
      <c r="Z288" s="36">
        <f t="shared" si="23"/>
        <v>0.26207999999999998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82</v>
      </c>
      <c r="BM288" s="67">
        <f t="shared" si="19"/>
        <v>108.976</v>
      </c>
      <c r="BN288" s="67">
        <f t="shared" si="20"/>
        <v>108.976</v>
      </c>
      <c r="BO288" s="67">
        <f t="shared" si="21"/>
        <v>0.22222222222222221</v>
      </c>
      <c r="BP288" s="67">
        <f t="shared" si="22"/>
        <v>0.22222222222222221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18" t="s">
        <v>432</v>
      </c>
      <c r="Q289" s="323"/>
      <c r="R289" s="323"/>
      <c r="S289" s="323"/>
      <c r="T289" s="324"/>
      <c r="U289" s="34"/>
      <c r="V289" s="34"/>
      <c r="W289" s="35" t="s">
        <v>69</v>
      </c>
      <c r="X289" s="318">
        <v>630</v>
      </c>
      <c r="Y289" s="319">
        <f t="shared" si="18"/>
        <v>630</v>
      </c>
      <c r="Z289" s="36">
        <f t="shared" si="23"/>
        <v>5.8967999999999998</v>
      </c>
      <c r="AA289" s="56"/>
      <c r="AB289" s="57"/>
      <c r="AC289" s="284" t="s">
        <v>405</v>
      </c>
      <c r="AG289" s="67"/>
      <c r="AJ289" s="71" t="s">
        <v>71</v>
      </c>
      <c r="AK289" s="71">
        <v>1</v>
      </c>
      <c r="BB289" s="285" t="s">
        <v>82</v>
      </c>
      <c r="BM289" s="67">
        <f t="shared" si="19"/>
        <v>2451.96</v>
      </c>
      <c r="BN289" s="67">
        <f t="shared" si="20"/>
        <v>2451.96</v>
      </c>
      <c r="BO289" s="67">
        <f t="shared" si="21"/>
        <v>5</v>
      </c>
      <c r="BP289" s="67">
        <f t="shared" si="22"/>
        <v>5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48" t="s">
        <v>435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5" t="s">
        <v>438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67</v>
      </c>
      <c r="M292" s="33" t="s">
        <v>68</v>
      </c>
      <c r="N292" s="33"/>
      <c r="O292" s="32">
        <v>180</v>
      </c>
      <c r="P292" s="522" t="s">
        <v>441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71</v>
      </c>
      <c r="AK292" s="71">
        <v>1</v>
      </c>
      <c r="BB292" s="291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67</v>
      </c>
      <c r="M293" s="33" t="s">
        <v>68</v>
      </c>
      <c r="N293" s="33"/>
      <c r="O293" s="32">
        <v>180</v>
      </c>
      <c r="P293" s="518" t="s">
        <v>444</v>
      </c>
      <c r="Q293" s="323"/>
      <c r="R293" s="323"/>
      <c r="S293" s="323"/>
      <c r="T293" s="324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71</v>
      </c>
      <c r="AK293" s="71">
        <v>1</v>
      </c>
      <c r="BB293" s="293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67</v>
      </c>
      <c r="M294" s="33" t="s">
        <v>68</v>
      </c>
      <c r="N294" s="33"/>
      <c r="O294" s="32">
        <v>180</v>
      </c>
      <c r="P294" s="523" t="s">
        <v>447</v>
      </c>
      <c r="Q294" s="323"/>
      <c r="R294" s="323"/>
      <c r="S294" s="323"/>
      <c r="T294" s="324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71</v>
      </c>
      <c r="AK294" s="71">
        <v>1</v>
      </c>
      <c r="BB294" s="295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9" t="s">
        <v>450</v>
      </c>
      <c r="Q295" s="323"/>
      <c r="R295" s="323"/>
      <c r="S295" s="323"/>
      <c r="T295" s="324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82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0" t="s">
        <v>453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82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14" t="s">
        <v>456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82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8" t="s">
        <v>460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82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49" t="s">
        <v>464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82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2" t="s">
        <v>468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82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8" t="s">
        <v>472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82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72</v>
      </c>
      <c r="Q302" s="327"/>
      <c r="R302" s="327"/>
      <c r="S302" s="327"/>
      <c r="T302" s="327"/>
      <c r="U302" s="327"/>
      <c r="V302" s="328"/>
      <c r="W302" s="37" t="s">
        <v>69</v>
      </c>
      <c r="X302" s="320">
        <f>IFERROR(SUM(X281:X301),"0")</f>
        <v>1596</v>
      </c>
      <c r="Y302" s="320">
        <f>IFERROR(SUM(Y281:Y301),"0")</f>
        <v>1596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15.970079999999999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72</v>
      </c>
      <c r="Q303" s="327"/>
      <c r="R303" s="327"/>
      <c r="S303" s="327"/>
      <c r="T303" s="327"/>
      <c r="U303" s="327"/>
      <c r="V303" s="328"/>
      <c r="W303" s="37" t="s">
        <v>73</v>
      </c>
      <c r="X303" s="320">
        <f>IFERROR(SUMPRODUCT(X281:X301*H281:H301),"0")</f>
        <v>6158.6</v>
      </c>
      <c r="Y303" s="320">
        <f>IFERROR(SUMPRODUCT(Y281:Y301*H281:H301),"0")</f>
        <v>6158.6</v>
      </c>
      <c r="Z303" s="37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474</v>
      </c>
      <c r="Q304" s="336"/>
      <c r="R304" s="336"/>
      <c r="S304" s="336"/>
      <c r="T304" s="336"/>
      <c r="U304" s="336"/>
      <c r="V304" s="337"/>
      <c r="W304" s="37" t="s">
        <v>73</v>
      </c>
      <c r="X304" s="320">
        <f>IFERROR(X24+X33+X41+X55+X61+X66+X72+X82+X87+X94+X103+X109+X115+X121+X126+X131+X137+X142+X148+X156+X161+X169+X173+X178+X187+X194+X204+X212+X217+X222+X228+X234+X241+X246+X252+X256+X264+X268+X273+X279+X303,"0")</f>
        <v>10799.48</v>
      </c>
      <c r="Y304" s="320">
        <f>IFERROR(Y24+Y33+Y41+Y55+Y61+Y66+Y72+Y82+Y87+Y94+Y103+Y109+Y115+Y121+Y126+Y131+Y137+Y142+Y148+Y156+Y161+Y169+Y173+Y178+Y187+Y194+Y204+Y212+Y217+Y222+Y228+Y234+Y241+Y246+Y252+Y256+Y264+Y268+Y273+Y279+Y303,"0")</f>
        <v>10799.48</v>
      </c>
      <c r="Z304" s="37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475</v>
      </c>
      <c r="Q305" s="336"/>
      <c r="R305" s="336"/>
      <c r="S305" s="336"/>
      <c r="T305" s="336"/>
      <c r="U305" s="336"/>
      <c r="V305" s="337"/>
      <c r="W305" s="37" t="s">
        <v>73</v>
      </c>
      <c r="X305" s="320">
        <f>IFERROR(SUM(BM22:BM301),"0")</f>
        <v>11689.553599999999</v>
      </c>
      <c r="Y305" s="320">
        <f>IFERROR(SUM(BN22:BN301),"0")</f>
        <v>11689.553599999999</v>
      </c>
      <c r="Z305" s="37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476</v>
      </c>
      <c r="Q306" s="336"/>
      <c r="R306" s="336"/>
      <c r="S306" s="336"/>
      <c r="T306" s="336"/>
      <c r="U306" s="336"/>
      <c r="V306" s="337"/>
      <c r="W306" s="37" t="s">
        <v>477</v>
      </c>
      <c r="X306" s="38">
        <f>ROUNDUP(SUM(BO22:BO301),0)</f>
        <v>31</v>
      </c>
      <c r="Y306" s="38">
        <f>ROUNDUP(SUM(BP22:BP301),0)</f>
        <v>31</v>
      </c>
      <c r="Z306" s="37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478</v>
      </c>
      <c r="Q307" s="336"/>
      <c r="R307" s="336"/>
      <c r="S307" s="336"/>
      <c r="T307" s="336"/>
      <c r="U307" s="336"/>
      <c r="V307" s="337"/>
      <c r="W307" s="37" t="s">
        <v>73</v>
      </c>
      <c r="X307" s="320">
        <f>GrossWeightTotal+PalletQtyTotal*25</f>
        <v>12464.553599999999</v>
      </c>
      <c r="Y307" s="320">
        <f>GrossWeightTotalR+PalletQtyTotalR*25</f>
        <v>12464.553599999999</v>
      </c>
      <c r="Z307" s="37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479</v>
      </c>
      <c r="Q308" s="336"/>
      <c r="R308" s="336"/>
      <c r="S308" s="336"/>
      <c r="T308" s="336"/>
      <c r="U308" s="336"/>
      <c r="V308" s="337"/>
      <c r="W308" s="37" t="s">
        <v>477</v>
      </c>
      <c r="X308" s="320">
        <f>IFERROR(X23+X32+X40+X54+X60+X65+X71+X81+X86+X93+X102+X108+X114+X120+X125+X130+X136+X141+X147+X155+X160+X168+X172+X177+X186+X193+X203+X211+X216+X221+X227+X233+X240+X245+X251+X255+X263+X267+X272+X278+X302,"0")</f>
        <v>3002</v>
      </c>
      <c r="Y308" s="320">
        <f>IFERROR(Y23+Y32+Y40+Y54+Y60+Y65+Y71+Y81+Y86+Y93+Y102+Y108+Y114+Y120+Y125+Y130+Y136+Y141+Y147+Y155+Y160+Y168+Y172+Y177+Y186+Y193+Y203+Y211+Y216+Y221+Y227+Y233+Y240+Y245+Y251+Y255+Y263+Y267+Y272+Y278+Y302,"0")</f>
        <v>3002</v>
      </c>
      <c r="Z308" s="37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480</v>
      </c>
      <c r="Q309" s="336"/>
      <c r="R309" s="336"/>
      <c r="S309" s="336"/>
      <c r="T309" s="336"/>
      <c r="U309" s="336"/>
      <c r="V309" s="337"/>
      <c r="W309" s="39" t="s">
        <v>481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37.25752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49" t="s">
        <v>74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235</v>
      </c>
      <c r="V311" s="379"/>
      <c r="W311" s="349" t="s">
        <v>261</v>
      </c>
      <c r="X311" s="379"/>
      <c r="Y311" s="349" t="s">
        <v>284</v>
      </c>
      <c r="Z311" s="378"/>
      <c r="AA311" s="378"/>
      <c r="AB311" s="378"/>
      <c r="AC311" s="378"/>
      <c r="AD311" s="378"/>
      <c r="AE311" s="379"/>
      <c r="AF311" s="315" t="s">
        <v>348</v>
      </c>
      <c r="AG311" s="349" t="s">
        <v>353</v>
      </c>
      <c r="AH311" s="379"/>
      <c r="AI311" s="315" t="s">
        <v>363</v>
      </c>
      <c r="AJ311" s="315" t="s">
        <v>236</v>
      </c>
    </row>
    <row r="312" spans="1:36" ht="14.25" customHeight="1" thickTop="1" x14ac:dyDescent="0.2">
      <c r="A312" s="423" t="s">
        <v>483</v>
      </c>
      <c r="B312" s="349" t="s">
        <v>62</v>
      </c>
      <c r="C312" s="349" t="s">
        <v>75</v>
      </c>
      <c r="D312" s="349" t="s">
        <v>90</v>
      </c>
      <c r="E312" s="349" t="s">
        <v>106</v>
      </c>
      <c r="F312" s="349" t="s">
        <v>129</v>
      </c>
      <c r="G312" s="349" t="s">
        <v>136</v>
      </c>
      <c r="H312" s="349" t="s">
        <v>142</v>
      </c>
      <c r="I312" s="349" t="s">
        <v>150</v>
      </c>
      <c r="J312" s="349" t="s">
        <v>167</v>
      </c>
      <c r="K312" s="349" t="s">
        <v>174</v>
      </c>
      <c r="L312" s="349" t="s">
        <v>185</v>
      </c>
      <c r="M312" s="349" t="s">
        <v>196</v>
      </c>
      <c r="N312" s="316"/>
      <c r="O312" s="349" t="s">
        <v>202</v>
      </c>
      <c r="P312" s="349" t="s">
        <v>209</v>
      </c>
      <c r="Q312" s="349" t="s">
        <v>215</v>
      </c>
      <c r="R312" s="349" t="s">
        <v>220</v>
      </c>
      <c r="S312" s="349" t="s">
        <v>223</v>
      </c>
      <c r="T312" s="349" t="s">
        <v>231</v>
      </c>
      <c r="U312" s="349" t="s">
        <v>236</v>
      </c>
      <c r="V312" s="349" t="s">
        <v>240</v>
      </c>
      <c r="W312" s="349" t="s">
        <v>262</v>
      </c>
      <c r="X312" s="349" t="s">
        <v>280</v>
      </c>
      <c r="Y312" s="349" t="s">
        <v>285</v>
      </c>
      <c r="Z312" s="349" t="s">
        <v>298</v>
      </c>
      <c r="AA312" s="349" t="s">
        <v>308</v>
      </c>
      <c r="AB312" s="349" t="s">
        <v>323</v>
      </c>
      <c r="AC312" s="349" t="s">
        <v>334</v>
      </c>
      <c r="AD312" s="349" t="s">
        <v>338</v>
      </c>
      <c r="AE312" s="349" t="s">
        <v>342</v>
      </c>
      <c r="AF312" s="349" t="s">
        <v>349</v>
      </c>
      <c r="AG312" s="349" t="s">
        <v>354</v>
      </c>
      <c r="AH312" s="349" t="s">
        <v>360</v>
      </c>
      <c r="AI312" s="349" t="s">
        <v>364</v>
      </c>
      <c r="AJ312" s="349" t="s">
        <v>236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6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0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0</v>
      </c>
      <c r="F314" s="46">
        <f>IFERROR(X58*H58,"0")+IFERROR(X59*H59,"0")</f>
        <v>0</v>
      </c>
      <c r="G314" s="46">
        <f>IFERROR(X64*H64,"0")</f>
        <v>0</v>
      </c>
      <c r="H314" s="46">
        <f>IFERROR(X69*H69,"0")+IFERROR(X70*H70,"0")</f>
        <v>0</v>
      </c>
      <c r="I314" s="46">
        <f>IFERROR(X75*H75,"0")+IFERROR(X76*H76,"0")+IFERROR(X77*H77,"0")+IFERROR(X78*H78,"0")+IFERROR(X79*H79,"0")+IFERROR(X80*H80,"0")</f>
        <v>0</v>
      </c>
      <c r="J314" s="46">
        <f>IFERROR(X85*H85,"0")</f>
        <v>0</v>
      </c>
      <c r="K314" s="46">
        <f>IFERROR(X90*H90,"0")+IFERROR(X91*H91,"0")+IFERROR(X92*H92,"0")</f>
        <v>0</v>
      </c>
      <c r="L314" s="46">
        <f>IFERROR(X97*H97,"0")+IFERROR(X98*H98,"0")+IFERROR(X99*H99,"0")+IFERROR(X100*H100,"0")+IFERROR(X101*H101,"0")</f>
        <v>0</v>
      </c>
      <c r="M314" s="46">
        <f>IFERROR(X106*H106,"0")+IFERROR(X107*H107,"0")</f>
        <v>504</v>
      </c>
      <c r="N314" s="316"/>
      <c r="O314" s="46">
        <f>IFERROR(X112*H112,"0")+IFERROR(X113*H113,"0")</f>
        <v>630</v>
      </c>
      <c r="P314" s="46">
        <f>IFERROR(X118*H118,"0")+IFERROR(X119*H119,"0")</f>
        <v>588</v>
      </c>
      <c r="Q314" s="46">
        <f>IFERROR(X124*H124,"0")</f>
        <v>210</v>
      </c>
      <c r="R314" s="46">
        <f>IFERROR(X129*H129,"0")</f>
        <v>0</v>
      </c>
      <c r="S314" s="46">
        <f>IFERROR(X134*H134,"0")+IFERROR(X135*H135,"0")</f>
        <v>0</v>
      </c>
      <c r="T314" s="46">
        <f>IFERROR(X140*H140,"0")</f>
        <v>94.08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0</v>
      </c>
      <c r="W314" s="46">
        <f>IFERROR(X165*H165,"0")+IFERROR(X166*H166,"0")+IFERROR(X167*H167,"0")+IFERROR(X171*H171,"0")</f>
        <v>714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8059.4000000000005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0</v>
      </c>
      <c r="B317" s="60">
        <f>SUMPRODUCT(--(BB:BB="ПГП"),--(W:W="кор"),H:H,Y:Y)+SUMPRODUCT(--(BB:BB="ПГП"),--(W:W="кг"),Y:Y)</f>
        <v>10799.480000000001</v>
      </c>
      <c r="C317" s="60">
        <f>SUMPRODUCT(--(BB:BB="КИЗ"),--(W:W="кор"),H:H,Y:Y)+SUMPRODUCT(--(BB:BB="КИЗ"),--(W:W="кг"),Y:Y)</f>
        <v>0</v>
      </c>
    </row>
  </sheetData>
  <sheetProtection algorithmName="SHA-512" hashValue="UT9XqnE0BL7YlF4eYAZmKIxoVLS8UgvdWrU2Zi7z5e5ha28nfHA4mFmIrhUq9Uf9lafjuXACTI/b7tzAuRec7Q==" saltValue="knubRQDfbiQST/ZNqebjo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AA17:AA18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P228:V228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P29:T29"/>
    <mergeCell ref="P271:T271"/>
    <mergeCell ref="P100:T100"/>
    <mergeCell ref="D208:E208"/>
    <mergeCell ref="A211:O212"/>
    <mergeCell ref="D300:E300"/>
    <mergeCell ref="P44:T44"/>
    <mergeCell ref="P279:V279"/>
    <mergeCell ref="P108:V108"/>
    <mergeCell ref="E312:E313"/>
    <mergeCell ref="G312:G313"/>
    <mergeCell ref="A258:Z258"/>
    <mergeCell ref="P233:V233"/>
    <mergeCell ref="P275:T275"/>
    <mergeCell ref="P168:V168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:X53 X58:X59 X64 X69:X70 X75:X80 X85 X90:X92 X97:X101 X106:X107 X112:X113 X118:X119 X124 X129 X134:X135 X140 X146 X151:X154 X158:X159 X165:X167 X171 X176 X182:X185 X190:X192 X197:X202 X207:X210 X215 X220 X225:X226 X232 X238:X239 X244 X250 X254 X260:X262 X266 X270:X271 X275:X277 X281:X30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490</v>
      </c>
      <c r="C6" s="47" t="s">
        <v>491</v>
      </c>
      <c r="D6" s="47" t="s">
        <v>492</v>
      </c>
      <c r="E6" s="47"/>
    </row>
    <row r="7" spans="2:8" x14ac:dyDescent="0.2">
      <c r="B7" s="47" t="s">
        <v>493</v>
      </c>
      <c r="C7" s="47" t="s">
        <v>494</v>
      </c>
      <c r="D7" s="47" t="s">
        <v>495</v>
      </c>
      <c r="E7" s="47"/>
    </row>
    <row r="8" spans="2:8" x14ac:dyDescent="0.2">
      <c r="B8" s="47" t="s">
        <v>496</v>
      </c>
      <c r="C8" s="47" t="s">
        <v>497</v>
      </c>
      <c r="D8" s="47" t="s">
        <v>498</v>
      </c>
      <c r="E8" s="47"/>
    </row>
    <row r="9" spans="2:8" x14ac:dyDescent="0.2">
      <c r="B9" s="47" t="s">
        <v>499</v>
      </c>
      <c r="C9" s="47" t="s">
        <v>500</v>
      </c>
      <c r="D9" s="47" t="s">
        <v>501</v>
      </c>
      <c r="E9" s="47"/>
    </row>
    <row r="10" spans="2:8" x14ac:dyDescent="0.2">
      <c r="B10" s="47" t="s">
        <v>502</v>
      </c>
      <c r="C10" s="47" t="s">
        <v>503</v>
      </c>
      <c r="D10" s="47" t="s">
        <v>504</v>
      </c>
      <c r="E10" s="47"/>
    </row>
    <row r="11" spans="2:8" x14ac:dyDescent="0.2">
      <c r="B11" s="47" t="s">
        <v>14</v>
      </c>
      <c r="C11" s="47" t="s">
        <v>505</v>
      </c>
      <c r="D11" s="47" t="s">
        <v>227</v>
      </c>
      <c r="E11" s="47"/>
    </row>
    <row r="13" spans="2:8" x14ac:dyDescent="0.2">
      <c r="B13" s="47" t="s">
        <v>506</v>
      </c>
      <c r="C13" s="47" t="s">
        <v>491</v>
      </c>
      <c r="D13" s="47"/>
      <c r="E13" s="47"/>
    </row>
    <row r="15" spans="2:8" x14ac:dyDescent="0.2">
      <c r="B15" s="47" t="s">
        <v>507</v>
      </c>
      <c r="C15" s="47" t="s">
        <v>494</v>
      </c>
      <c r="D15" s="47"/>
      <c r="E15" s="47"/>
    </row>
    <row r="17" spans="2:5" x14ac:dyDescent="0.2">
      <c r="B17" s="47" t="s">
        <v>508</v>
      </c>
      <c r="C17" s="47" t="s">
        <v>497</v>
      </c>
      <c r="D17" s="47"/>
      <c r="E17" s="47"/>
    </row>
    <row r="19" spans="2:5" x14ac:dyDescent="0.2">
      <c r="B19" s="47" t="s">
        <v>509</v>
      </c>
      <c r="C19" s="47" t="s">
        <v>500</v>
      </c>
      <c r="D19" s="47"/>
      <c r="E19" s="47"/>
    </row>
    <row r="21" spans="2:5" x14ac:dyDescent="0.2">
      <c r="B21" s="47" t="s">
        <v>510</v>
      </c>
      <c r="C21" s="47" t="s">
        <v>503</v>
      </c>
      <c r="D21" s="47"/>
      <c r="E21" s="47"/>
    </row>
    <row r="23" spans="2:5" x14ac:dyDescent="0.2">
      <c r="B23" s="47" t="s">
        <v>511</v>
      </c>
      <c r="C23" s="47" t="s">
        <v>505</v>
      </c>
      <c r="D23" s="47"/>
      <c r="E23" s="47"/>
    </row>
    <row r="25" spans="2:5" x14ac:dyDescent="0.2">
      <c r="B25" s="47" t="s">
        <v>512</v>
      </c>
      <c r="C25" s="47"/>
      <c r="D25" s="47"/>
      <c r="E25" s="47"/>
    </row>
    <row r="26" spans="2:5" x14ac:dyDescent="0.2">
      <c r="B26" s="47" t="s">
        <v>513</v>
      </c>
      <c r="C26" s="47"/>
      <c r="D26" s="47"/>
      <c r="E26" s="47"/>
    </row>
    <row r="27" spans="2:5" x14ac:dyDescent="0.2">
      <c r="B27" s="47" t="s">
        <v>514</v>
      </c>
      <c r="C27" s="47"/>
      <c r="D27" s="47"/>
      <c r="E27" s="47"/>
    </row>
    <row r="28" spans="2:5" x14ac:dyDescent="0.2">
      <c r="B28" s="47" t="s">
        <v>515</v>
      </c>
      <c r="C28" s="47"/>
      <c r="D28" s="47"/>
      <c r="E28" s="47"/>
    </row>
    <row r="29" spans="2:5" x14ac:dyDescent="0.2">
      <c r="B29" s="47" t="s">
        <v>516</v>
      </c>
      <c r="C29" s="47"/>
      <c r="D29" s="47"/>
      <c r="E29" s="47"/>
    </row>
    <row r="30" spans="2:5" x14ac:dyDescent="0.2">
      <c r="B30" s="47" t="s">
        <v>517</v>
      </c>
      <c r="C30" s="47"/>
      <c r="D30" s="47"/>
      <c r="E30" s="47"/>
    </row>
    <row r="31" spans="2:5" x14ac:dyDescent="0.2">
      <c r="B31" s="47" t="s">
        <v>518</v>
      </c>
      <c r="C31" s="47"/>
      <c r="D31" s="47"/>
      <c r="E31" s="47"/>
    </row>
    <row r="32" spans="2:5" x14ac:dyDescent="0.2">
      <c r="B32" s="47" t="s">
        <v>519</v>
      </c>
      <c r="C32" s="47"/>
      <c r="D32" s="47"/>
      <c r="E32" s="47"/>
    </row>
    <row r="33" spans="2:5" x14ac:dyDescent="0.2">
      <c r="B33" s="47" t="s">
        <v>520</v>
      </c>
      <c r="C33" s="47"/>
      <c r="D33" s="47"/>
      <c r="E33" s="47"/>
    </row>
    <row r="34" spans="2:5" x14ac:dyDescent="0.2">
      <c r="B34" s="47" t="s">
        <v>521</v>
      </c>
      <c r="C34" s="47"/>
      <c r="D34" s="47"/>
      <c r="E34" s="47"/>
    </row>
    <row r="35" spans="2:5" x14ac:dyDescent="0.2">
      <c r="B35" s="47" t="s">
        <v>522</v>
      </c>
      <c r="C35" s="47"/>
      <c r="D35" s="47"/>
      <c r="E35" s="47"/>
    </row>
  </sheetData>
  <sheetProtection algorithmName="SHA-512" hashValue="NOo/gUXiOVFXZboFObq3UOfvVrUZbTx98EecSn+TKMzp3JKAqu+Aq0jD0u8ssAhcCDXUqBSg2Ew6jqI53m0DQg==" saltValue="f2cd7jkbN7VOrS8TszBT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527</vt:i4>
      </vt:variant>
    </vt:vector>
  </HeadingPairs>
  <TitlesOfParts>
    <vt:vector size="5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2025-02-05T06:54:35Z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