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2,25 Пушкарный\"/>
    </mc:Choice>
  </mc:AlternateContent>
  <xr:revisionPtr revIDLastSave="0" documentId="13_ncr:1_{3870CB29-A8E0-4241-8FBF-0446A080E67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Z664" i="2" s="1"/>
  <c r="BO663" i="2"/>
  <c r="BM663" i="2"/>
  <c r="Y663" i="2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O651" i="2"/>
  <c r="BM651" i="2"/>
  <c r="Z651" i="2"/>
  <c r="Y651" i="2"/>
  <c r="BP651" i="2" s="1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M645" i="2"/>
  <c r="Y645" i="2"/>
  <c r="BP645" i="2" s="1"/>
  <c r="BO644" i="2"/>
  <c r="BM644" i="2"/>
  <c r="Y644" i="2"/>
  <c r="BP644" i="2" s="1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P630" i="2" s="1"/>
  <c r="BO629" i="2"/>
  <c r="BM629" i="2"/>
  <c r="Y629" i="2"/>
  <c r="BO628" i="2"/>
  <c r="BM628" i="2"/>
  <c r="Y628" i="2"/>
  <c r="BN628" i="2" s="1"/>
  <c r="BO627" i="2"/>
  <c r="BM627" i="2"/>
  <c r="Y627" i="2"/>
  <c r="BP627" i="2" s="1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Z620" i="2" s="1"/>
  <c r="BO619" i="2"/>
  <c r="BM619" i="2"/>
  <c r="Y619" i="2"/>
  <c r="BP619" i="2" s="1"/>
  <c r="BO618" i="2"/>
  <c r="BM618" i="2"/>
  <c r="Y618" i="2"/>
  <c r="BO617" i="2"/>
  <c r="BM617" i="2"/>
  <c r="Y617" i="2"/>
  <c r="X613" i="2"/>
  <c r="X612" i="2"/>
  <c r="BO611" i="2"/>
  <c r="BM611" i="2"/>
  <c r="Y611" i="2"/>
  <c r="Y613" i="2" s="1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BN595" i="2" s="1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O586" i="2"/>
  <c r="BM586" i="2"/>
  <c r="Y586" i="2"/>
  <c r="BP586" i="2" s="1"/>
  <c r="BO585" i="2"/>
  <c r="BM585" i="2"/>
  <c r="Y585" i="2"/>
  <c r="BN585" i="2" s="1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BN571" i="2" s="1"/>
  <c r="X569" i="2"/>
  <c r="X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Y563" i="2"/>
  <c r="BN563" i="2" s="1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BP556" i="2" s="1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Y531" i="2" s="1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N520" i="2" s="1"/>
  <c r="BO519" i="2"/>
  <c r="BM519" i="2"/>
  <c r="Y519" i="2"/>
  <c r="BP519" i="2" s="1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BP503" i="2" s="1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BP487" i="2" s="1"/>
  <c r="BO486" i="2"/>
  <c r="BM486" i="2"/>
  <c r="Y486" i="2"/>
  <c r="Z486" i="2" s="1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P483" i="2" s="1"/>
  <c r="BP482" i="2"/>
  <c r="BO482" i="2"/>
  <c r="BN482" i="2"/>
  <c r="BM482" i="2"/>
  <c r="Z482" i="2"/>
  <c r="Y482" i="2"/>
  <c r="BO481" i="2"/>
  <c r="BM481" i="2"/>
  <c r="Y481" i="2"/>
  <c r="BP481" i="2" s="1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Y444" i="2"/>
  <c r="X444" i="2"/>
  <c r="X443" i="2"/>
  <c r="BO442" i="2"/>
  <c r="BM442" i="2"/>
  <c r="Y442" i="2"/>
  <c r="Y443" i="2" s="1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M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P411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BO393" i="2"/>
  <c r="BM393" i="2"/>
  <c r="Y393" i="2"/>
  <c r="Z393" i="2" s="1"/>
  <c r="X391" i="2"/>
  <c r="X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Z362" i="2" s="1"/>
  <c r="P362" i="2"/>
  <c r="BO361" i="2"/>
  <c r="BM361" i="2"/>
  <c r="Y361" i="2"/>
  <c r="BP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Y351" i="2" s="1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Y282" i="2"/>
  <c r="BN282" i="2" s="1"/>
  <c r="P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BN271" i="2" s="1"/>
  <c r="P271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P263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P238" i="2" s="1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X188" i="2"/>
  <c r="X187" i="2"/>
  <c r="BO186" i="2"/>
  <c r="BM186" i="2"/>
  <c r="Y186" i="2"/>
  <c r="Y188" i="2" s="1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Y169" i="2"/>
  <c r="X169" i="2"/>
  <c r="X168" i="2"/>
  <c r="BO167" i="2"/>
  <c r="BM167" i="2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P151" i="2"/>
  <c r="BO151" i="2"/>
  <c r="BM151" i="2"/>
  <c r="Y151" i="2"/>
  <c r="BN151" i="2" s="1"/>
  <c r="P151" i="2"/>
  <c r="BO150" i="2"/>
  <c r="BM150" i="2"/>
  <c r="Y150" i="2"/>
  <c r="BP150" i="2" s="1"/>
  <c r="P150" i="2"/>
  <c r="BO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BP122" i="2" l="1"/>
  <c r="Z377" i="2"/>
  <c r="BP137" i="2"/>
  <c r="Z251" i="2"/>
  <c r="BN251" i="2"/>
  <c r="Z359" i="2"/>
  <c r="BN359" i="2"/>
  <c r="BP620" i="2"/>
  <c r="Z637" i="2"/>
  <c r="BN149" i="2"/>
  <c r="BN218" i="2"/>
  <c r="BN449" i="2"/>
  <c r="BP488" i="2"/>
  <c r="BN496" i="2"/>
  <c r="BN503" i="2"/>
  <c r="BN519" i="2"/>
  <c r="BP530" i="2"/>
  <c r="BN644" i="2"/>
  <c r="BN50" i="2"/>
  <c r="BN120" i="2"/>
  <c r="BN134" i="2"/>
  <c r="BN253" i="2"/>
  <c r="BN65" i="2"/>
  <c r="BP72" i="2"/>
  <c r="BN83" i="2"/>
  <c r="Z90" i="2"/>
  <c r="BP175" i="2"/>
  <c r="Z208" i="2"/>
  <c r="BN208" i="2"/>
  <c r="Y209" i="2"/>
  <c r="BN225" i="2"/>
  <c r="BN238" i="2"/>
  <c r="BP242" i="2"/>
  <c r="Y256" i="2"/>
  <c r="BP271" i="2"/>
  <c r="Y272" i="2"/>
  <c r="Y273" i="2"/>
  <c r="BN280" i="2"/>
  <c r="Z320" i="2"/>
  <c r="Z371" i="2"/>
  <c r="Z379" i="2"/>
  <c r="BN379" i="2"/>
  <c r="Z400" i="2"/>
  <c r="BN400" i="2"/>
  <c r="Z433" i="2"/>
  <c r="BN433" i="2"/>
  <c r="BN465" i="2"/>
  <c r="Z488" i="2"/>
  <c r="Y505" i="2"/>
  <c r="Z530" i="2"/>
  <c r="Z531" i="2" s="1"/>
  <c r="Y532" i="2"/>
  <c r="Z611" i="2"/>
  <c r="Z612" i="2" s="1"/>
  <c r="BN611" i="2"/>
  <c r="BP611" i="2"/>
  <c r="Y612" i="2"/>
  <c r="AG689" i="2"/>
  <c r="BP664" i="2"/>
  <c r="BP668" i="2"/>
  <c r="Y468" i="2"/>
  <c r="Z442" i="2"/>
  <c r="Z443" i="2" s="1"/>
  <c r="BP229" i="2"/>
  <c r="Y116" i="2"/>
  <c r="BP96" i="2"/>
  <c r="BP442" i="2"/>
  <c r="BN442" i="2"/>
  <c r="BP371" i="2"/>
  <c r="X680" i="2"/>
  <c r="Y24" i="2"/>
  <c r="Z31" i="2"/>
  <c r="Z83" i="2"/>
  <c r="BP110" i="2"/>
  <c r="Z120" i="2"/>
  <c r="Z134" i="2"/>
  <c r="Z149" i="2"/>
  <c r="Z194" i="2"/>
  <c r="Z218" i="2"/>
  <c r="Y291" i="2"/>
  <c r="BN377" i="2"/>
  <c r="BN453" i="2"/>
  <c r="BN481" i="2"/>
  <c r="BN483" i="2"/>
  <c r="BN522" i="2"/>
  <c r="BN651" i="2"/>
  <c r="Y210" i="2"/>
  <c r="Z225" i="2"/>
  <c r="BN237" i="2"/>
  <c r="Z238" i="2"/>
  <c r="BN249" i="2"/>
  <c r="Z253" i="2"/>
  <c r="Y268" i="2"/>
  <c r="BN279" i="2"/>
  <c r="Z280" i="2"/>
  <c r="BN281" i="2"/>
  <c r="Z282" i="2"/>
  <c r="BN295" i="2"/>
  <c r="BN349" i="2"/>
  <c r="Y350" i="2"/>
  <c r="BN361" i="2"/>
  <c r="BN394" i="2"/>
  <c r="BN411" i="2"/>
  <c r="Y414" i="2"/>
  <c r="BN425" i="2"/>
  <c r="BN556" i="2"/>
  <c r="Z563" i="2"/>
  <c r="BP567" i="2"/>
  <c r="Z571" i="2"/>
  <c r="Z585" i="2"/>
  <c r="BP585" i="2"/>
  <c r="BN586" i="2"/>
  <c r="Z595" i="2"/>
  <c r="BP595" i="2"/>
  <c r="Z645" i="2"/>
  <c r="Y34" i="2"/>
  <c r="Y440" i="2"/>
  <c r="Z453" i="2"/>
  <c r="Z481" i="2"/>
  <c r="Z483" i="2"/>
  <c r="Z522" i="2"/>
  <c r="Z628" i="2"/>
  <c r="Z50" i="2"/>
  <c r="Z65" i="2"/>
  <c r="Z237" i="2"/>
  <c r="Z249" i="2"/>
  <c r="Z267" i="2"/>
  <c r="Z279" i="2"/>
  <c r="Z281" i="2"/>
  <c r="Z295" i="2"/>
  <c r="Z349" i="2"/>
  <c r="Z350" i="2" s="1"/>
  <c r="BP349" i="2"/>
  <c r="Y368" i="2"/>
  <c r="Z361" i="2"/>
  <c r="Z394" i="2"/>
  <c r="Z411" i="2"/>
  <c r="Z425" i="2"/>
  <c r="Z449" i="2"/>
  <c r="Z465" i="2"/>
  <c r="BP486" i="2"/>
  <c r="Z492" i="2"/>
  <c r="Z496" i="2"/>
  <c r="Z503" i="2"/>
  <c r="Z519" i="2"/>
  <c r="BP520" i="2"/>
  <c r="BN530" i="2"/>
  <c r="AC689" i="2"/>
  <c r="AD689" i="2"/>
  <c r="Z556" i="2"/>
  <c r="Z586" i="2"/>
  <c r="Z644" i="2"/>
  <c r="BN645" i="2"/>
  <c r="BN26" i="2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Z414" i="2" s="1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Y37" i="2"/>
  <c r="Y100" i="2"/>
  <c r="Z122" i="2"/>
  <c r="Z151" i="2"/>
  <c r="Z155" i="2"/>
  <c r="Z157" i="2" s="1"/>
  <c r="BP167" i="2"/>
  <c r="Z175" i="2"/>
  <c r="Z179" i="2"/>
  <c r="Z181" i="2" s="1"/>
  <c r="BP202" i="2"/>
  <c r="Y205" i="2"/>
  <c r="Z216" i="2"/>
  <c r="Z227" i="2"/>
  <c r="Z242" i="2"/>
  <c r="Z247" i="2"/>
  <c r="Z259" i="2"/>
  <c r="Y269" i="2"/>
  <c r="BN344" i="2"/>
  <c r="Z344" i="2"/>
  <c r="Z346" i="2" s="1"/>
  <c r="Y346" i="2"/>
  <c r="Z373" i="2"/>
  <c r="Y384" i="2"/>
  <c r="X689" i="2"/>
  <c r="Y429" i="2"/>
  <c r="Y430" i="2"/>
  <c r="BN504" i="2"/>
  <c r="Z504" i="2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Y689" i="2"/>
  <c r="Y456" i="2"/>
  <c r="Z46" i="2"/>
  <c r="Z61" i="2"/>
  <c r="Y68" i="2"/>
  <c r="Z110" i="2"/>
  <c r="B689" i="2"/>
  <c r="BN81" i="2"/>
  <c r="E689" i="2"/>
  <c r="Y107" i="2"/>
  <c r="F689" i="2"/>
  <c r="Y168" i="2"/>
  <c r="BP214" i="2"/>
  <c r="BN247" i="2"/>
  <c r="BN259" i="2"/>
  <c r="Z276" i="2"/>
  <c r="Z301" i="2"/>
  <c r="Z333" i="2"/>
  <c r="Y335" i="2"/>
  <c r="Z340" i="2"/>
  <c r="Y347" i="2"/>
  <c r="Y367" i="2"/>
  <c r="Y390" i="2"/>
  <c r="BN386" i="2"/>
  <c r="BP386" i="2"/>
  <c r="BP401" i="2"/>
  <c r="BN401" i="2"/>
  <c r="Z401" i="2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Y69" i="2"/>
  <c r="Z103" i="2"/>
  <c r="Z106" i="2" s="1"/>
  <c r="Z119" i="2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Z335" i="2" l="1"/>
  <c r="Z505" i="2"/>
  <c r="Z152" i="2"/>
  <c r="Z115" i="2"/>
  <c r="Z652" i="2"/>
  <c r="X682" i="2"/>
  <c r="Z574" i="2"/>
  <c r="Z33" i="2"/>
  <c r="Z403" i="2"/>
  <c r="Z285" i="2"/>
  <c r="Z68" i="2"/>
  <c r="Z429" i="2"/>
  <c r="Z397" i="2"/>
  <c r="Z84" i="2"/>
  <c r="Z523" i="2"/>
  <c r="Z597" i="2"/>
  <c r="Z390" i="2"/>
  <c r="Z124" i="2"/>
  <c r="Z602" i="2"/>
  <c r="Y683" i="2"/>
  <c r="Z510" i="2"/>
  <c r="Z130" i="2"/>
  <c r="Z220" i="2"/>
  <c r="Z383" i="2"/>
  <c r="Z591" i="2"/>
  <c r="Z439" i="2"/>
  <c r="Y679" i="2"/>
  <c r="Z52" i="2"/>
  <c r="Y680" i="2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568" i="2"/>
  <c r="Z684" i="2" l="1"/>
  <c r="Y682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<sst xmlns="http://schemas.openxmlformats.org/spreadsheetml/2006/main" count="5331" uniqueCount="1100">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</sst>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9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4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2" t="s">
        <v>26</v>
      </c>
      <c r="E1" s="1192"/>
      <c r="F1" s="1192"/>
      <c r="G1" s="14" t="s">
        <v>66</v>
      </c>
      <c r="H1" s="1192" t="s">
        <v>46</v>
      </c>
      <c r="I1" s="1192"/>
      <c r="J1" s="1192"/>
      <c r="K1" s="1192"/>
      <c r="L1" s="1192"/>
      <c r="M1" s="1192"/>
      <c r="N1" s="1192"/>
      <c r="O1" s="1192"/>
      <c r="P1" s="1192"/>
      <c r="Q1" s="1192"/>
      <c r="R1" s="1193" t="s">
        <v>67</v>
      </c>
      <c r="S1" s="1194"/>
      <c r="T1" s="119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5"/>
      <c r="R2" s="1195"/>
      <c r="S2" s="1195"/>
      <c r="T2" s="1195"/>
      <c r="U2" s="1195"/>
      <c r="V2" s="1195"/>
      <c r="W2" s="119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5"/>
      <c r="Q3" s="1195"/>
      <c r="R3" s="1195"/>
      <c r="S3" s="1195"/>
      <c r="T3" s="1195"/>
      <c r="U3" s="1195"/>
      <c r="V3" s="1195"/>
      <c r="W3" s="119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6" t="s">
        <v>8</v>
      </c>
      <c r="B5" s="1196"/>
      <c r="C5" s="1196"/>
      <c r="D5" s="1197"/>
      <c r="E5" s="1197"/>
      <c r="F5" s="1198" t="s">
        <v>14</v>
      </c>
      <c r="G5" s="1198"/>
      <c r="H5" s="1197"/>
      <c r="I5" s="1197"/>
      <c r="J5" s="1197"/>
      <c r="K5" s="1197"/>
      <c r="L5" s="1197"/>
      <c r="M5" s="1197"/>
      <c r="N5" s="69"/>
      <c r="P5" s="26" t="s">
        <v>4</v>
      </c>
      <c r="Q5" s="1199">
        <v>45691</v>
      </c>
      <c r="R5" s="1199"/>
      <c r="T5" s="1200" t="s">
        <v>3</v>
      </c>
      <c r="U5" s="1201"/>
      <c r="V5" s="1202" t="s">
        <v>1086</v>
      </c>
      <c r="W5" s="1203"/>
      <c r="AB5" s="57"/>
      <c r="AC5" s="57"/>
      <c r="AD5" s="57"/>
      <c r="AE5" s="57"/>
    </row>
    <row r="6" spans="1:32" s="17" customFormat="1" ht="24" customHeight="1" x14ac:dyDescent="0.2">
      <c r="A6" s="1196" t="s">
        <v>1</v>
      </c>
      <c r="B6" s="1196"/>
      <c r="C6" s="1196"/>
      <c r="D6" s="1204" t="s">
        <v>75</v>
      </c>
      <c r="E6" s="1204"/>
      <c r="F6" s="1204"/>
      <c r="G6" s="1204"/>
      <c r="H6" s="1204"/>
      <c r="I6" s="1204"/>
      <c r="J6" s="1204"/>
      <c r="K6" s="1204"/>
      <c r="L6" s="1204"/>
      <c r="M6" s="1204"/>
      <c r="N6" s="70"/>
      <c r="P6" s="26" t="s">
        <v>27</v>
      </c>
      <c r="Q6" s="1205" t="str">
        <f>IF(Q5=0," ",CHOOSE(WEEKDAY(Q5,2),"Понедельник","Вторник","Среда","Четверг","Пятница","Суббота","Воскресенье"))</f>
        <v>Понедельник</v>
      </c>
      <c r="R6" s="1205"/>
      <c r="T6" s="1206" t="s">
        <v>5</v>
      </c>
      <c r="U6" s="1207"/>
      <c r="V6" s="1208" t="s">
        <v>69</v>
      </c>
      <c r="W6" s="120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4" t="str">
        <f>IFERROR(VLOOKUP(DeliveryAddress,Table,3,0),1)</f>
        <v>1</v>
      </c>
      <c r="E7" s="1215"/>
      <c r="F7" s="1215"/>
      <c r="G7" s="1215"/>
      <c r="H7" s="1215"/>
      <c r="I7" s="1215"/>
      <c r="J7" s="1215"/>
      <c r="K7" s="1215"/>
      <c r="L7" s="1215"/>
      <c r="M7" s="1216"/>
      <c r="N7" s="71"/>
      <c r="P7" s="26"/>
      <c r="Q7" s="46"/>
      <c r="R7" s="46"/>
      <c r="T7" s="1206"/>
      <c r="U7" s="1207"/>
      <c r="V7" s="1210"/>
      <c r="W7" s="1211"/>
      <c r="AB7" s="57"/>
      <c r="AC7" s="57"/>
      <c r="AD7" s="57"/>
      <c r="AE7" s="57"/>
    </row>
    <row r="8" spans="1:32" s="17" customFormat="1" ht="25.5" customHeight="1" x14ac:dyDescent="0.2">
      <c r="A8" s="1217" t="s">
        <v>57</v>
      </c>
      <c r="B8" s="1217"/>
      <c r="C8" s="1217"/>
      <c r="D8" s="1218" t="s">
        <v>76</v>
      </c>
      <c r="E8" s="1218"/>
      <c r="F8" s="1218"/>
      <c r="G8" s="1218"/>
      <c r="H8" s="1218"/>
      <c r="I8" s="1218"/>
      <c r="J8" s="1218"/>
      <c r="K8" s="1218"/>
      <c r="L8" s="1218"/>
      <c r="M8" s="1218"/>
      <c r="N8" s="72"/>
      <c r="P8" s="26" t="s">
        <v>11</v>
      </c>
      <c r="Q8" s="1177">
        <v>0.41666666666666669</v>
      </c>
      <c r="R8" s="1219"/>
      <c r="T8" s="1206"/>
      <c r="U8" s="1207"/>
      <c r="V8" s="1210"/>
      <c r="W8" s="1211"/>
      <c r="AB8" s="57"/>
      <c r="AC8" s="57"/>
      <c r="AD8" s="57"/>
      <c r="AE8" s="57"/>
    </row>
    <row r="9" spans="1:32" s="17" customFormat="1" ht="39.950000000000003" customHeight="1" x14ac:dyDescent="0.2">
      <c r="A9" s="11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7"/>
      <c r="C9" s="1167"/>
      <c r="D9" s="1168" t="s">
        <v>45</v>
      </c>
      <c r="E9" s="1169"/>
      <c r="F9" s="11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7"/>
      <c r="H9" s="1220" t="str">
        <f>IF(AND($A$9="Тип доверенности/получателя при получении в адресе перегруза:",$D$9="Разовая доверенность"),"Введите ФИО","")</f>
        <v/>
      </c>
      <c r="I9" s="1220"/>
      <c r="J9" s="1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0"/>
      <c r="L9" s="1220"/>
      <c r="M9" s="1220"/>
      <c r="N9" s="67"/>
      <c r="P9" s="29" t="s">
        <v>15</v>
      </c>
      <c r="Q9" s="1221"/>
      <c r="R9" s="1221"/>
      <c r="T9" s="1206"/>
      <c r="U9" s="1207"/>
      <c r="V9" s="1212"/>
      <c r="W9" s="121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7"/>
      <c r="C10" s="1167"/>
      <c r="D10" s="1168"/>
      <c r="E10" s="1169"/>
      <c r="F10" s="11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7"/>
      <c r="H10" s="1170" t="str">
        <f>IFERROR(VLOOKUP($D$10,Proxy,2,FALSE),"")</f>
        <v/>
      </c>
      <c r="I10" s="1170"/>
      <c r="J10" s="1170"/>
      <c r="K10" s="1170"/>
      <c r="L10" s="1170"/>
      <c r="M10" s="1170"/>
      <c r="N10" s="68"/>
      <c r="P10" s="29" t="s">
        <v>32</v>
      </c>
      <c r="Q10" s="1171"/>
      <c r="R10" s="1171"/>
      <c r="U10" s="26" t="s">
        <v>12</v>
      </c>
      <c r="V10" s="1172" t="s">
        <v>70</v>
      </c>
      <c r="W10" s="117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4"/>
      <c r="R11" s="1174"/>
      <c r="U11" s="26" t="s">
        <v>28</v>
      </c>
      <c r="V11" s="1175" t="s">
        <v>54</v>
      </c>
      <c r="W11" s="11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6" t="s">
        <v>71</v>
      </c>
      <c r="B12" s="1176"/>
      <c r="C12" s="1176"/>
      <c r="D12" s="1176"/>
      <c r="E12" s="1176"/>
      <c r="F12" s="1176"/>
      <c r="G12" s="1176"/>
      <c r="H12" s="1176"/>
      <c r="I12" s="1176"/>
      <c r="J12" s="1176"/>
      <c r="K12" s="1176"/>
      <c r="L12" s="1176"/>
      <c r="M12" s="1176"/>
      <c r="N12" s="73"/>
      <c r="P12" s="26" t="s">
        <v>30</v>
      </c>
      <c r="Q12" s="1177"/>
      <c r="R12" s="1177"/>
      <c r="S12" s="27"/>
      <c r="T12"/>
      <c r="U12" s="26" t="s">
        <v>45</v>
      </c>
      <c r="V12" s="1178"/>
      <c r="W12" s="1178"/>
      <c r="X12"/>
      <c r="AB12" s="57"/>
      <c r="AC12" s="57"/>
      <c r="AD12" s="57"/>
      <c r="AE12" s="57"/>
    </row>
    <row r="13" spans="1:32" s="17" customFormat="1" ht="23.25" customHeight="1" x14ac:dyDescent="0.2">
      <c r="A13" s="1176" t="s">
        <v>72</v>
      </c>
      <c r="B13" s="1176"/>
      <c r="C13" s="1176"/>
      <c r="D13" s="1176"/>
      <c r="E13" s="1176"/>
      <c r="F13" s="1176"/>
      <c r="G13" s="1176"/>
      <c r="H13" s="1176"/>
      <c r="I13" s="1176"/>
      <c r="J13" s="1176"/>
      <c r="K13" s="1176"/>
      <c r="L13" s="1176"/>
      <c r="M13" s="1176"/>
      <c r="N13" s="73"/>
      <c r="O13" s="29"/>
      <c r="P13" s="29" t="s">
        <v>31</v>
      </c>
      <c r="Q13" s="1175"/>
      <c r="R13" s="117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6" t="s">
        <v>73</v>
      </c>
      <c r="B14" s="1176"/>
      <c r="C14" s="1176"/>
      <c r="D14" s="1176"/>
      <c r="E14" s="1176"/>
      <c r="F14" s="1176"/>
      <c r="G14" s="1176"/>
      <c r="H14" s="1176"/>
      <c r="I14" s="1176"/>
      <c r="J14" s="1176"/>
      <c r="K14" s="1176"/>
      <c r="L14" s="1176"/>
      <c r="M14" s="117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9" t="s">
        <v>74</v>
      </c>
      <c r="B15" s="1179"/>
      <c r="C15" s="1179"/>
      <c r="D15" s="1179"/>
      <c r="E15" s="1179"/>
      <c r="F15" s="1179"/>
      <c r="G15" s="1179"/>
      <c r="H15" s="1179"/>
      <c r="I15" s="1179"/>
      <c r="J15" s="1179"/>
      <c r="K15" s="1179"/>
      <c r="L15" s="1179"/>
      <c r="M15" s="1179"/>
      <c r="N15" s="74"/>
      <c r="O15"/>
      <c r="P15" s="1180" t="s">
        <v>60</v>
      </c>
      <c r="Q15" s="1180"/>
      <c r="R15" s="1180"/>
      <c r="S15" s="1180"/>
      <c r="T15" s="1180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1"/>
      <c r="Q16" s="1181"/>
      <c r="R16" s="1181"/>
      <c r="S16" s="1181"/>
      <c r="T16" s="118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2" t="s">
        <v>58</v>
      </c>
      <c r="B17" s="1152" t="s">
        <v>48</v>
      </c>
      <c r="C17" s="1184" t="s">
        <v>47</v>
      </c>
      <c r="D17" s="1186" t="s">
        <v>49</v>
      </c>
      <c r="E17" s="1187"/>
      <c r="F17" s="1152" t="s">
        <v>21</v>
      </c>
      <c r="G17" s="1152" t="s">
        <v>24</v>
      </c>
      <c r="H17" s="1152" t="s">
        <v>22</v>
      </c>
      <c r="I17" s="1152" t="s">
        <v>23</v>
      </c>
      <c r="J17" s="1152" t="s">
        <v>16</v>
      </c>
      <c r="K17" s="1152" t="s">
        <v>62</v>
      </c>
      <c r="L17" s="1152" t="s">
        <v>64</v>
      </c>
      <c r="M17" s="1152" t="s">
        <v>2</v>
      </c>
      <c r="N17" s="1152" t="s">
        <v>63</v>
      </c>
      <c r="O17" s="1152" t="s">
        <v>25</v>
      </c>
      <c r="P17" s="1186" t="s">
        <v>17</v>
      </c>
      <c r="Q17" s="1190"/>
      <c r="R17" s="1190"/>
      <c r="S17" s="1190"/>
      <c r="T17" s="1187"/>
      <c r="U17" s="1182" t="s">
        <v>55</v>
      </c>
      <c r="V17" s="1183"/>
      <c r="W17" s="1152" t="s">
        <v>6</v>
      </c>
      <c r="X17" s="1152" t="s">
        <v>41</v>
      </c>
      <c r="Y17" s="1154" t="s">
        <v>53</v>
      </c>
      <c r="Z17" s="1156" t="s">
        <v>18</v>
      </c>
      <c r="AA17" s="1158" t="s">
        <v>59</v>
      </c>
      <c r="AB17" s="1158" t="s">
        <v>19</v>
      </c>
      <c r="AC17" s="1158" t="s">
        <v>65</v>
      </c>
      <c r="AD17" s="1160" t="s">
        <v>56</v>
      </c>
      <c r="AE17" s="1161"/>
      <c r="AF17" s="1162"/>
      <c r="AG17" s="77"/>
      <c r="BD17" s="76" t="s">
        <v>61</v>
      </c>
    </row>
    <row r="18" spans="1:68" ht="14.25" customHeight="1" x14ac:dyDescent="0.2">
      <c r="A18" s="1153"/>
      <c r="B18" s="1153"/>
      <c r="C18" s="1185"/>
      <c r="D18" s="1188"/>
      <c r="E18" s="1189"/>
      <c r="F18" s="1153"/>
      <c r="G18" s="1153"/>
      <c r="H18" s="1153"/>
      <c r="I18" s="1153"/>
      <c r="J18" s="1153"/>
      <c r="K18" s="1153"/>
      <c r="L18" s="1153"/>
      <c r="M18" s="1153"/>
      <c r="N18" s="1153"/>
      <c r="O18" s="1153"/>
      <c r="P18" s="1188"/>
      <c r="Q18" s="1191"/>
      <c r="R18" s="1191"/>
      <c r="S18" s="1191"/>
      <c r="T18" s="1189"/>
      <c r="U18" s="78" t="s">
        <v>44</v>
      </c>
      <c r="V18" s="78" t="s">
        <v>43</v>
      </c>
      <c r="W18" s="1153"/>
      <c r="X18" s="1153"/>
      <c r="Y18" s="1155"/>
      <c r="Z18" s="1157"/>
      <c r="AA18" s="1159"/>
      <c r="AB18" s="1159"/>
      <c r="AC18" s="1159"/>
      <c r="AD18" s="1163"/>
      <c r="AE18" s="1164"/>
      <c r="AF18" s="1165"/>
      <c r="AG18" s="77"/>
      <c r="BD18" s="76"/>
    </row>
    <row r="19" spans="1:68" ht="27.75" customHeight="1" x14ac:dyDescent="0.2">
      <c r="A19" s="837" t="s">
        <v>77</v>
      </c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7"/>
      <c r="Q19" s="837"/>
      <c r="R19" s="837"/>
      <c r="S19" s="837"/>
      <c r="T19" s="837"/>
      <c r="U19" s="837"/>
      <c r="V19" s="837"/>
      <c r="W19" s="837"/>
      <c r="X19" s="837"/>
      <c r="Y19" s="837"/>
      <c r="Z19" s="837"/>
      <c r="AA19" s="52"/>
      <c r="AB19" s="52"/>
      <c r="AC19" s="52"/>
    </row>
    <row r="20" spans="1:68" ht="16.5" customHeight="1" x14ac:dyDescent="0.25">
      <c r="A20" s="803" t="s">
        <v>77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62"/>
      <c r="AB20" s="62"/>
      <c r="AC20" s="62"/>
    </row>
    <row r="21" spans="1:68" ht="14.25" customHeight="1" x14ac:dyDescent="0.25">
      <c r="A21" s="792" t="s">
        <v>78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3">
        <v>4680115885004</v>
      </c>
      <c r="E22" s="79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0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7" t="s">
        <v>40</v>
      </c>
      <c r="Q23" s="788"/>
      <c r="R23" s="788"/>
      <c r="S23" s="788"/>
      <c r="T23" s="788"/>
      <c r="U23" s="788"/>
      <c r="V23" s="78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7" t="s">
        <v>40</v>
      </c>
      <c r="Q24" s="788"/>
      <c r="R24" s="788"/>
      <c r="S24" s="788"/>
      <c r="T24" s="788"/>
      <c r="U24" s="788"/>
      <c r="V24" s="78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2" t="s">
        <v>84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93">
        <v>4680115885912</v>
      </c>
      <c r="E26" s="79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5"/>
      <c r="R26" s="795"/>
      <c r="S26" s="795"/>
      <c r="T26" s="79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93">
        <v>4607091388237</v>
      </c>
      <c r="E27" s="79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5"/>
      <c r="R27" s="795"/>
      <c r="S27" s="795"/>
      <c r="T27" s="79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93">
        <v>4680115886230</v>
      </c>
      <c r="E28" s="79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47" t="s">
        <v>94</v>
      </c>
      <c r="Q28" s="795"/>
      <c r="R28" s="795"/>
      <c r="S28" s="795"/>
      <c r="T28" s="79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93">
        <v>4680115886278</v>
      </c>
      <c r="E29" s="79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48" t="s">
        <v>98</v>
      </c>
      <c r="Q29" s="795"/>
      <c r="R29" s="795"/>
      <c r="S29" s="795"/>
      <c r="T29" s="79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93">
        <v>4680115886247</v>
      </c>
      <c r="E30" s="79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49" t="s">
        <v>102</v>
      </c>
      <c r="Q30" s="795"/>
      <c r="R30" s="795"/>
      <c r="S30" s="795"/>
      <c r="T30" s="79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93">
        <v>4680115885905</v>
      </c>
      <c r="E31" s="79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5"/>
      <c r="R31" s="795"/>
      <c r="S31" s="795"/>
      <c r="T31" s="79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93">
        <v>4607091388244</v>
      </c>
      <c r="E32" s="79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5"/>
      <c r="R32" s="795"/>
      <c r="S32" s="795"/>
      <c r="T32" s="79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90"/>
      <c r="B33" s="790"/>
      <c r="C33" s="790"/>
      <c r="D33" s="790"/>
      <c r="E33" s="790"/>
      <c r="F33" s="790"/>
      <c r="G33" s="790"/>
      <c r="H33" s="790"/>
      <c r="I33" s="790"/>
      <c r="J33" s="790"/>
      <c r="K33" s="790"/>
      <c r="L33" s="790"/>
      <c r="M33" s="790"/>
      <c r="N33" s="790"/>
      <c r="O33" s="791"/>
      <c r="P33" s="787" t="s">
        <v>40</v>
      </c>
      <c r="Q33" s="788"/>
      <c r="R33" s="788"/>
      <c r="S33" s="788"/>
      <c r="T33" s="788"/>
      <c r="U33" s="788"/>
      <c r="V33" s="78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90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87" t="s">
        <v>40</v>
      </c>
      <c r="Q34" s="788"/>
      <c r="R34" s="788"/>
      <c r="S34" s="788"/>
      <c r="T34" s="788"/>
      <c r="U34" s="788"/>
      <c r="V34" s="78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92" t="s">
        <v>110</v>
      </c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2"/>
      <c r="P35" s="792"/>
      <c r="Q35" s="792"/>
      <c r="R35" s="792"/>
      <c r="S35" s="792"/>
      <c r="T35" s="792"/>
      <c r="U35" s="792"/>
      <c r="V35" s="792"/>
      <c r="W35" s="792"/>
      <c r="X35" s="792"/>
      <c r="Y35" s="792"/>
      <c r="Z35" s="79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93">
        <v>4607091388503</v>
      </c>
      <c r="E36" s="79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5"/>
      <c r="R36" s="795"/>
      <c r="S36" s="795"/>
      <c r="T36" s="79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90"/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1"/>
      <c r="P37" s="787" t="s">
        <v>40</v>
      </c>
      <c r="Q37" s="788"/>
      <c r="R37" s="788"/>
      <c r="S37" s="788"/>
      <c r="T37" s="788"/>
      <c r="U37" s="788"/>
      <c r="V37" s="78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90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87" t="s">
        <v>40</v>
      </c>
      <c r="Q38" s="788"/>
      <c r="R38" s="788"/>
      <c r="S38" s="788"/>
      <c r="T38" s="788"/>
      <c r="U38" s="788"/>
      <c r="V38" s="78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14.25" customHeight="1" x14ac:dyDescent="0.25">
      <c r="A39" s="792" t="s">
        <v>116</v>
      </c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2"/>
      <c r="P39" s="792"/>
      <c r="Q39" s="792"/>
      <c r="R39" s="792"/>
      <c r="S39" s="792"/>
      <c r="T39" s="792"/>
      <c r="U39" s="792"/>
      <c r="V39" s="792"/>
      <c r="W39" s="792"/>
      <c r="X39" s="792"/>
      <c r="Y39" s="792"/>
      <c r="Z39" s="792"/>
      <c r="AA39" s="63"/>
      <c r="AB39" s="63"/>
      <c r="AC39" s="63"/>
    </row>
    <row r="40" spans="1:68" ht="27" customHeight="1" x14ac:dyDescent="0.25">
      <c r="A40" s="60" t="s">
        <v>117</v>
      </c>
      <c r="B40" s="60" t="s">
        <v>118</v>
      </c>
      <c r="C40" s="34">
        <v>4301170002</v>
      </c>
      <c r="D40" s="793">
        <v>4607091389111</v>
      </c>
      <c r="E40" s="793"/>
      <c r="F40" s="59">
        <v>2.5000000000000001E-2</v>
      </c>
      <c r="G40" s="35">
        <v>10</v>
      </c>
      <c r="H40" s="59">
        <v>0.25</v>
      </c>
      <c r="I40" s="59">
        <v>0.47199999999999998</v>
      </c>
      <c r="J40" s="35">
        <v>182</v>
      </c>
      <c r="K40" s="35" t="s">
        <v>88</v>
      </c>
      <c r="L40" s="35" t="s">
        <v>45</v>
      </c>
      <c r="M40" s="36" t="s">
        <v>115</v>
      </c>
      <c r="N40" s="36"/>
      <c r="O40" s="35">
        <v>120</v>
      </c>
      <c r="P40" s="11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5"/>
      <c r="R40" s="795"/>
      <c r="S40" s="795"/>
      <c r="T40" s="796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IFERROR(IF(Y40=0,"",ROUNDUP(Y40/H40,0)*0.00651),"")</f>
        <v/>
      </c>
      <c r="AA40" s="65" t="s">
        <v>45</v>
      </c>
      <c r="AB40" s="66" t="s">
        <v>45</v>
      </c>
      <c r="AC40" s="99" t="s">
        <v>113</v>
      </c>
      <c r="AG40" s="75"/>
      <c r="AJ40" s="79" t="s">
        <v>45</v>
      </c>
      <c r="AK40" s="79">
        <v>0</v>
      </c>
      <c r="BB40" s="100" t="s">
        <v>114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90"/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1"/>
      <c r="P41" s="787" t="s">
        <v>40</v>
      </c>
      <c r="Q41" s="788"/>
      <c r="R41" s="788"/>
      <c r="S41" s="788"/>
      <c r="T41" s="788"/>
      <c r="U41" s="788"/>
      <c r="V41" s="789"/>
      <c r="W41" s="40" t="s">
        <v>39</v>
      </c>
      <c r="X41" s="41">
        <f>IFERROR(X40/H40,"0")</f>
        <v>0</v>
      </c>
      <c r="Y41" s="41">
        <f>IFERROR(Y40/H40,"0")</f>
        <v>0</v>
      </c>
      <c r="Z41" s="41">
        <f>IFERROR(IF(Z40="",0,Z40),"0")</f>
        <v>0</v>
      </c>
      <c r="AA41" s="64"/>
      <c r="AB41" s="64"/>
      <c r="AC41" s="64"/>
    </row>
    <row r="42" spans="1:68" x14ac:dyDescent="0.2">
      <c r="A42" s="790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87" t="s">
        <v>40</v>
      </c>
      <c r="Q42" s="788"/>
      <c r="R42" s="788"/>
      <c r="S42" s="788"/>
      <c r="T42" s="788"/>
      <c r="U42" s="788"/>
      <c r="V42" s="789"/>
      <c r="W42" s="40" t="s">
        <v>0</v>
      </c>
      <c r="X42" s="41">
        <f>IFERROR(SUM(X40:X40),"0")</f>
        <v>0</v>
      </c>
      <c r="Y42" s="41">
        <f>IFERROR(SUM(Y40:Y40),"0")</f>
        <v>0</v>
      </c>
      <c r="Z42" s="40"/>
      <c r="AA42" s="64"/>
      <c r="AB42" s="64"/>
      <c r="AC42" s="64"/>
    </row>
    <row r="43" spans="1:68" ht="27.75" customHeight="1" x14ac:dyDescent="0.2">
      <c r="A43" s="837" t="s">
        <v>119</v>
      </c>
      <c r="B43" s="837"/>
      <c r="C43" s="837"/>
      <c r="D43" s="837"/>
      <c r="E43" s="837"/>
      <c r="F43" s="837"/>
      <c r="G43" s="837"/>
      <c r="H43" s="837"/>
      <c r="I43" s="837"/>
      <c r="J43" s="837"/>
      <c r="K43" s="837"/>
      <c r="L43" s="837"/>
      <c r="M43" s="837"/>
      <c r="N43" s="837"/>
      <c r="O43" s="837"/>
      <c r="P43" s="837"/>
      <c r="Q43" s="837"/>
      <c r="R43" s="837"/>
      <c r="S43" s="837"/>
      <c r="T43" s="837"/>
      <c r="U43" s="837"/>
      <c r="V43" s="837"/>
      <c r="W43" s="837"/>
      <c r="X43" s="837"/>
      <c r="Y43" s="837"/>
      <c r="Z43" s="837"/>
      <c r="AA43" s="52"/>
      <c r="AB43" s="52"/>
      <c r="AC43" s="52"/>
    </row>
    <row r="44" spans="1:68" ht="16.5" customHeight="1" x14ac:dyDescent="0.25">
      <c r="A44" s="803" t="s">
        <v>120</v>
      </c>
      <c r="B44" s="803"/>
      <c r="C44" s="803"/>
      <c r="D44" s="803"/>
      <c r="E44" s="803"/>
      <c r="F44" s="803"/>
      <c r="G44" s="803"/>
      <c r="H44" s="803"/>
      <c r="I44" s="803"/>
      <c r="J44" s="803"/>
      <c r="K44" s="803"/>
      <c r="L44" s="803"/>
      <c r="M44" s="803"/>
      <c r="N44" s="803"/>
      <c r="O44" s="803"/>
      <c r="P44" s="803"/>
      <c r="Q44" s="803"/>
      <c r="R44" s="803"/>
      <c r="S44" s="803"/>
      <c r="T44" s="803"/>
      <c r="U44" s="803"/>
      <c r="V44" s="803"/>
      <c r="W44" s="803"/>
      <c r="X44" s="803"/>
      <c r="Y44" s="803"/>
      <c r="Z44" s="803"/>
      <c r="AA44" s="62"/>
      <c r="AB44" s="62"/>
      <c r="AC44" s="62"/>
    </row>
    <row r="45" spans="1:68" ht="14.25" customHeight="1" x14ac:dyDescent="0.25">
      <c r="A45" s="792" t="s">
        <v>121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63"/>
      <c r="AB45" s="63"/>
      <c r="AC45" s="63"/>
    </row>
    <row r="46" spans="1:68" ht="16.5" customHeight="1" x14ac:dyDescent="0.25">
      <c r="A46" s="60" t="s">
        <v>122</v>
      </c>
      <c r="B46" s="60" t="s">
        <v>123</v>
      </c>
      <c r="C46" s="34">
        <v>4301011540</v>
      </c>
      <c r="D46" s="793">
        <v>4607091385670</v>
      </c>
      <c r="E46" s="793"/>
      <c r="F46" s="59">
        <v>1.4</v>
      </c>
      <c r="G46" s="35">
        <v>8</v>
      </c>
      <c r="H46" s="59">
        <v>11.2</v>
      </c>
      <c r="I46" s="59">
        <v>11.635</v>
      </c>
      <c r="J46" s="35">
        <v>64</v>
      </c>
      <c r="K46" s="35" t="s">
        <v>126</v>
      </c>
      <c r="L46" s="35" t="s">
        <v>45</v>
      </c>
      <c r="M46" s="36" t="s">
        <v>125</v>
      </c>
      <c r="N46" s="36"/>
      <c r="O46" s="35">
        <v>50</v>
      </c>
      <c r="P46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5"/>
      <c r="R46" s="795"/>
      <c r="S46" s="795"/>
      <c r="T46" s="796"/>
      <c r="U46" s="37" t="s">
        <v>45</v>
      </c>
      <c r="V46" s="37" t="s">
        <v>45</v>
      </c>
      <c r="W46" s="38" t="s">
        <v>0</v>
      </c>
      <c r="X46" s="56">
        <v>200</v>
      </c>
      <c r="Y46" s="53">
        <f t="shared" ref="Y46:Y51" si="6">IFERROR(IF(X46="",0,CEILING((X46/$H46),1)*$H46),"")</f>
        <v>201.6</v>
      </c>
      <c r="Z46" s="39">
        <f>IFERROR(IF(Y46=0,"",ROUNDUP(Y46/H46,0)*0.01898),"")</f>
        <v>0.34164</v>
      </c>
      <c r="AA46" s="65" t="s">
        <v>45</v>
      </c>
      <c r="AB46" s="66" t="s">
        <v>45</v>
      </c>
      <c r="AC46" s="101" t="s">
        <v>124</v>
      </c>
      <c r="AG46" s="75"/>
      <c r="AJ46" s="79" t="s">
        <v>45</v>
      </c>
      <c r="AK46" s="79">
        <v>0</v>
      </c>
      <c r="BB46" s="102" t="s">
        <v>66</v>
      </c>
      <c r="BM46" s="75">
        <f t="shared" ref="BM46:BM51" si="7">IFERROR(X46*I46/H46,"0")</f>
        <v>207.76785714285717</v>
      </c>
      <c r="BN46" s="75">
        <f t="shared" ref="BN46:BN51" si="8">IFERROR(Y46*I46/H46,"0")</f>
        <v>209.43</v>
      </c>
      <c r="BO46" s="75">
        <f t="shared" ref="BO46:BO51" si="9">IFERROR(1/J46*(X46/H46),"0")</f>
        <v>0.27901785714285715</v>
      </c>
      <c r="BP46" s="75">
        <f t="shared" ref="BP46:BP51" si="10">IFERROR(1/J46*(Y46/H46),"0")</f>
        <v>0.28125</v>
      </c>
    </row>
    <row r="47" spans="1:68" ht="16.5" customHeight="1" x14ac:dyDescent="0.25">
      <c r="A47" s="60" t="s">
        <v>122</v>
      </c>
      <c r="B47" s="60" t="s">
        <v>127</v>
      </c>
      <c r="C47" s="34">
        <v>4301011380</v>
      </c>
      <c r="D47" s="793">
        <v>4607091385670</v>
      </c>
      <c r="E47" s="793"/>
      <c r="F47" s="59">
        <v>1.35</v>
      </c>
      <c r="G47" s="35">
        <v>8</v>
      </c>
      <c r="H47" s="59">
        <v>10.8</v>
      </c>
      <c r="I47" s="59">
        <v>11.234999999999999</v>
      </c>
      <c r="J47" s="35">
        <v>64</v>
      </c>
      <c r="K47" s="35" t="s">
        <v>126</v>
      </c>
      <c r="L47" s="35" t="s">
        <v>45</v>
      </c>
      <c r="M47" s="36" t="s">
        <v>129</v>
      </c>
      <c r="N47" s="36"/>
      <c r="O47" s="35">
        <v>50</v>
      </c>
      <c r="P47" s="11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5"/>
      <c r="R47" s="795"/>
      <c r="S47" s="795"/>
      <c r="T47" s="79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IFERROR(IF(Y47=0,"",ROUNDUP(Y47/H47,0)*0.01898),"")</f>
        <v/>
      </c>
      <c r="AA47" s="65" t="s">
        <v>45</v>
      </c>
      <c r="AB47" s="66" t="s">
        <v>45</v>
      </c>
      <c r="AC47" s="103" t="s">
        <v>128</v>
      </c>
      <c r="AG47" s="75"/>
      <c r="AJ47" s="79" t="s">
        <v>45</v>
      </c>
      <c r="AK47" s="79">
        <v>0</v>
      </c>
      <c r="BB47" s="104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t="16.5" customHeight="1" x14ac:dyDescent="0.25">
      <c r="A48" s="60" t="s">
        <v>130</v>
      </c>
      <c r="B48" s="60" t="s">
        <v>131</v>
      </c>
      <c r="C48" s="34">
        <v>4301011625</v>
      </c>
      <c r="D48" s="793">
        <v>4680115883956</v>
      </c>
      <c r="E48" s="793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126</v>
      </c>
      <c r="L48" s="35" t="s">
        <v>45</v>
      </c>
      <c r="M48" s="36" t="s">
        <v>129</v>
      </c>
      <c r="N48" s="36"/>
      <c r="O48" s="35">
        <v>50</v>
      </c>
      <c r="P48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5"/>
      <c r="R48" s="795"/>
      <c r="S48" s="795"/>
      <c r="T48" s="796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132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27" customHeight="1" x14ac:dyDescent="0.25">
      <c r="A49" s="60" t="s">
        <v>133</v>
      </c>
      <c r="B49" s="60" t="s">
        <v>134</v>
      </c>
      <c r="C49" s="34">
        <v>4301011565</v>
      </c>
      <c r="D49" s="793">
        <v>4680115882539</v>
      </c>
      <c r="E49" s="793"/>
      <c r="F49" s="59">
        <v>0.37</v>
      </c>
      <c r="G49" s="35">
        <v>10</v>
      </c>
      <c r="H49" s="59">
        <v>3.7</v>
      </c>
      <c r="I49" s="59">
        <v>3.91</v>
      </c>
      <c r="J49" s="35">
        <v>132</v>
      </c>
      <c r="K49" s="35" t="s">
        <v>135</v>
      </c>
      <c r="L49" s="35" t="s">
        <v>45</v>
      </c>
      <c r="M49" s="36" t="s">
        <v>125</v>
      </c>
      <c r="N49" s="36"/>
      <c r="O49" s="35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5"/>
      <c r="R49" s="795"/>
      <c r="S49" s="795"/>
      <c r="T49" s="79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IFERROR(IF(Y49=0,"",ROUNDUP(Y49/H49,0)*0.00902),"")</f>
        <v/>
      </c>
      <c r="AA49" s="65" t="s">
        <v>45</v>
      </c>
      <c r="AB49" s="66" t="s">
        <v>45</v>
      </c>
      <c r="AC49" s="107" t="s">
        <v>128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136</v>
      </c>
      <c r="B50" s="60" t="s">
        <v>137</v>
      </c>
      <c r="C50" s="34">
        <v>4301011382</v>
      </c>
      <c r="D50" s="793">
        <v>4607091385687</v>
      </c>
      <c r="E50" s="793"/>
      <c r="F50" s="59">
        <v>0.4</v>
      </c>
      <c r="G50" s="35">
        <v>10</v>
      </c>
      <c r="H50" s="59">
        <v>4</v>
      </c>
      <c r="I50" s="59">
        <v>4.21</v>
      </c>
      <c r="J50" s="35">
        <v>132</v>
      </c>
      <c r="K50" s="35" t="s">
        <v>135</v>
      </c>
      <c r="L50" s="35" t="s">
        <v>138</v>
      </c>
      <c r="M50" s="36" t="s">
        <v>125</v>
      </c>
      <c r="N50" s="36"/>
      <c r="O50" s="35">
        <v>50</v>
      </c>
      <c r="P50" s="11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5"/>
      <c r="R50" s="795"/>
      <c r="S50" s="795"/>
      <c r="T50" s="796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128</v>
      </c>
      <c r="AG50" s="75"/>
      <c r="AJ50" s="79" t="s">
        <v>139</v>
      </c>
      <c r="AK50" s="79">
        <v>48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140</v>
      </c>
      <c r="B51" s="60" t="s">
        <v>141</v>
      </c>
      <c r="C51" s="34">
        <v>4301011624</v>
      </c>
      <c r="D51" s="793">
        <v>4680115883949</v>
      </c>
      <c r="E51" s="793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135</v>
      </c>
      <c r="L51" s="35" t="s">
        <v>45</v>
      </c>
      <c r="M51" s="36" t="s">
        <v>129</v>
      </c>
      <c r="N51" s="36"/>
      <c r="O51" s="35">
        <v>50</v>
      </c>
      <c r="P51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5"/>
      <c r="R51" s="795"/>
      <c r="S51" s="795"/>
      <c r="T51" s="796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x14ac:dyDescent="0.2">
      <c r="A52" s="790"/>
      <c r="B52" s="790"/>
      <c r="C52" s="790"/>
      <c r="D52" s="790"/>
      <c r="E52" s="790"/>
      <c r="F52" s="790"/>
      <c r="G52" s="790"/>
      <c r="H52" s="790"/>
      <c r="I52" s="790"/>
      <c r="J52" s="790"/>
      <c r="K52" s="790"/>
      <c r="L52" s="790"/>
      <c r="M52" s="790"/>
      <c r="N52" s="790"/>
      <c r="O52" s="791"/>
      <c r="P52" s="787" t="s">
        <v>40</v>
      </c>
      <c r="Q52" s="788"/>
      <c r="R52" s="788"/>
      <c r="S52" s="788"/>
      <c r="T52" s="788"/>
      <c r="U52" s="788"/>
      <c r="V52" s="789"/>
      <c r="W52" s="40" t="s">
        <v>39</v>
      </c>
      <c r="X52" s="41">
        <f>IFERROR(X46/H46,"0")+IFERROR(X47/H47,"0")+IFERROR(X48/H48,"0")+IFERROR(X49/H49,"0")+IFERROR(X50/H50,"0")+IFERROR(X51/H51,"0")</f>
        <v>17.857142857142858</v>
      </c>
      <c r="Y52" s="41">
        <f>IFERROR(Y46/H46,"0")+IFERROR(Y47/H47,"0")+IFERROR(Y48/H48,"0")+IFERROR(Y49/H49,"0")+IFERROR(Y50/H50,"0")+IFERROR(Y51/H51,"0")</f>
        <v>18</v>
      </c>
      <c r="Z52" s="41">
        <f>IFERROR(IF(Z46="",0,Z46),"0")+IFERROR(IF(Z47="",0,Z47),"0")+IFERROR(IF(Z48="",0,Z48),"0")+IFERROR(IF(Z49="",0,Z49),"0")+IFERROR(IF(Z50="",0,Z50),"0")+IFERROR(IF(Z51="",0,Z51),"0")</f>
        <v>0.34164</v>
      </c>
      <c r="AA52" s="64"/>
      <c r="AB52" s="64"/>
      <c r="AC52" s="64"/>
    </row>
    <row r="53" spans="1:68" x14ac:dyDescent="0.2">
      <c r="A53" s="790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87" t="s">
        <v>40</v>
      </c>
      <c r="Q53" s="788"/>
      <c r="R53" s="788"/>
      <c r="S53" s="788"/>
      <c r="T53" s="788"/>
      <c r="U53" s="788"/>
      <c r="V53" s="789"/>
      <c r="W53" s="40" t="s">
        <v>0</v>
      </c>
      <c r="X53" s="41">
        <f>IFERROR(SUM(X46:X51),"0")</f>
        <v>200</v>
      </c>
      <c r="Y53" s="41">
        <f>IFERROR(SUM(Y46:Y51),"0")</f>
        <v>201.6</v>
      </c>
      <c r="Z53" s="40"/>
      <c r="AA53" s="64"/>
      <c r="AB53" s="64"/>
      <c r="AC53" s="64"/>
    </row>
    <row r="54" spans="1:68" ht="14.25" customHeight="1" x14ac:dyDescent="0.25">
      <c r="A54" s="792" t="s">
        <v>84</v>
      </c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2"/>
      <c r="P54" s="792"/>
      <c r="Q54" s="792"/>
      <c r="R54" s="792"/>
      <c r="S54" s="792"/>
      <c r="T54" s="792"/>
      <c r="U54" s="792"/>
      <c r="V54" s="792"/>
      <c r="W54" s="792"/>
      <c r="X54" s="792"/>
      <c r="Y54" s="792"/>
      <c r="Z54" s="792"/>
      <c r="AA54" s="63"/>
      <c r="AB54" s="63"/>
      <c r="AC54" s="63"/>
    </row>
    <row r="55" spans="1:68" ht="27" customHeight="1" x14ac:dyDescent="0.25">
      <c r="A55" s="60" t="s">
        <v>142</v>
      </c>
      <c r="B55" s="60" t="s">
        <v>143</v>
      </c>
      <c r="C55" s="34">
        <v>4301051842</v>
      </c>
      <c r="D55" s="793">
        <v>4680115885233</v>
      </c>
      <c r="E55" s="793"/>
      <c r="F55" s="59">
        <v>0.2</v>
      </c>
      <c r="G55" s="35">
        <v>6</v>
      </c>
      <c r="H55" s="59">
        <v>1.2</v>
      </c>
      <c r="I55" s="59">
        <v>1.3</v>
      </c>
      <c r="J55" s="35">
        <v>234</v>
      </c>
      <c r="K55" s="35" t="s">
        <v>83</v>
      </c>
      <c r="L55" s="35" t="s">
        <v>45</v>
      </c>
      <c r="M55" s="36" t="s">
        <v>125</v>
      </c>
      <c r="N55" s="36"/>
      <c r="O55" s="35">
        <v>40</v>
      </c>
      <c r="P55" s="114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5"/>
      <c r="R55" s="795"/>
      <c r="S55" s="795"/>
      <c r="T55" s="796"/>
      <c r="U55" s="37" t="s">
        <v>45</v>
      </c>
      <c r="V55" s="37" t="s">
        <v>45</v>
      </c>
      <c r="W55" s="38" t="s">
        <v>0</v>
      </c>
      <c r="X55" s="56">
        <v>0</v>
      </c>
      <c r="Y55" s="53">
        <f>IFERROR(IF(X55="",0,CEILING((X55/$H55),1)*$H55),"")</f>
        <v>0</v>
      </c>
      <c r="Z55" s="39" t="str">
        <f>IFERROR(IF(Y55=0,"",ROUNDUP(Y55/H55,0)*0.00502),"")</f>
        <v/>
      </c>
      <c r="AA55" s="65" t="s">
        <v>45</v>
      </c>
      <c r="AB55" s="66" t="s">
        <v>45</v>
      </c>
      <c r="AC55" s="113" t="s">
        <v>144</v>
      </c>
      <c r="AG55" s="75"/>
      <c r="AJ55" s="79" t="s">
        <v>45</v>
      </c>
      <c r="AK55" s="79">
        <v>0</v>
      </c>
      <c r="BB55" s="114" t="s">
        <v>66</v>
      </c>
      <c r="BM55" s="75">
        <f>IFERROR(X55*I55/H55,"0")</f>
        <v>0</v>
      </c>
      <c r="BN55" s="75">
        <f>IFERROR(Y55*I55/H55,"0")</f>
        <v>0</v>
      </c>
      <c r="BO55" s="75">
        <f>IFERROR(1/J55*(X55/H55),"0")</f>
        <v>0</v>
      </c>
      <c r="BP55" s="75">
        <f>IFERROR(1/J55*(Y55/H55),"0")</f>
        <v>0</v>
      </c>
    </row>
    <row r="56" spans="1:68" ht="16.5" customHeight="1" x14ac:dyDescent="0.25">
      <c r="A56" s="60" t="s">
        <v>145</v>
      </c>
      <c r="B56" s="60" t="s">
        <v>146</v>
      </c>
      <c r="C56" s="34">
        <v>4301051820</v>
      </c>
      <c r="D56" s="793">
        <v>4680115884915</v>
      </c>
      <c r="E56" s="793"/>
      <c r="F56" s="59">
        <v>0.3</v>
      </c>
      <c r="G56" s="35">
        <v>6</v>
      </c>
      <c r="H56" s="59">
        <v>1.8</v>
      </c>
      <c r="I56" s="59">
        <v>1.98</v>
      </c>
      <c r="J56" s="35">
        <v>182</v>
      </c>
      <c r="K56" s="35" t="s">
        <v>88</v>
      </c>
      <c r="L56" s="35" t="s">
        <v>45</v>
      </c>
      <c r="M56" s="36" t="s">
        <v>125</v>
      </c>
      <c r="N56" s="36"/>
      <c r="O56" s="35">
        <v>40</v>
      </c>
      <c r="P56" s="11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5"/>
      <c r="R56" s="795"/>
      <c r="S56" s="795"/>
      <c r="T56" s="796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5" t="s">
        <v>147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x14ac:dyDescent="0.2">
      <c r="A57" s="790"/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1"/>
      <c r="P57" s="787" t="s">
        <v>40</v>
      </c>
      <c r="Q57" s="788"/>
      <c r="R57" s="788"/>
      <c r="S57" s="788"/>
      <c r="T57" s="788"/>
      <c r="U57" s="788"/>
      <c r="V57" s="789"/>
      <c r="W57" s="40" t="s">
        <v>39</v>
      </c>
      <c r="X57" s="41">
        <f>IFERROR(X55/H55,"0")+IFERROR(X56/H56,"0")</f>
        <v>0</v>
      </c>
      <c r="Y57" s="41">
        <f>IFERROR(Y55/H55,"0")+IFERROR(Y56/H56,"0")</f>
        <v>0</v>
      </c>
      <c r="Z57" s="41">
        <f>IFERROR(IF(Z55="",0,Z55),"0")+IFERROR(IF(Z56="",0,Z56),"0")</f>
        <v>0</v>
      </c>
      <c r="AA57" s="64"/>
      <c r="AB57" s="64"/>
      <c r="AC57" s="64"/>
    </row>
    <row r="58" spans="1:68" x14ac:dyDescent="0.2">
      <c r="A58" s="790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87" t="s">
        <v>40</v>
      </c>
      <c r="Q58" s="788"/>
      <c r="R58" s="788"/>
      <c r="S58" s="788"/>
      <c r="T58" s="788"/>
      <c r="U58" s="788"/>
      <c r="V58" s="789"/>
      <c r="W58" s="40" t="s">
        <v>0</v>
      </c>
      <c r="X58" s="41">
        <f>IFERROR(SUM(X55:X56),"0")</f>
        <v>0</v>
      </c>
      <c r="Y58" s="41">
        <f>IFERROR(SUM(Y55:Y56),"0")</f>
        <v>0</v>
      </c>
      <c r="Z58" s="40"/>
      <c r="AA58" s="64"/>
      <c r="AB58" s="64"/>
      <c r="AC58" s="64"/>
    </row>
    <row r="59" spans="1:68" ht="16.5" customHeight="1" x14ac:dyDescent="0.25">
      <c r="A59" s="803" t="s">
        <v>148</v>
      </c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3"/>
      <c r="P59" s="803"/>
      <c r="Q59" s="803"/>
      <c r="R59" s="803"/>
      <c r="S59" s="803"/>
      <c r="T59" s="803"/>
      <c r="U59" s="803"/>
      <c r="V59" s="803"/>
      <c r="W59" s="803"/>
      <c r="X59" s="803"/>
      <c r="Y59" s="803"/>
      <c r="Z59" s="803"/>
      <c r="AA59" s="62"/>
      <c r="AB59" s="62"/>
      <c r="AC59" s="62"/>
    </row>
    <row r="60" spans="1:68" ht="14.25" customHeight="1" x14ac:dyDescent="0.25">
      <c r="A60" s="792" t="s">
        <v>121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63"/>
      <c r="AB60" s="63"/>
      <c r="AC60" s="63"/>
    </row>
    <row r="61" spans="1:68" ht="27" customHeight="1" x14ac:dyDescent="0.25">
      <c r="A61" s="60" t="s">
        <v>149</v>
      </c>
      <c r="B61" s="60" t="s">
        <v>150</v>
      </c>
      <c r="C61" s="34">
        <v>4301012030</v>
      </c>
      <c r="D61" s="793">
        <v>4680115885882</v>
      </c>
      <c r="E61" s="793"/>
      <c r="F61" s="59">
        <v>1.4</v>
      </c>
      <c r="G61" s="35">
        <v>8</v>
      </c>
      <c r="H61" s="59">
        <v>11.2</v>
      </c>
      <c r="I61" s="59">
        <v>11.635</v>
      </c>
      <c r="J61" s="35">
        <v>64</v>
      </c>
      <c r="K61" s="35" t="s">
        <v>126</v>
      </c>
      <c r="L61" s="35" t="s">
        <v>45</v>
      </c>
      <c r="M61" s="36" t="s">
        <v>125</v>
      </c>
      <c r="N61" s="36"/>
      <c r="O61" s="35">
        <v>50</v>
      </c>
      <c r="P61" s="11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5"/>
      <c r="R61" s="795"/>
      <c r="S61" s="795"/>
      <c r="T61" s="79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ref="Y61:Y67" si="11">IFERROR(IF(X61="",0,CEILING((X61/$H61),1)*$H61),"")</f>
        <v>0</v>
      </c>
      <c r="Z61" s="39" t="str">
        <f>IFERROR(IF(Y61=0,"",ROUNDUP(Y61/H61,0)*0.01898),"")</f>
        <v/>
      </c>
      <c r="AA61" s="65" t="s">
        <v>45</v>
      </c>
      <c r="AB61" s="66" t="s">
        <v>45</v>
      </c>
      <c r="AC61" s="117" t="s">
        <v>151</v>
      </c>
      <c r="AG61" s="75"/>
      <c r="AJ61" s="79" t="s">
        <v>45</v>
      </c>
      <c r="AK61" s="79">
        <v>0</v>
      </c>
      <c r="BB61" s="118" t="s">
        <v>66</v>
      </c>
      <c r="BM61" s="75">
        <f t="shared" ref="BM61:BM67" si="12">IFERROR(X61*I61/H61,"0")</f>
        <v>0</v>
      </c>
      <c r="BN61" s="75">
        <f t="shared" ref="BN61:BN67" si="13">IFERROR(Y61*I61/H61,"0")</f>
        <v>0</v>
      </c>
      <c r="BO61" s="75">
        <f t="shared" ref="BO61:BO67" si="14">IFERROR(1/J61*(X61/H61),"0")</f>
        <v>0</v>
      </c>
      <c r="BP61" s="75">
        <f t="shared" ref="BP61:BP67" si="15">IFERROR(1/J61*(Y61/H61),"0")</f>
        <v>0</v>
      </c>
    </row>
    <row r="62" spans="1:68" ht="27" customHeight="1" x14ac:dyDescent="0.25">
      <c r="A62" s="60" t="s">
        <v>152</v>
      </c>
      <c r="B62" s="60" t="s">
        <v>153</v>
      </c>
      <c r="C62" s="34">
        <v>4301011816</v>
      </c>
      <c r="D62" s="793">
        <v>4680115881426</v>
      </c>
      <c r="E62" s="793"/>
      <c r="F62" s="59">
        <v>1.35</v>
      </c>
      <c r="G62" s="35">
        <v>8</v>
      </c>
      <c r="H62" s="59">
        <v>10.8</v>
      </c>
      <c r="I62" s="59">
        <v>11.234999999999999</v>
      </c>
      <c r="J62" s="35">
        <v>64</v>
      </c>
      <c r="K62" s="35" t="s">
        <v>126</v>
      </c>
      <c r="L62" s="35" t="s">
        <v>155</v>
      </c>
      <c r="M62" s="36" t="s">
        <v>129</v>
      </c>
      <c r="N62" s="36"/>
      <c r="O62" s="35">
        <v>50</v>
      </c>
      <c r="P62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5"/>
      <c r="R62" s="795"/>
      <c r="S62" s="795"/>
      <c r="T62" s="796"/>
      <c r="U62" s="37" t="s">
        <v>45</v>
      </c>
      <c r="V62" s="37" t="s">
        <v>45</v>
      </c>
      <c r="W62" s="38" t="s">
        <v>0</v>
      </c>
      <c r="X62" s="56">
        <v>1382.4</v>
      </c>
      <c r="Y62" s="53">
        <f t="shared" si="11"/>
        <v>1382.4</v>
      </c>
      <c r="Z62" s="39">
        <f>IFERROR(IF(Y62=0,"",ROUNDUP(Y62/H62,0)*0.01898),"")</f>
        <v>2.42944</v>
      </c>
      <c r="AA62" s="65" t="s">
        <v>45</v>
      </c>
      <c r="AB62" s="66" t="s">
        <v>45</v>
      </c>
      <c r="AC62" s="119" t="s">
        <v>154</v>
      </c>
      <c r="AG62" s="75"/>
      <c r="AJ62" s="79" t="s">
        <v>156</v>
      </c>
      <c r="AK62" s="79">
        <v>691.2</v>
      </c>
      <c r="BB62" s="120" t="s">
        <v>66</v>
      </c>
      <c r="BM62" s="75">
        <f t="shared" si="12"/>
        <v>1438.08</v>
      </c>
      <c r="BN62" s="75">
        <f t="shared" si="13"/>
        <v>1438.08</v>
      </c>
      <c r="BO62" s="75">
        <f t="shared" si="14"/>
        <v>2</v>
      </c>
      <c r="BP62" s="75">
        <f t="shared" si="15"/>
        <v>2</v>
      </c>
    </row>
    <row r="63" spans="1:68" ht="27" customHeight="1" x14ac:dyDescent="0.25">
      <c r="A63" s="60" t="s">
        <v>157</v>
      </c>
      <c r="B63" s="60" t="s">
        <v>158</v>
      </c>
      <c r="C63" s="34">
        <v>4301011386</v>
      </c>
      <c r="D63" s="793">
        <v>4680115880283</v>
      </c>
      <c r="E63" s="793"/>
      <c r="F63" s="59">
        <v>0.6</v>
      </c>
      <c r="G63" s="35">
        <v>8</v>
      </c>
      <c r="H63" s="59">
        <v>4.8</v>
      </c>
      <c r="I63" s="59">
        <v>5.01</v>
      </c>
      <c r="J63" s="35">
        <v>132</v>
      </c>
      <c r="K63" s="35" t="s">
        <v>135</v>
      </c>
      <c r="L63" s="35" t="s">
        <v>45</v>
      </c>
      <c r="M63" s="36" t="s">
        <v>129</v>
      </c>
      <c r="N63" s="36"/>
      <c r="O63" s="35">
        <v>45</v>
      </c>
      <c r="P63" s="11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5"/>
      <c r="R63" s="795"/>
      <c r="S63" s="795"/>
      <c r="T63" s="79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1" t="s">
        <v>159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160</v>
      </c>
      <c r="B64" s="60" t="s">
        <v>161</v>
      </c>
      <c r="C64" s="34">
        <v>4301011432</v>
      </c>
      <c r="D64" s="793">
        <v>4680115882720</v>
      </c>
      <c r="E64" s="793"/>
      <c r="F64" s="59">
        <v>0.45</v>
      </c>
      <c r="G64" s="35">
        <v>10</v>
      </c>
      <c r="H64" s="59">
        <v>4.5</v>
      </c>
      <c r="I64" s="59">
        <v>4.71</v>
      </c>
      <c r="J64" s="35">
        <v>132</v>
      </c>
      <c r="K64" s="35" t="s">
        <v>135</v>
      </c>
      <c r="L64" s="35" t="s">
        <v>45</v>
      </c>
      <c r="M64" s="36" t="s">
        <v>129</v>
      </c>
      <c r="N64" s="36"/>
      <c r="O64" s="35">
        <v>90</v>
      </c>
      <c r="P64" s="113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5"/>
      <c r="R64" s="795"/>
      <c r="S64" s="795"/>
      <c r="T64" s="796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IFERROR(IF(Y64=0,"",ROUNDUP(Y64/H64,0)*0.00902),"")</f>
        <v/>
      </c>
      <c r="AA64" s="65" t="s">
        <v>45</v>
      </c>
      <c r="AB64" s="66" t="s">
        <v>45</v>
      </c>
      <c r="AC64" s="123" t="s">
        <v>162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16.5" customHeight="1" x14ac:dyDescent="0.25">
      <c r="A65" s="60" t="s">
        <v>163</v>
      </c>
      <c r="B65" s="60" t="s">
        <v>164</v>
      </c>
      <c r="C65" s="34">
        <v>4301011806</v>
      </c>
      <c r="D65" s="793">
        <v>4680115881525</v>
      </c>
      <c r="E65" s="793"/>
      <c r="F65" s="59">
        <v>0.4</v>
      </c>
      <c r="G65" s="35">
        <v>10</v>
      </c>
      <c r="H65" s="59">
        <v>4</v>
      </c>
      <c r="I65" s="59">
        <v>4.21</v>
      </c>
      <c r="J65" s="35">
        <v>132</v>
      </c>
      <c r="K65" s="35" t="s">
        <v>135</v>
      </c>
      <c r="L65" s="35" t="s">
        <v>45</v>
      </c>
      <c r="M65" s="36" t="s">
        <v>129</v>
      </c>
      <c r="N65" s="36"/>
      <c r="O65" s="35">
        <v>50</v>
      </c>
      <c r="P65" s="11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5"/>
      <c r="R65" s="795"/>
      <c r="S65" s="795"/>
      <c r="T65" s="796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4301011589</v>
      </c>
      <c r="D66" s="793">
        <v>4680115885899</v>
      </c>
      <c r="E66" s="793"/>
      <c r="F66" s="59">
        <v>0.35</v>
      </c>
      <c r="G66" s="35">
        <v>6</v>
      </c>
      <c r="H66" s="59">
        <v>2.1</v>
      </c>
      <c r="I66" s="59">
        <v>2.2799999999999998</v>
      </c>
      <c r="J66" s="35">
        <v>182</v>
      </c>
      <c r="K66" s="35" t="s">
        <v>88</v>
      </c>
      <c r="L66" s="35" t="s">
        <v>45</v>
      </c>
      <c r="M66" s="36" t="s">
        <v>168</v>
      </c>
      <c r="N66" s="36"/>
      <c r="O66" s="35">
        <v>50</v>
      </c>
      <c r="P66" s="11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5"/>
      <c r="R66" s="795"/>
      <c r="S66" s="795"/>
      <c r="T66" s="796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IFERROR(IF(Y66=0,"",ROUNDUP(Y66/H66,0)*0.00651),"")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169</v>
      </c>
      <c r="B67" s="60" t="s">
        <v>170</v>
      </c>
      <c r="C67" s="34">
        <v>4301011801</v>
      </c>
      <c r="D67" s="793">
        <v>4680115881419</v>
      </c>
      <c r="E67" s="793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135</v>
      </c>
      <c r="L67" s="35" t="s">
        <v>155</v>
      </c>
      <c r="M67" s="36" t="s">
        <v>129</v>
      </c>
      <c r="N67" s="36"/>
      <c r="O67" s="35">
        <v>50</v>
      </c>
      <c r="P67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5"/>
      <c r="R67" s="795"/>
      <c r="S67" s="795"/>
      <c r="T67" s="796"/>
      <c r="U67" s="37" t="s">
        <v>45</v>
      </c>
      <c r="V67" s="37" t="s">
        <v>45</v>
      </c>
      <c r="W67" s="38" t="s">
        <v>0</v>
      </c>
      <c r="X67" s="56">
        <v>594</v>
      </c>
      <c r="Y67" s="53">
        <f t="shared" si="11"/>
        <v>594</v>
      </c>
      <c r="Z67" s="39">
        <f>IFERROR(IF(Y67=0,"",ROUNDUP(Y67/H67,0)*0.00902),"")</f>
        <v>1.1906400000000001</v>
      </c>
      <c r="AA67" s="65" t="s">
        <v>45</v>
      </c>
      <c r="AB67" s="66" t="s">
        <v>45</v>
      </c>
      <c r="AC67" s="129" t="s">
        <v>154</v>
      </c>
      <c r="AG67" s="75"/>
      <c r="AJ67" s="79" t="s">
        <v>156</v>
      </c>
      <c r="AK67" s="79">
        <v>594</v>
      </c>
      <c r="BB67" s="130" t="s">
        <v>66</v>
      </c>
      <c r="BM67" s="75">
        <f t="shared" si="12"/>
        <v>621.71999999999991</v>
      </c>
      <c r="BN67" s="75">
        <f t="shared" si="13"/>
        <v>621.71999999999991</v>
      </c>
      <c r="BO67" s="75">
        <f t="shared" si="14"/>
        <v>1</v>
      </c>
      <c r="BP67" s="75">
        <f t="shared" si="15"/>
        <v>1</v>
      </c>
    </row>
    <row r="68" spans="1:68" x14ac:dyDescent="0.2">
      <c r="A68" s="790"/>
      <c r="B68" s="790"/>
      <c r="C68" s="790"/>
      <c r="D68" s="790"/>
      <c r="E68" s="790"/>
      <c r="F68" s="790"/>
      <c r="G68" s="790"/>
      <c r="H68" s="790"/>
      <c r="I68" s="790"/>
      <c r="J68" s="790"/>
      <c r="K68" s="790"/>
      <c r="L68" s="790"/>
      <c r="M68" s="790"/>
      <c r="N68" s="790"/>
      <c r="O68" s="791"/>
      <c r="P68" s="787" t="s">
        <v>40</v>
      </c>
      <c r="Q68" s="788"/>
      <c r="R68" s="788"/>
      <c r="S68" s="788"/>
      <c r="T68" s="788"/>
      <c r="U68" s="788"/>
      <c r="V68" s="789"/>
      <c r="W68" s="40" t="s">
        <v>39</v>
      </c>
      <c r="X68" s="41">
        <f>IFERROR(X61/H61,"0")+IFERROR(X62/H62,"0")+IFERROR(X63/H63,"0")+IFERROR(X64/H64,"0")+IFERROR(X65/H65,"0")+IFERROR(X66/H66,"0")+IFERROR(X67/H67,"0")</f>
        <v>260</v>
      </c>
      <c r="Y68" s="41">
        <f>IFERROR(Y61/H61,"0")+IFERROR(Y62/H62,"0")+IFERROR(Y63/H63,"0")+IFERROR(Y64/H64,"0")+IFERROR(Y65/H65,"0")+IFERROR(Y66/H66,"0")+IFERROR(Y67/H67,"0")</f>
        <v>260</v>
      </c>
      <c r="Z68" s="41">
        <f>IFERROR(IF(Z61="",0,Z61),"0")+IFERROR(IF(Z62="",0,Z62),"0")+IFERROR(IF(Z63="",0,Z63),"0")+IFERROR(IF(Z64="",0,Z64),"0")+IFERROR(IF(Z65="",0,Z65),"0")+IFERROR(IF(Z66="",0,Z66),"0")+IFERROR(IF(Z67="",0,Z67),"0")</f>
        <v>3.6200800000000002</v>
      </c>
      <c r="AA68" s="64"/>
      <c r="AB68" s="64"/>
      <c r="AC68" s="64"/>
    </row>
    <row r="69" spans="1:68" x14ac:dyDescent="0.2">
      <c r="A69" s="790"/>
      <c r="B69" s="790"/>
      <c r="C69" s="790"/>
      <c r="D69" s="790"/>
      <c r="E69" s="790"/>
      <c r="F69" s="790"/>
      <c r="G69" s="790"/>
      <c r="H69" s="790"/>
      <c r="I69" s="790"/>
      <c r="J69" s="790"/>
      <c r="K69" s="790"/>
      <c r="L69" s="790"/>
      <c r="M69" s="790"/>
      <c r="N69" s="790"/>
      <c r="O69" s="791"/>
      <c r="P69" s="787" t="s">
        <v>40</v>
      </c>
      <c r="Q69" s="788"/>
      <c r="R69" s="788"/>
      <c r="S69" s="788"/>
      <c r="T69" s="788"/>
      <c r="U69" s="788"/>
      <c r="V69" s="789"/>
      <c r="W69" s="40" t="s">
        <v>0</v>
      </c>
      <c r="X69" s="41">
        <f>IFERROR(SUM(X61:X67),"0")</f>
        <v>1976.4</v>
      </c>
      <c r="Y69" s="41">
        <f>IFERROR(SUM(Y61:Y67),"0")</f>
        <v>1976.4</v>
      </c>
      <c r="Z69" s="40"/>
      <c r="AA69" s="64"/>
      <c r="AB69" s="64"/>
      <c r="AC69" s="64"/>
    </row>
    <row r="70" spans="1:68" ht="14.25" customHeight="1" x14ac:dyDescent="0.25">
      <c r="A70" s="792" t="s">
        <v>171</v>
      </c>
      <c r="B70" s="792"/>
      <c r="C70" s="792"/>
      <c r="D70" s="792"/>
      <c r="E70" s="792"/>
      <c r="F70" s="792"/>
      <c r="G70" s="792"/>
      <c r="H70" s="792"/>
      <c r="I70" s="792"/>
      <c r="J70" s="792"/>
      <c r="K70" s="792"/>
      <c r="L70" s="792"/>
      <c r="M70" s="792"/>
      <c r="N70" s="792"/>
      <c r="O70" s="792"/>
      <c r="P70" s="792"/>
      <c r="Q70" s="792"/>
      <c r="R70" s="792"/>
      <c r="S70" s="792"/>
      <c r="T70" s="792"/>
      <c r="U70" s="792"/>
      <c r="V70" s="792"/>
      <c r="W70" s="792"/>
      <c r="X70" s="792"/>
      <c r="Y70" s="792"/>
      <c r="Z70" s="792"/>
      <c r="AA70" s="63"/>
      <c r="AB70" s="63"/>
      <c r="AC70" s="63"/>
    </row>
    <row r="71" spans="1:68" ht="27" customHeight="1" x14ac:dyDescent="0.25">
      <c r="A71" s="60" t="s">
        <v>172</v>
      </c>
      <c r="B71" s="60" t="s">
        <v>173</v>
      </c>
      <c r="C71" s="34">
        <v>4301020298</v>
      </c>
      <c r="D71" s="793">
        <v>4680115881440</v>
      </c>
      <c r="E71" s="793"/>
      <c r="F71" s="59">
        <v>1.35</v>
      </c>
      <c r="G71" s="35">
        <v>8</v>
      </c>
      <c r="H71" s="59">
        <v>10.8</v>
      </c>
      <c r="I71" s="59">
        <v>11.234999999999999</v>
      </c>
      <c r="J71" s="35">
        <v>64</v>
      </c>
      <c r="K71" s="35" t="s">
        <v>126</v>
      </c>
      <c r="L71" s="35" t="s">
        <v>45</v>
      </c>
      <c r="M71" s="36" t="s">
        <v>129</v>
      </c>
      <c r="N71" s="36"/>
      <c r="O71" s="35">
        <v>50</v>
      </c>
      <c r="P71" s="11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5"/>
      <c r="R71" s="795"/>
      <c r="S71" s="795"/>
      <c r="T71" s="796"/>
      <c r="U71" s="37" t="s">
        <v>45</v>
      </c>
      <c r="V71" s="37" t="s">
        <v>45</v>
      </c>
      <c r="W71" s="38" t="s">
        <v>0</v>
      </c>
      <c r="X71" s="56">
        <v>60</v>
      </c>
      <c r="Y71" s="53">
        <f>IFERROR(IF(X71="",0,CEILING((X71/$H71),1)*$H71),"")</f>
        <v>64.800000000000011</v>
      </c>
      <c r="Z71" s="39">
        <f>IFERROR(IF(Y71=0,"",ROUNDUP(Y71/H71,0)*0.01898),"")</f>
        <v>0.11388000000000001</v>
      </c>
      <c r="AA71" s="65" t="s">
        <v>45</v>
      </c>
      <c r="AB71" s="66" t="s">
        <v>45</v>
      </c>
      <c r="AC71" s="131" t="s">
        <v>174</v>
      </c>
      <c r="AG71" s="75"/>
      <c r="AJ71" s="79" t="s">
        <v>45</v>
      </c>
      <c r="AK71" s="79">
        <v>0</v>
      </c>
      <c r="BB71" s="132" t="s">
        <v>66</v>
      </c>
      <c r="BM71" s="75">
        <f>IFERROR(X71*I71/H71,"0")</f>
        <v>62.416666666666657</v>
      </c>
      <c r="BN71" s="75">
        <f>IFERROR(Y71*I71/H71,"0")</f>
        <v>67.410000000000011</v>
      </c>
      <c r="BO71" s="75">
        <f>IFERROR(1/J71*(X71/H71),"0")</f>
        <v>8.6805555555555552E-2</v>
      </c>
      <c r="BP71" s="75">
        <f>IFERROR(1/J71*(Y71/H71),"0")</f>
        <v>9.3750000000000014E-2</v>
      </c>
    </row>
    <row r="72" spans="1:68" ht="27" customHeight="1" x14ac:dyDescent="0.25">
      <c r="A72" s="60" t="s">
        <v>175</v>
      </c>
      <c r="B72" s="60" t="s">
        <v>176</v>
      </c>
      <c r="C72" s="34">
        <v>4301020228</v>
      </c>
      <c r="D72" s="793">
        <v>4680115882751</v>
      </c>
      <c r="E72" s="793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135</v>
      </c>
      <c r="L72" s="35" t="s">
        <v>45</v>
      </c>
      <c r="M72" s="36" t="s">
        <v>129</v>
      </c>
      <c r="N72" s="36"/>
      <c r="O72" s="35">
        <v>90</v>
      </c>
      <c r="P72" s="11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5"/>
      <c r="R72" s="795"/>
      <c r="S72" s="795"/>
      <c r="T72" s="796"/>
      <c r="U72" s="37" t="s">
        <v>45</v>
      </c>
      <c r="V72" s="37" t="s">
        <v>45</v>
      </c>
      <c r="W72" s="38" t="s">
        <v>0</v>
      </c>
      <c r="X72" s="56">
        <v>0</v>
      </c>
      <c r="Y72" s="53">
        <f>IFERROR(IF(X72="",0,CEILING((X72/$H72),1)*$H72),"")</f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3" t="s">
        <v>177</v>
      </c>
      <c r="AG72" s="75"/>
      <c r="AJ72" s="79" t="s">
        <v>45</v>
      </c>
      <c r="AK72" s="79">
        <v>0</v>
      </c>
      <c r="BB72" s="134" t="s">
        <v>66</v>
      </c>
      <c r="BM72" s="75">
        <f>IFERROR(X72*I72/H72,"0")</f>
        <v>0</v>
      </c>
      <c r="BN72" s="75">
        <f>IFERROR(Y72*I72/H72,"0")</f>
        <v>0</v>
      </c>
      <c r="BO72" s="75">
        <f>IFERROR(1/J72*(X72/H72),"0")</f>
        <v>0</v>
      </c>
      <c r="BP72" s="75">
        <f>IFERROR(1/J72*(Y72/H72),"0")</f>
        <v>0</v>
      </c>
    </row>
    <row r="73" spans="1:68" ht="16.5" customHeight="1" x14ac:dyDescent="0.25">
      <c r="A73" s="60" t="s">
        <v>178</v>
      </c>
      <c r="B73" s="60" t="s">
        <v>179</v>
      </c>
      <c r="C73" s="34">
        <v>4301020358</v>
      </c>
      <c r="D73" s="793">
        <v>4680115885950</v>
      </c>
      <c r="E73" s="793"/>
      <c r="F73" s="59">
        <v>0.37</v>
      </c>
      <c r="G73" s="35">
        <v>6</v>
      </c>
      <c r="H73" s="59">
        <v>2.2200000000000002</v>
      </c>
      <c r="I73" s="59">
        <v>2.4</v>
      </c>
      <c r="J73" s="35">
        <v>182</v>
      </c>
      <c r="K73" s="35" t="s">
        <v>88</v>
      </c>
      <c r="L73" s="35" t="s">
        <v>45</v>
      </c>
      <c r="M73" s="36" t="s">
        <v>125</v>
      </c>
      <c r="N73" s="36"/>
      <c r="O73" s="35">
        <v>50</v>
      </c>
      <c r="P73" s="11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5"/>
      <c r="R73" s="795"/>
      <c r="S73" s="795"/>
      <c r="T73" s="796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IFERROR(IF(Y73=0,"",ROUNDUP(Y73/H73,0)*0.00651),"")</f>
        <v/>
      </c>
      <c r="AA73" s="65" t="s">
        <v>45</v>
      </c>
      <c r="AB73" s="66" t="s">
        <v>45</v>
      </c>
      <c r="AC73" s="135" t="s">
        <v>174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180</v>
      </c>
      <c r="B74" s="60" t="s">
        <v>181</v>
      </c>
      <c r="C74" s="34">
        <v>4301020296</v>
      </c>
      <c r="D74" s="793">
        <v>4680115881433</v>
      </c>
      <c r="E74" s="793"/>
      <c r="F74" s="59">
        <v>0.45</v>
      </c>
      <c r="G74" s="35">
        <v>6</v>
      </c>
      <c r="H74" s="59">
        <v>2.7</v>
      </c>
      <c r="I74" s="59">
        <v>2.88</v>
      </c>
      <c r="J74" s="35">
        <v>182</v>
      </c>
      <c r="K74" s="35" t="s">
        <v>88</v>
      </c>
      <c r="L74" s="35" t="s">
        <v>155</v>
      </c>
      <c r="M74" s="36" t="s">
        <v>129</v>
      </c>
      <c r="N74" s="36"/>
      <c r="O74" s="35">
        <v>50</v>
      </c>
      <c r="P74" s="11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5"/>
      <c r="R74" s="795"/>
      <c r="S74" s="795"/>
      <c r="T74" s="796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174</v>
      </c>
      <c r="AG74" s="75"/>
      <c r="AJ74" s="79" t="s">
        <v>156</v>
      </c>
      <c r="AK74" s="79">
        <v>491.4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x14ac:dyDescent="0.2">
      <c r="A75" s="790"/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1"/>
      <c r="P75" s="787" t="s">
        <v>40</v>
      </c>
      <c r="Q75" s="788"/>
      <c r="R75" s="788"/>
      <c r="S75" s="788"/>
      <c r="T75" s="788"/>
      <c r="U75" s="788"/>
      <c r="V75" s="789"/>
      <c r="W75" s="40" t="s">
        <v>39</v>
      </c>
      <c r="X75" s="41">
        <f>IFERROR(X71/H71,"0")+IFERROR(X72/H72,"0")+IFERROR(X73/H73,"0")+IFERROR(X74/H74,"0")</f>
        <v>5.5555555555555554</v>
      </c>
      <c r="Y75" s="41">
        <f>IFERROR(Y71/H71,"0")+IFERROR(Y72/H72,"0")+IFERROR(Y73/H73,"0")+IFERROR(Y74/H74,"0")</f>
        <v>6.0000000000000009</v>
      </c>
      <c r="Z75" s="41">
        <f>IFERROR(IF(Z71="",0,Z71),"0")+IFERROR(IF(Z72="",0,Z72),"0")+IFERROR(IF(Z73="",0,Z73),"0")+IFERROR(IF(Z74="",0,Z74),"0")</f>
        <v>0.11388000000000001</v>
      </c>
      <c r="AA75" s="64"/>
      <c r="AB75" s="64"/>
      <c r="AC75" s="64"/>
    </row>
    <row r="76" spans="1:68" x14ac:dyDescent="0.2">
      <c r="A76" s="790"/>
      <c r="B76" s="790"/>
      <c r="C76" s="790"/>
      <c r="D76" s="790"/>
      <c r="E76" s="790"/>
      <c r="F76" s="790"/>
      <c r="G76" s="790"/>
      <c r="H76" s="790"/>
      <c r="I76" s="790"/>
      <c r="J76" s="790"/>
      <c r="K76" s="790"/>
      <c r="L76" s="790"/>
      <c r="M76" s="790"/>
      <c r="N76" s="790"/>
      <c r="O76" s="791"/>
      <c r="P76" s="787" t="s">
        <v>40</v>
      </c>
      <c r="Q76" s="788"/>
      <c r="R76" s="788"/>
      <c r="S76" s="788"/>
      <c r="T76" s="788"/>
      <c r="U76" s="788"/>
      <c r="V76" s="789"/>
      <c r="W76" s="40" t="s">
        <v>0</v>
      </c>
      <c r="X76" s="41">
        <f>IFERROR(SUM(X71:X74),"0")</f>
        <v>60</v>
      </c>
      <c r="Y76" s="41">
        <f>IFERROR(SUM(Y71:Y74),"0")</f>
        <v>64.800000000000011</v>
      </c>
      <c r="Z76" s="40"/>
      <c r="AA76" s="64"/>
      <c r="AB76" s="64"/>
      <c r="AC76" s="64"/>
    </row>
    <row r="77" spans="1:68" ht="14.25" customHeight="1" x14ac:dyDescent="0.25">
      <c r="A77" s="792" t="s">
        <v>78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63"/>
      <c r="AB77" s="63"/>
      <c r="AC77" s="63"/>
    </row>
    <row r="78" spans="1:68" ht="16.5" customHeight="1" x14ac:dyDescent="0.25">
      <c r="A78" s="60" t="s">
        <v>182</v>
      </c>
      <c r="B78" s="60" t="s">
        <v>183</v>
      </c>
      <c r="C78" s="34">
        <v>4301031242</v>
      </c>
      <c r="D78" s="793">
        <v>4680115885066</v>
      </c>
      <c r="E78" s="793"/>
      <c r="F78" s="59">
        <v>0.7</v>
      </c>
      <c r="G78" s="35">
        <v>6</v>
      </c>
      <c r="H78" s="59">
        <v>4.2</v>
      </c>
      <c r="I78" s="59">
        <v>4.41</v>
      </c>
      <c r="J78" s="35">
        <v>132</v>
      </c>
      <c r="K78" s="35" t="s">
        <v>135</v>
      </c>
      <c r="L78" s="35" t="s">
        <v>45</v>
      </c>
      <c r="M78" s="36" t="s">
        <v>82</v>
      </c>
      <c r="N78" s="36"/>
      <c r="O78" s="35">
        <v>40</v>
      </c>
      <c r="P78" s="11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5"/>
      <c r="R78" s="795"/>
      <c r="S78" s="795"/>
      <c r="T78" s="79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ref="Y78:Y83" si="16">IFERROR(IF(X78="",0,CEILING((X78/$H78),1)*$H78),"")</f>
        <v>0</v>
      </c>
      <c r="Z78" s="39" t="str">
        <f>IFERROR(IF(Y78=0,"",ROUNDUP(Y78/H78,0)*0.00902),"")</f>
        <v/>
      </c>
      <c r="AA78" s="65" t="s">
        <v>45</v>
      </c>
      <c r="AB78" s="66" t="s">
        <v>45</v>
      </c>
      <c r="AC78" s="139" t="s">
        <v>184</v>
      </c>
      <c r="AG78" s="75"/>
      <c r="AJ78" s="79" t="s">
        <v>45</v>
      </c>
      <c r="AK78" s="79">
        <v>0</v>
      </c>
      <c r="BB78" s="140" t="s">
        <v>66</v>
      </c>
      <c r="BM78" s="75">
        <f t="shared" ref="BM78:BM83" si="17">IFERROR(X78*I78/H78,"0")</f>
        <v>0</v>
      </c>
      <c r="BN78" s="75">
        <f t="shared" ref="BN78:BN83" si="18">IFERROR(Y78*I78/H78,"0")</f>
        <v>0</v>
      </c>
      <c r="BO78" s="75">
        <f t="shared" ref="BO78:BO83" si="19">IFERROR(1/J78*(X78/H78),"0")</f>
        <v>0</v>
      </c>
      <c r="BP78" s="75">
        <f t="shared" ref="BP78:BP83" si="20">IFERROR(1/J78*(Y78/H78),"0")</f>
        <v>0</v>
      </c>
    </row>
    <row r="79" spans="1:68" ht="16.5" customHeight="1" x14ac:dyDescent="0.25">
      <c r="A79" s="60" t="s">
        <v>185</v>
      </c>
      <c r="B79" s="60" t="s">
        <v>186</v>
      </c>
      <c r="C79" s="34">
        <v>4301031240</v>
      </c>
      <c r="D79" s="793">
        <v>4680115885042</v>
      </c>
      <c r="E79" s="793"/>
      <c r="F79" s="59">
        <v>0.7</v>
      </c>
      <c r="G79" s="35">
        <v>6</v>
      </c>
      <c r="H79" s="59">
        <v>4.2</v>
      </c>
      <c r="I79" s="59">
        <v>4.41</v>
      </c>
      <c r="J79" s="35">
        <v>132</v>
      </c>
      <c r="K79" s="35" t="s">
        <v>135</v>
      </c>
      <c r="L79" s="35" t="s">
        <v>45</v>
      </c>
      <c r="M79" s="36" t="s">
        <v>82</v>
      </c>
      <c r="N79" s="36"/>
      <c r="O79" s="35">
        <v>40</v>
      </c>
      <c r="P79" s="11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5"/>
      <c r="R79" s="795"/>
      <c r="S79" s="795"/>
      <c r="T79" s="79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1" t="s">
        <v>187</v>
      </c>
      <c r="AG79" s="75"/>
      <c r="AJ79" s="79" t="s">
        <v>45</v>
      </c>
      <c r="AK79" s="79">
        <v>0</v>
      </c>
      <c r="BB79" s="142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t="16.5" customHeight="1" x14ac:dyDescent="0.25">
      <c r="A80" s="60" t="s">
        <v>188</v>
      </c>
      <c r="B80" s="60" t="s">
        <v>189</v>
      </c>
      <c r="C80" s="34">
        <v>4301031315</v>
      </c>
      <c r="D80" s="793">
        <v>4680115885080</v>
      </c>
      <c r="E80" s="793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135</v>
      </c>
      <c r="L80" s="35" t="s">
        <v>45</v>
      </c>
      <c r="M80" s="36" t="s">
        <v>82</v>
      </c>
      <c r="N80" s="36"/>
      <c r="O80" s="35">
        <v>40</v>
      </c>
      <c r="P80" s="11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5"/>
      <c r="R80" s="795"/>
      <c r="S80" s="795"/>
      <c r="T80" s="796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190</v>
      </c>
      <c r="AG80" s="75"/>
      <c r="AJ80" s="79" t="s">
        <v>45</v>
      </c>
      <c r="AK80" s="79">
        <v>0</v>
      </c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27" customHeight="1" x14ac:dyDescent="0.25">
      <c r="A81" s="60" t="s">
        <v>191</v>
      </c>
      <c r="B81" s="60" t="s">
        <v>192</v>
      </c>
      <c r="C81" s="34">
        <v>4301031243</v>
      </c>
      <c r="D81" s="793">
        <v>4680115885073</v>
      </c>
      <c r="E81" s="793"/>
      <c r="F81" s="59">
        <v>0.3</v>
      </c>
      <c r="G81" s="35">
        <v>6</v>
      </c>
      <c r="H81" s="59">
        <v>1.8</v>
      </c>
      <c r="I81" s="59">
        <v>1.9</v>
      </c>
      <c r="J81" s="35">
        <v>234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1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5"/>
      <c r="R81" s="795"/>
      <c r="S81" s="795"/>
      <c r="T81" s="796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IFERROR(IF(Y81=0,"",ROUNDUP(Y81/H81,0)*0.00502),"")</f>
        <v/>
      </c>
      <c r="AA81" s="65" t="s">
        <v>45</v>
      </c>
      <c r="AB81" s="66" t="s">
        <v>45</v>
      </c>
      <c r="AC81" s="145" t="s">
        <v>184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193</v>
      </c>
      <c r="B82" s="60" t="s">
        <v>194</v>
      </c>
      <c r="C82" s="34">
        <v>4301031241</v>
      </c>
      <c r="D82" s="793">
        <v>4680115885059</v>
      </c>
      <c r="E82" s="793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 t="s">
        <v>45</v>
      </c>
      <c r="M82" s="36" t="s">
        <v>82</v>
      </c>
      <c r="N82" s="36"/>
      <c r="O82" s="35">
        <v>40</v>
      </c>
      <c r="P82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5"/>
      <c r="R82" s="795"/>
      <c r="S82" s="795"/>
      <c r="T82" s="796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187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195</v>
      </c>
      <c r="B83" s="60" t="s">
        <v>196</v>
      </c>
      <c r="C83" s="34">
        <v>4301031316</v>
      </c>
      <c r="D83" s="793">
        <v>4680115885097</v>
      </c>
      <c r="E83" s="793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5"/>
      <c r="R83" s="795"/>
      <c r="S83" s="795"/>
      <c r="T83" s="79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190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x14ac:dyDescent="0.2">
      <c r="A84" s="790"/>
      <c r="B84" s="790"/>
      <c r="C84" s="790"/>
      <c r="D84" s="790"/>
      <c r="E84" s="790"/>
      <c r="F84" s="790"/>
      <c r="G84" s="790"/>
      <c r="H84" s="790"/>
      <c r="I84" s="790"/>
      <c r="J84" s="790"/>
      <c r="K84" s="790"/>
      <c r="L84" s="790"/>
      <c r="M84" s="790"/>
      <c r="N84" s="790"/>
      <c r="O84" s="791"/>
      <c r="P84" s="787" t="s">
        <v>40</v>
      </c>
      <c r="Q84" s="788"/>
      <c r="R84" s="788"/>
      <c r="S84" s="788"/>
      <c r="T84" s="788"/>
      <c r="U84" s="788"/>
      <c r="V84" s="789"/>
      <c r="W84" s="40" t="s">
        <v>39</v>
      </c>
      <c r="X84" s="41">
        <f>IFERROR(X78/H78,"0")+IFERROR(X79/H79,"0")+IFERROR(X80/H80,"0")+IFERROR(X81/H81,"0")+IFERROR(X82/H82,"0")+IFERROR(X83/H83,"0")</f>
        <v>0</v>
      </c>
      <c r="Y84" s="41">
        <f>IFERROR(Y78/H78,"0")+IFERROR(Y79/H79,"0")+IFERROR(Y80/H80,"0")+IFERROR(Y81/H81,"0")+IFERROR(Y82/H82,"0")+IFERROR(Y83/H83,"0")</f>
        <v>0</v>
      </c>
      <c r="Z84" s="41">
        <f>IFERROR(IF(Z78="",0,Z78),"0")+IFERROR(IF(Z79="",0,Z79),"0")+IFERROR(IF(Z80="",0,Z80),"0")+IFERROR(IF(Z81="",0,Z81),"0")+IFERROR(IF(Z82="",0,Z82),"0")+IFERROR(IF(Z83="",0,Z83),"0")</f>
        <v>0</v>
      </c>
      <c r="AA84" s="64"/>
      <c r="AB84" s="64"/>
      <c r="AC84" s="64"/>
    </row>
    <row r="85" spans="1:68" x14ac:dyDescent="0.2">
      <c r="A85" s="790"/>
      <c r="B85" s="790"/>
      <c r="C85" s="790"/>
      <c r="D85" s="790"/>
      <c r="E85" s="790"/>
      <c r="F85" s="790"/>
      <c r="G85" s="790"/>
      <c r="H85" s="790"/>
      <c r="I85" s="790"/>
      <c r="J85" s="790"/>
      <c r="K85" s="790"/>
      <c r="L85" s="790"/>
      <c r="M85" s="790"/>
      <c r="N85" s="790"/>
      <c r="O85" s="791"/>
      <c r="P85" s="787" t="s">
        <v>40</v>
      </c>
      <c r="Q85" s="788"/>
      <c r="R85" s="788"/>
      <c r="S85" s="788"/>
      <c r="T85" s="788"/>
      <c r="U85" s="788"/>
      <c r="V85" s="789"/>
      <c r="W85" s="40" t="s">
        <v>0</v>
      </c>
      <c r="X85" s="41">
        <f>IFERROR(SUM(X78:X83),"0")</f>
        <v>0</v>
      </c>
      <c r="Y85" s="41">
        <f>IFERROR(SUM(Y78:Y83),"0")</f>
        <v>0</v>
      </c>
      <c r="Z85" s="40"/>
      <c r="AA85" s="64"/>
      <c r="AB85" s="64"/>
      <c r="AC85" s="64"/>
    </row>
    <row r="86" spans="1:68" ht="14.25" customHeight="1" x14ac:dyDescent="0.25">
      <c r="A86" s="792" t="s">
        <v>84</v>
      </c>
      <c r="B86" s="792"/>
      <c r="C86" s="792"/>
      <c r="D86" s="792"/>
      <c r="E86" s="792"/>
      <c r="F86" s="792"/>
      <c r="G86" s="792"/>
      <c r="H86" s="792"/>
      <c r="I86" s="792"/>
      <c r="J86" s="792"/>
      <c r="K86" s="792"/>
      <c r="L86" s="792"/>
      <c r="M86" s="792"/>
      <c r="N86" s="792"/>
      <c r="O86" s="792"/>
      <c r="P86" s="792"/>
      <c r="Q86" s="792"/>
      <c r="R86" s="792"/>
      <c r="S86" s="792"/>
      <c r="T86" s="792"/>
      <c r="U86" s="792"/>
      <c r="V86" s="792"/>
      <c r="W86" s="792"/>
      <c r="X86" s="792"/>
      <c r="Y86" s="792"/>
      <c r="Z86" s="792"/>
      <c r="AA86" s="63"/>
      <c r="AB86" s="63"/>
      <c r="AC86" s="63"/>
    </row>
    <row r="87" spans="1:68" ht="16.5" customHeight="1" x14ac:dyDescent="0.25">
      <c r="A87" s="60" t="s">
        <v>197</v>
      </c>
      <c r="B87" s="60" t="s">
        <v>198</v>
      </c>
      <c r="C87" s="34">
        <v>4301051838</v>
      </c>
      <c r="D87" s="793">
        <v>4680115881891</v>
      </c>
      <c r="E87" s="793"/>
      <c r="F87" s="59">
        <v>1.4</v>
      </c>
      <c r="G87" s="35">
        <v>6</v>
      </c>
      <c r="H87" s="59">
        <v>8.4</v>
      </c>
      <c r="I87" s="59">
        <v>8.9190000000000005</v>
      </c>
      <c r="J87" s="35">
        <v>64</v>
      </c>
      <c r="K87" s="35" t="s">
        <v>126</v>
      </c>
      <c r="L87" s="35" t="s">
        <v>45</v>
      </c>
      <c r="M87" s="36" t="s">
        <v>125</v>
      </c>
      <c r="N87" s="36"/>
      <c r="O87" s="35">
        <v>40</v>
      </c>
      <c r="P87" s="11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5"/>
      <c r="R87" s="795"/>
      <c r="S87" s="795"/>
      <c r="T87" s="79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ref="Y87:Y92" si="21"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51" t="s">
        <v>199</v>
      </c>
      <c r="AG87" s="75"/>
      <c r="AJ87" s="79" t="s">
        <v>45</v>
      </c>
      <c r="AK87" s="79">
        <v>0</v>
      </c>
      <c r="BB87" s="152" t="s">
        <v>66</v>
      </c>
      <c r="BM87" s="75">
        <f t="shared" ref="BM87:BM92" si="22">IFERROR(X87*I87/H87,"0")</f>
        <v>0</v>
      </c>
      <c r="BN87" s="75">
        <f t="shared" ref="BN87:BN92" si="23">IFERROR(Y87*I87/H87,"0")</f>
        <v>0</v>
      </c>
      <c r="BO87" s="75">
        <f t="shared" ref="BO87:BO92" si="24">IFERROR(1/J87*(X87/H87),"0")</f>
        <v>0</v>
      </c>
      <c r="BP87" s="75">
        <f t="shared" ref="BP87:BP92" si="25">IFERROR(1/J87*(Y87/H87),"0")</f>
        <v>0</v>
      </c>
    </row>
    <row r="88" spans="1:68" ht="27" customHeight="1" x14ac:dyDescent="0.25">
      <c r="A88" s="60" t="s">
        <v>200</v>
      </c>
      <c r="B88" s="60" t="s">
        <v>201</v>
      </c>
      <c r="C88" s="34">
        <v>4301051846</v>
      </c>
      <c r="D88" s="793">
        <v>4680115885769</v>
      </c>
      <c r="E88" s="793"/>
      <c r="F88" s="59">
        <v>1.4</v>
      </c>
      <c r="G88" s="35">
        <v>6</v>
      </c>
      <c r="H88" s="59">
        <v>8.4</v>
      </c>
      <c r="I88" s="59">
        <v>8.8350000000000009</v>
      </c>
      <c r="J88" s="35">
        <v>64</v>
      </c>
      <c r="K88" s="35" t="s">
        <v>126</v>
      </c>
      <c r="L88" s="35" t="s">
        <v>45</v>
      </c>
      <c r="M88" s="36" t="s">
        <v>125</v>
      </c>
      <c r="N88" s="36"/>
      <c r="O88" s="35">
        <v>45</v>
      </c>
      <c r="P88" s="11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5"/>
      <c r="R88" s="795"/>
      <c r="S88" s="795"/>
      <c r="T88" s="796"/>
      <c r="U88" s="37" t="s">
        <v>45</v>
      </c>
      <c r="V88" s="37" t="s">
        <v>45</v>
      </c>
      <c r="W88" s="38" t="s">
        <v>0</v>
      </c>
      <c r="X88" s="56">
        <v>20</v>
      </c>
      <c r="Y88" s="53">
        <f t="shared" si="21"/>
        <v>25.200000000000003</v>
      </c>
      <c r="Z88" s="39">
        <f>IFERROR(IF(Y88=0,"",ROUNDUP(Y88/H88,0)*0.01898),"")</f>
        <v>5.6940000000000004E-2</v>
      </c>
      <c r="AA88" s="65" t="s">
        <v>45</v>
      </c>
      <c r="AB88" s="66" t="s">
        <v>45</v>
      </c>
      <c r="AC88" s="153" t="s">
        <v>202</v>
      </c>
      <c r="AG88" s="75"/>
      <c r="AJ88" s="79" t="s">
        <v>45</v>
      </c>
      <c r="AK88" s="79">
        <v>0</v>
      </c>
      <c r="BB88" s="154" t="s">
        <v>66</v>
      </c>
      <c r="BM88" s="75">
        <f t="shared" si="22"/>
        <v>21.035714285714288</v>
      </c>
      <c r="BN88" s="75">
        <f t="shared" si="23"/>
        <v>26.505000000000006</v>
      </c>
      <c r="BO88" s="75">
        <f t="shared" si="24"/>
        <v>3.7202380952380952E-2</v>
      </c>
      <c r="BP88" s="75">
        <f t="shared" si="25"/>
        <v>4.6875E-2</v>
      </c>
    </row>
    <row r="89" spans="1:68" ht="37.5" customHeight="1" x14ac:dyDescent="0.25">
      <c r="A89" s="60" t="s">
        <v>203</v>
      </c>
      <c r="B89" s="60" t="s">
        <v>204</v>
      </c>
      <c r="C89" s="34">
        <v>4301051822</v>
      </c>
      <c r="D89" s="793">
        <v>4680115884410</v>
      </c>
      <c r="E89" s="793"/>
      <c r="F89" s="59">
        <v>1.4</v>
      </c>
      <c r="G89" s="35">
        <v>6</v>
      </c>
      <c r="H89" s="59">
        <v>8.4</v>
      </c>
      <c r="I89" s="59">
        <v>8.907</v>
      </c>
      <c r="J89" s="35">
        <v>64</v>
      </c>
      <c r="K89" s="35" t="s">
        <v>126</v>
      </c>
      <c r="L89" s="35" t="s">
        <v>45</v>
      </c>
      <c r="M89" s="36" t="s">
        <v>82</v>
      </c>
      <c r="N89" s="36"/>
      <c r="O89" s="35">
        <v>40</v>
      </c>
      <c r="P89" s="11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5"/>
      <c r="R89" s="795"/>
      <c r="S89" s="795"/>
      <c r="T89" s="796"/>
      <c r="U89" s="37" t="s">
        <v>45</v>
      </c>
      <c r="V89" s="37" t="s">
        <v>45</v>
      </c>
      <c r="W89" s="38" t="s">
        <v>0</v>
      </c>
      <c r="X89" s="56">
        <v>30</v>
      </c>
      <c r="Y89" s="53">
        <f t="shared" si="21"/>
        <v>33.6</v>
      </c>
      <c r="Z89" s="39">
        <f>IFERROR(IF(Y89=0,"",ROUNDUP(Y89/H89,0)*0.01898),"")</f>
        <v>7.5920000000000001E-2</v>
      </c>
      <c r="AA89" s="65" t="s">
        <v>45</v>
      </c>
      <c r="AB89" s="66" t="s">
        <v>45</v>
      </c>
      <c r="AC89" s="155" t="s">
        <v>205</v>
      </c>
      <c r="AG89" s="75"/>
      <c r="AJ89" s="79" t="s">
        <v>45</v>
      </c>
      <c r="AK89" s="79">
        <v>0</v>
      </c>
      <c r="BB89" s="156" t="s">
        <v>66</v>
      </c>
      <c r="BM89" s="75">
        <f t="shared" si="22"/>
        <v>31.810714285714283</v>
      </c>
      <c r="BN89" s="75">
        <f t="shared" si="23"/>
        <v>35.628</v>
      </c>
      <c r="BO89" s="75">
        <f t="shared" si="24"/>
        <v>5.5803571428571425E-2</v>
      </c>
      <c r="BP89" s="75">
        <f t="shared" si="25"/>
        <v>6.25E-2</v>
      </c>
    </row>
    <row r="90" spans="1:68" ht="16.5" customHeight="1" x14ac:dyDescent="0.25">
      <c r="A90" s="60" t="s">
        <v>206</v>
      </c>
      <c r="B90" s="60" t="s">
        <v>207</v>
      </c>
      <c r="C90" s="34">
        <v>4301051837</v>
      </c>
      <c r="D90" s="793">
        <v>4680115884311</v>
      </c>
      <c r="E90" s="793"/>
      <c r="F90" s="59">
        <v>0.3</v>
      </c>
      <c r="G90" s="35">
        <v>6</v>
      </c>
      <c r="H90" s="59">
        <v>1.8</v>
      </c>
      <c r="I90" s="59">
        <v>2.0459999999999998</v>
      </c>
      <c r="J90" s="35">
        <v>182</v>
      </c>
      <c r="K90" s="35" t="s">
        <v>88</v>
      </c>
      <c r="L90" s="35" t="s">
        <v>45</v>
      </c>
      <c r="M90" s="36" t="s">
        <v>125</v>
      </c>
      <c r="N90" s="36"/>
      <c r="O90" s="35">
        <v>40</v>
      </c>
      <c r="P90" s="11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5"/>
      <c r="R90" s="795"/>
      <c r="S90" s="795"/>
      <c r="T90" s="796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IFERROR(IF(Y90=0,"",ROUNDUP(Y90/H90,0)*0.00651),"")</f>
        <v/>
      </c>
      <c r="AA90" s="65" t="s">
        <v>45</v>
      </c>
      <c r="AB90" s="66" t="s">
        <v>45</v>
      </c>
      <c r="AC90" s="157" t="s">
        <v>199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4301051844</v>
      </c>
      <c r="D91" s="793">
        <v>4680115885929</v>
      </c>
      <c r="E91" s="793"/>
      <c r="F91" s="59">
        <v>0.42</v>
      </c>
      <c r="G91" s="35">
        <v>6</v>
      </c>
      <c r="H91" s="59">
        <v>2.52</v>
      </c>
      <c r="I91" s="59">
        <v>2.7</v>
      </c>
      <c r="J91" s="35">
        <v>182</v>
      </c>
      <c r="K91" s="35" t="s">
        <v>88</v>
      </c>
      <c r="L91" s="35" t="s">
        <v>45</v>
      </c>
      <c r="M91" s="36" t="s">
        <v>125</v>
      </c>
      <c r="N91" s="36"/>
      <c r="O91" s="35">
        <v>45</v>
      </c>
      <c r="P91" s="11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5"/>
      <c r="R91" s="795"/>
      <c r="S91" s="795"/>
      <c r="T91" s="796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IFERROR(IF(Y91=0,"",ROUNDUP(Y91/H91,0)*0.00651),"")</f>
        <v/>
      </c>
      <c r="AA91" s="65" t="s">
        <v>45</v>
      </c>
      <c r="AB91" s="66" t="s">
        <v>45</v>
      </c>
      <c r="AC91" s="159" t="s">
        <v>202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4301051827</v>
      </c>
      <c r="D92" s="793">
        <v>4680115884403</v>
      </c>
      <c r="E92" s="793"/>
      <c r="F92" s="59">
        <v>0.3</v>
      </c>
      <c r="G92" s="35">
        <v>6</v>
      </c>
      <c r="H92" s="59">
        <v>1.8</v>
      </c>
      <c r="I92" s="59">
        <v>1.98</v>
      </c>
      <c r="J92" s="35">
        <v>182</v>
      </c>
      <c r="K92" s="35" t="s">
        <v>88</v>
      </c>
      <c r="L92" s="35" t="s">
        <v>45</v>
      </c>
      <c r="M92" s="36" t="s">
        <v>82</v>
      </c>
      <c r="N92" s="36"/>
      <c r="O92" s="35">
        <v>40</v>
      </c>
      <c r="P92" s="11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5"/>
      <c r="R92" s="795"/>
      <c r="S92" s="795"/>
      <c r="T92" s="796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205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x14ac:dyDescent="0.2">
      <c r="A93" s="790"/>
      <c r="B93" s="790"/>
      <c r="C93" s="790"/>
      <c r="D93" s="790"/>
      <c r="E93" s="790"/>
      <c r="F93" s="790"/>
      <c r="G93" s="790"/>
      <c r="H93" s="790"/>
      <c r="I93" s="790"/>
      <c r="J93" s="790"/>
      <c r="K93" s="790"/>
      <c r="L93" s="790"/>
      <c r="M93" s="790"/>
      <c r="N93" s="790"/>
      <c r="O93" s="791"/>
      <c r="P93" s="787" t="s">
        <v>40</v>
      </c>
      <c r="Q93" s="788"/>
      <c r="R93" s="788"/>
      <c r="S93" s="788"/>
      <c r="T93" s="788"/>
      <c r="U93" s="788"/>
      <c r="V93" s="789"/>
      <c r="W93" s="40" t="s">
        <v>39</v>
      </c>
      <c r="X93" s="41">
        <f>IFERROR(X87/H87,"0")+IFERROR(X88/H88,"0")+IFERROR(X89/H89,"0")+IFERROR(X90/H90,"0")+IFERROR(X91/H91,"0")+IFERROR(X92/H92,"0")</f>
        <v>5.9523809523809526</v>
      </c>
      <c r="Y93" s="41">
        <f>IFERROR(Y87/H87,"0")+IFERROR(Y88/H88,"0")+IFERROR(Y89/H89,"0")+IFERROR(Y90/H90,"0")+IFERROR(Y91/H91,"0")+IFERROR(Y92/H92,"0")</f>
        <v>7</v>
      </c>
      <c r="Z93" s="41">
        <f>IFERROR(IF(Z87="",0,Z87),"0")+IFERROR(IF(Z88="",0,Z88),"0")+IFERROR(IF(Z89="",0,Z89),"0")+IFERROR(IF(Z90="",0,Z90),"0")+IFERROR(IF(Z91="",0,Z91),"0")+IFERROR(IF(Z92="",0,Z92),"0")</f>
        <v>0.13286000000000001</v>
      </c>
      <c r="AA93" s="64"/>
      <c r="AB93" s="64"/>
      <c r="AC93" s="64"/>
    </row>
    <row r="94" spans="1:68" x14ac:dyDescent="0.2">
      <c r="A94" s="790"/>
      <c r="B94" s="790"/>
      <c r="C94" s="790"/>
      <c r="D94" s="790"/>
      <c r="E94" s="790"/>
      <c r="F94" s="790"/>
      <c r="G94" s="790"/>
      <c r="H94" s="790"/>
      <c r="I94" s="790"/>
      <c r="J94" s="790"/>
      <c r="K94" s="790"/>
      <c r="L94" s="790"/>
      <c r="M94" s="790"/>
      <c r="N94" s="790"/>
      <c r="O94" s="791"/>
      <c r="P94" s="787" t="s">
        <v>40</v>
      </c>
      <c r="Q94" s="788"/>
      <c r="R94" s="788"/>
      <c r="S94" s="788"/>
      <c r="T94" s="788"/>
      <c r="U94" s="788"/>
      <c r="V94" s="789"/>
      <c r="W94" s="40" t="s">
        <v>0</v>
      </c>
      <c r="X94" s="41">
        <f>IFERROR(SUM(X87:X92),"0")</f>
        <v>50</v>
      </c>
      <c r="Y94" s="41">
        <f>IFERROR(SUM(Y87:Y92),"0")</f>
        <v>58.800000000000004</v>
      </c>
      <c r="Z94" s="40"/>
      <c r="AA94" s="64"/>
      <c r="AB94" s="64"/>
      <c r="AC94" s="64"/>
    </row>
    <row r="95" spans="1:68" ht="14.25" customHeight="1" x14ac:dyDescent="0.25">
      <c r="A95" s="792" t="s">
        <v>212</v>
      </c>
      <c r="B95" s="792"/>
      <c r="C95" s="792"/>
      <c r="D95" s="792"/>
      <c r="E95" s="792"/>
      <c r="F95" s="792"/>
      <c r="G95" s="792"/>
      <c r="H95" s="792"/>
      <c r="I95" s="792"/>
      <c r="J95" s="792"/>
      <c r="K95" s="792"/>
      <c r="L95" s="792"/>
      <c r="M95" s="792"/>
      <c r="N95" s="792"/>
      <c r="O95" s="792"/>
      <c r="P95" s="792"/>
      <c r="Q95" s="792"/>
      <c r="R95" s="792"/>
      <c r="S95" s="792"/>
      <c r="T95" s="792"/>
      <c r="U95" s="792"/>
      <c r="V95" s="792"/>
      <c r="W95" s="792"/>
      <c r="X95" s="792"/>
      <c r="Y95" s="792"/>
      <c r="Z95" s="792"/>
      <c r="AA95" s="63"/>
      <c r="AB95" s="63"/>
      <c r="AC95" s="63"/>
    </row>
    <row r="96" spans="1:68" ht="37.5" customHeight="1" x14ac:dyDescent="0.25">
      <c r="A96" s="60" t="s">
        <v>213</v>
      </c>
      <c r="B96" s="60" t="s">
        <v>214</v>
      </c>
      <c r="C96" s="34">
        <v>4301060366</v>
      </c>
      <c r="D96" s="793">
        <v>4680115881532</v>
      </c>
      <c r="E96" s="793"/>
      <c r="F96" s="59">
        <v>1.3</v>
      </c>
      <c r="G96" s="35">
        <v>6</v>
      </c>
      <c r="H96" s="59">
        <v>7.8</v>
      </c>
      <c r="I96" s="59">
        <v>8.2349999999999994</v>
      </c>
      <c r="J96" s="35">
        <v>64</v>
      </c>
      <c r="K96" s="35" t="s">
        <v>126</v>
      </c>
      <c r="L96" s="35" t="s">
        <v>45</v>
      </c>
      <c r="M96" s="36" t="s">
        <v>82</v>
      </c>
      <c r="N96" s="36"/>
      <c r="O96" s="35">
        <v>30</v>
      </c>
      <c r="P96" s="111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5"/>
      <c r="R96" s="795"/>
      <c r="S96" s="795"/>
      <c r="T96" s="796"/>
      <c r="U96" s="37" t="s">
        <v>45</v>
      </c>
      <c r="V96" s="37" t="s">
        <v>45</v>
      </c>
      <c r="W96" s="38" t="s">
        <v>0</v>
      </c>
      <c r="X96" s="56">
        <v>70</v>
      </c>
      <c r="Y96" s="53">
        <f>IFERROR(IF(X96="",0,CEILING((X96/$H96),1)*$H96),"")</f>
        <v>70.2</v>
      </c>
      <c r="Z96" s="39">
        <f>IFERROR(IF(Y96=0,"",ROUNDUP(Y96/H96,0)*0.01898),"")</f>
        <v>0.17082</v>
      </c>
      <c r="AA96" s="65" t="s">
        <v>45</v>
      </c>
      <c r="AB96" s="66" t="s">
        <v>45</v>
      </c>
      <c r="AC96" s="163" t="s">
        <v>215</v>
      </c>
      <c r="AG96" s="75"/>
      <c r="AJ96" s="79" t="s">
        <v>45</v>
      </c>
      <c r="AK96" s="79">
        <v>0</v>
      </c>
      <c r="BB96" s="164" t="s">
        <v>66</v>
      </c>
      <c r="BM96" s="75">
        <f>IFERROR(X96*I96/H96,"0")</f>
        <v>73.903846153846146</v>
      </c>
      <c r="BN96" s="75">
        <f>IFERROR(Y96*I96/H96,"0")</f>
        <v>74.114999999999995</v>
      </c>
      <c r="BO96" s="75">
        <f>IFERROR(1/J96*(X96/H96),"0")</f>
        <v>0.14022435897435898</v>
      </c>
      <c r="BP96" s="75">
        <f>IFERROR(1/J96*(Y96/H96),"0")</f>
        <v>0.140625</v>
      </c>
    </row>
    <row r="97" spans="1:68" ht="37.5" customHeight="1" x14ac:dyDescent="0.25">
      <c r="A97" s="60" t="s">
        <v>213</v>
      </c>
      <c r="B97" s="60" t="s">
        <v>216</v>
      </c>
      <c r="C97" s="34">
        <v>4301060371</v>
      </c>
      <c r="D97" s="793">
        <v>4680115881532</v>
      </c>
      <c r="E97" s="793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126</v>
      </c>
      <c r="L97" s="35" t="s">
        <v>45</v>
      </c>
      <c r="M97" s="36" t="s">
        <v>82</v>
      </c>
      <c r="N97" s="36"/>
      <c r="O97" s="35">
        <v>30</v>
      </c>
      <c r="P97" s="11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5"/>
      <c r="R97" s="795"/>
      <c r="S97" s="795"/>
      <c r="T97" s="796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5" t="s">
        <v>215</v>
      </c>
      <c r="AG97" s="75"/>
      <c r="AJ97" s="79" t="s">
        <v>45</v>
      </c>
      <c r="AK97" s="79">
        <v>0</v>
      </c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217</v>
      </c>
      <c r="B98" s="60" t="s">
        <v>218</v>
      </c>
      <c r="C98" s="34">
        <v>4301060351</v>
      </c>
      <c r="D98" s="793">
        <v>4680115881464</v>
      </c>
      <c r="E98" s="793"/>
      <c r="F98" s="59">
        <v>0.4</v>
      </c>
      <c r="G98" s="35">
        <v>6</v>
      </c>
      <c r="H98" s="59">
        <v>2.4</v>
      </c>
      <c r="I98" s="59">
        <v>2.61</v>
      </c>
      <c r="J98" s="35">
        <v>132</v>
      </c>
      <c r="K98" s="35" t="s">
        <v>135</v>
      </c>
      <c r="L98" s="35" t="s">
        <v>45</v>
      </c>
      <c r="M98" s="36" t="s">
        <v>125</v>
      </c>
      <c r="N98" s="36"/>
      <c r="O98" s="35">
        <v>30</v>
      </c>
      <c r="P98" s="11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5"/>
      <c r="R98" s="795"/>
      <c r="S98" s="795"/>
      <c r="T98" s="796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IFERROR(IF(Y98=0,"",ROUNDUP(Y98/H98,0)*0.00902),"")</f>
        <v/>
      </c>
      <c r="AA98" s="65" t="s">
        <v>45</v>
      </c>
      <c r="AB98" s="66" t="s">
        <v>45</v>
      </c>
      <c r="AC98" s="167" t="s">
        <v>219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90"/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1"/>
      <c r="P99" s="787" t="s">
        <v>40</v>
      </c>
      <c r="Q99" s="788"/>
      <c r="R99" s="788"/>
      <c r="S99" s="788"/>
      <c r="T99" s="788"/>
      <c r="U99" s="788"/>
      <c r="V99" s="789"/>
      <c r="W99" s="40" t="s">
        <v>39</v>
      </c>
      <c r="X99" s="41">
        <f>IFERROR(X96/H96,"0")+IFERROR(X97/H97,"0")+IFERROR(X98/H98,"0")</f>
        <v>8.9743589743589745</v>
      </c>
      <c r="Y99" s="41">
        <f>IFERROR(Y96/H96,"0")+IFERROR(Y97/H97,"0")+IFERROR(Y98/H98,"0")</f>
        <v>9</v>
      </c>
      <c r="Z99" s="41">
        <f>IFERROR(IF(Z96="",0,Z96),"0")+IFERROR(IF(Z97="",0,Z97),"0")+IFERROR(IF(Z98="",0,Z98),"0")</f>
        <v>0.17082</v>
      </c>
      <c r="AA99" s="64"/>
      <c r="AB99" s="64"/>
      <c r="AC99" s="64"/>
    </row>
    <row r="100" spans="1:68" x14ac:dyDescent="0.2">
      <c r="A100" s="790"/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1"/>
      <c r="P100" s="787" t="s">
        <v>40</v>
      </c>
      <c r="Q100" s="788"/>
      <c r="R100" s="788"/>
      <c r="S100" s="788"/>
      <c r="T100" s="788"/>
      <c r="U100" s="788"/>
      <c r="V100" s="789"/>
      <c r="W100" s="40" t="s">
        <v>0</v>
      </c>
      <c r="X100" s="41">
        <f>IFERROR(SUM(X96:X98),"0")</f>
        <v>70</v>
      </c>
      <c r="Y100" s="41">
        <f>IFERROR(SUM(Y96:Y98),"0")</f>
        <v>70.2</v>
      </c>
      <c r="Z100" s="40"/>
      <c r="AA100" s="64"/>
      <c r="AB100" s="64"/>
      <c r="AC100" s="64"/>
    </row>
    <row r="101" spans="1:68" ht="16.5" customHeight="1" x14ac:dyDescent="0.25">
      <c r="A101" s="803" t="s">
        <v>220</v>
      </c>
      <c r="B101" s="803"/>
      <c r="C101" s="803"/>
      <c r="D101" s="803"/>
      <c r="E101" s="803"/>
      <c r="F101" s="803"/>
      <c r="G101" s="803"/>
      <c r="H101" s="803"/>
      <c r="I101" s="803"/>
      <c r="J101" s="803"/>
      <c r="K101" s="803"/>
      <c r="L101" s="803"/>
      <c r="M101" s="803"/>
      <c r="N101" s="803"/>
      <c r="O101" s="803"/>
      <c r="P101" s="803"/>
      <c r="Q101" s="803"/>
      <c r="R101" s="803"/>
      <c r="S101" s="803"/>
      <c r="T101" s="803"/>
      <c r="U101" s="803"/>
      <c r="V101" s="803"/>
      <c r="W101" s="803"/>
      <c r="X101" s="803"/>
      <c r="Y101" s="803"/>
      <c r="Z101" s="803"/>
      <c r="AA101" s="62"/>
      <c r="AB101" s="62"/>
      <c r="AC101" s="62"/>
    </row>
    <row r="102" spans="1:68" ht="14.25" customHeight="1" x14ac:dyDescent="0.25">
      <c r="A102" s="792" t="s">
        <v>121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93">
        <v>4680115881327</v>
      </c>
      <c r="E103" s="793"/>
      <c r="F103" s="59">
        <v>1.35</v>
      </c>
      <c r="G103" s="35">
        <v>8</v>
      </c>
      <c r="H103" s="59">
        <v>10.8</v>
      </c>
      <c r="I103" s="59">
        <v>11.234999999999999</v>
      </c>
      <c r="J103" s="35">
        <v>64</v>
      </c>
      <c r="K103" s="35" t="s">
        <v>126</v>
      </c>
      <c r="L103" s="35" t="s">
        <v>45</v>
      </c>
      <c r="M103" s="36" t="s">
        <v>168</v>
      </c>
      <c r="N103" s="36"/>
      <c r="O103" s="35">
        <v>50</v>
      </c>
      <c r="P103" s="11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5"/>
      <c r="R103" s="795"/>
      <c r="S103" s="795"/>
      <c r="T103" s="796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IFERROR(IF(Y103=0,"",ROUNDUP(Y103/H103,0)*0.01898),"")</f>
        <v>3.7960000000000001E-2</v>
      </c>
      <c r="AA103" s="65" t="s">
        <v>45</v>
      </c>
      <c r="AB103" s="66" t="s">
        <v>45</v>
      </c>
      <c r="AC103" s="169" t="s">
        <v>223</v>
      </c>
      <c r="AG103" s="75"/>
      <c r="AJ103" s="79" t="s">
        <v>45</v>
      </c>
      <c r="AK103" s="79">
        <v>0</v>
      </c>
      <c r="BB103" s="170" t="s">
        <v>66</v>
      </c>
      <c r="BM103" s="75">
        <f>IFERROR(X103*I103/H103,"0")</f>
        <v>20.805555555555554</v>
      </c>
      <c r="BN103" s="75">
        <f>IFERROR(Y103*I103/H103,"0")</f>
        <v>22.47</v>
      </c>
      <c r="BO103" s="75">
        <f>IFERROR(1/J103*(X103/H103),"0")</f>
        <v>2.8935185185185182E-2</v>
      </c>
      <c r="BP103" s="75">
        <f>IFERROR(1/J103*(Y103/H103),"0")</f>
        <v>3.125E-2</v>
      </c>
    </row>
    <row r="104" spans="1:68" ht="16.5" customHeight="1" x14ac:dyDescent="0.25">
      <c r="A104" s="60" t="s">
        <v>224</v>
      </c>
      <c r="B104" s="60" t="s">
        <v>225</v>
      </c>
      <c r="C104" s="34">
        <v>4301011476</v>
      </c>
      <c r="D104" s="793">
        <v>4680115881518</v>
      </c>
      <c r="E104" s="793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135</v>
      </c>
      <c r="L104" s="35" t="s">
        <v>45</v>
      </c>
      <c r="M104" s="36" t="s">
        <v>125</v>
      </c>
      <c r="N104" s="36"/>
      <c r="O104" s="35">
        <v>50</v>
      </c>
      <c r="P104" s="11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5"/>
      <c r="R104" s="795"/>
      <c r="S104" s="795"/>
      <c r="T104" s="796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 t="s">
        <v>45</v>
      </c>
      <c r="AK104" s="79">
        <v>0</v>
      </c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4301011443</v>
      </c>
      <c r="D105" s="793">
        <v>4680115881303</v>
      </c>
      <c r="E105" s="793"/>
      <c r="F105" s="59">
        <v>0.45</v>
      </c>
      <c r="G105" s="35">
        <v>10</v>
      </c>
      <c r="H105" s="59">
        <v>4.5</v>
      </c>
      <c r="I105" s="59">
        <v>4.71</v>
      </c>
      <c r="J105" s="35">
        <v>132</v>
      </c>
      <c r="K105" s="35" t="s">
        <v>135</v>
      </c>
      <c r="L105" s="35" t="s">
        <v>138</v>
      </c>
      <c r="M105" s="36" t="s">
        <v>168</v>
      </c>
      <c r="N105" s="36"/>
      <c r="O105" s="35">
        <v>50</v>
      </c>
      <c r="P105" s="11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5"/>
      <c r="R105" s="795"/>
      <c r="S105" s="795"/>
      <c r="T105" s="796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139</v>
      </c>
      <c r="AK105" s="79">
        <v>54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0"/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1"/>
      <c r="P106" s="787" t="s">
        <v>40</v>
      </c>
      <c r="Q106" s="788"/>
      <c r="R106" s="788"/>
      <c r="S106" s="788"/>
      <c r="T106" s="788"/>
      <c r="U106" s="788"/>
      <c r="V106" s="789"/>
      <c r="W106" s="40" t="s">
        <v>39</v>
      </c>
      <c r="X106" s="41">
        <f>IFERROR(X103/H103,"0")+IFERROR(X104/H104,"0")+IFERROR(X105/H105,"0")</f>
        <v>1.8518518518518516</v>
      </c>
      <c r="Y106" s="41">
        <f>IFERROR(Y103/H103,"0")+IFERROR(Y104/H104,"0")+IFERROR(Y105/H105,"0")</f>
        <v>2</v>
      </c>
      <c r="Z106" s="41">
        <f>IFERROR(IF(Z103="",0,Z103),"0")+IFERROR(IF(Z104="",0,Z104),"0")+IFERROR(IF(Z105="",0,Z105),"0")</f>
        <v>3.7960000000000001E-2</v>
      </c>
      <c r="AA106" s="64"/>
      <c r="AB106" s="64"/>
      <c r="AC106" s="64"/>
    </row>
    <row r="107" spans="1:68" x14ac:dyDescent="0.2">
      <c r="A107" s="790"/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1"/>
      <c r="P107" s="787" t="s">
        <v>40</v>
      </c>
      <c r="Q107" s="788"/>
      <c r="R107" s="788"/>
      <c r="S107" s="788"/>
      <c r="T107" s="788"/>
      <c r="U107" s="788"/>
      <c r="V107" s="789"/>
      <c r="W107" s="40" t="s">
        <v>0</v>
      </c>
      <c r="X107" s="41">
        <f>IFERROR(SUM(X103:X105),"0")</f>
        <v>20</v>
      </c>
      <c r="Y107" s="41">
        <f>IFERROR(SUM(Y103:Y105),"0")</f>
        <v>21.6</v>
      </c>
      <c r="Z107" s="40"/>
      <c r="AA107" s="64"/>
      <c r="AB107" s="64"/>
      <c r="AC107" s="64"/>
    </row>
    <row r="108" spans="1:68" ht="14.25" customHeight="1" x14ac:dyDescent="0.25">
      <c r="A108" s="792" t="s">
        <v>84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4301051437</v>
      </c>
      <c r="D109" s="793">
        <v>4607091386967</v>
      </c>
      <c r="E109" s="793"/>
      <c r="F109" s="59">
        <v>1.35</v>
      </c>
      <c r="G109" s="35">
        <v>6</v>
      </c>
      <c r="H109" s="59">
        <v>8.1</v>
      </c>
      <c r="I109" s="59">
        <v>8.6189999999999998</v>
      </c>
      <c r="J109" s="35">
        <v>64</v>
      </c>
      <c r="K109" s="35" t="s">
        <v>126</v>
      </c>
      <c r="L109" s="35" t="s">
        <v>45</v>
      </c>
      <c r="M109" s="36" t="s">
        <v>125</v>
      </c>
      <c r="N109" s="36"/>
      <c r="O109" s="35">
        <v>45</v>
      </c>
      <c r="P109" s="11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5"/>
      <c r="R109" s="795"/>
      <c r="S109" s="795"/>
      <c r="T109" s="79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ref="Y109:Y114" si="26"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5" t="s">
        <v>231</v>
      </c>
      <c r="AG109" s="75"/>
      <c r="AJ109" s="79" t="s">
        <v>45</v>
      </c>
      <c r="AK109" s="79">
        <v>0</v>
      </c>
      <c r="BB109" s="176" t="s">
        <v>66</v>
      </c>
      <c r="BM109" s="75">
        <f t="shared" ref="BM109:BM114" si="27">IFERROR(X109*I109/H109,"0")</f>
        <v>0</v>
      </c>
      <c r="BN109" s="75">
        <f t="shared" ref="BN109:BN114" si="28">IFERROR(Y109*I109/H109,"0")</f>
        <v>0</v>
      </c>
      <c r="BO109" s="75">
        <f t="shared" ref="BO109:BO114" si="29">IFERROR(1/J109*(X109/H109),"0")</f>
        <v>0</v>
      </c>
      <c r="BP109" s="75">
        <f t="shared" ref="BP109:BP114" si="30"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4301051546</v>
      </c>
      <c r="D110" s="793">
        <v>4607091386967</v>
      </c>
      <c r="E110" s="793"/>
      <c r="F110" s="59">
        <v>1.4</v>
      </c>
      <c r="G110" s="35">
        <v>6</v>
      </c>
      <c r="H110" s="59">
        <v>8.4</v>
      </c>
      <c r="I110" s="59">
        <v>8.9190000000000005</v>
      </c>
      <c r="J110" s="35">
        <v>64</v>
      </c>
      <c r="K110" s="35" t="s">
        <v>126</v>
      </c>
      <c r="L110" s="35" t="s">
        <v>45</v>
      </c>
      <c r="M110" s="36" t="s">
        <v>125</v>
      </c>
      <c r="N110" s="36"/>
      <c r="O110" s="35">
        <v>45</v>
      </c>
      <c r="P110" s="110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5"/>
      <c r="R110" s="795"/>
      <c r="S110" s="795"/>
      <c r="T110" s="79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77" t="s">
        <v>231</v>
      </c>
      <c r="AG110" s="75"/>
      <c r="AJ110" s="79" t="s">
        <v>45</v>
      </c>
      <c r="AK110" s="79">
        <v>0</v>
      </c>
      <c r="BB110" s="178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93">
        <v>4607091385731</v>
      </c>
      <c r="E111" s="793"/>
      <c r="F111" s="59">
        <v>0.45</v>
      </c>
      <c r="G111" s="35">
        <v>6</v>
      </c>
      <c r="H111" s="59">
        <v>2.7</v>
      </c>
      <c r="I111" s="59">
        <v>2.952</v>
      </c>
      <c r="J111" s="35">
        <v>182</v>
      </c>
      <c r="K111" s="35" t="s">
        <v>88</v>
      </c>
      <c r="L111" s="35" t="s">
        <v>155</v>
      </c>
      <c r="M111" s="36" t="s">
        <v>125</v>
      </c>
      <c r="N111" s="36"/>
      <c r="O111" s="35">
        <v>45</v>
      </c>
      <c r="P111" s="11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5"/>
      <c r="R111" s="795"/>
      <c r="S111" s="795"/>
      <c r="T111" s="796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si="26"/>
        <v>0</v>
      </c>
      <c r="Z111" s="39" t="str">
        <f>IFERROR(IF(Y111=0,"",ROUNDUP(Y111/H111,0)*0.00651),"")</f>
        <v/>
      </c>
      <c r="AA111" s="65" t="s">
        <v>45</v>
      </c>
      <c r="AB111" s="66" t="s">
        <v>45</v>
      </c>
      <c r="AC111" s="179" t="s">
        <v>231</v>
      </c>
      <c r="AG111" s="75"/>
      <c r="AJ111" s="79" t="s">
        <v>156</v>
      </c>
      <c r="AK111" s="79">
        <v>491.4</v>
      </c>
      <c r="BB111" s="180" t="s">
        <v>66</v>
      </c>
      <c r="BM111" s="75">
        <f t="shared" si="27"/>
        <v>0</v>
      </c>
      <c r="BN111" s="75">
        <f t="shared" si="28"/>
        <v>0</v>
      </c>
      <c r="BO111" s="75">
        <f t="shared" si="29"/>
        <v>0</v>
      </c>
      <c r="BP111" s="75">
        <f t="shared" si="30"/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4301051438</v>
      </c>
      <c r="D112" s="793">
        <v>4680115880894</v>
      </c>
      <c r="E112" s="793"/>
      <c r="F112" s="59">
        <v>0.33</v>
      </c>
      <c r="G112" s="35">
        <v>6</v>
      </c>
      <c r="H112" s="59">
        <v>1.98</v>
      </c>
      <c r="I112" s="59">
        <v>2.238</v>
      </c>
      <c r="J112" s="35">
        <v>182</v>
      </c>
      <c r="K112" s="35" t="s">
        <v>88</v>
      </c>
      <c r="L112" s="35" t="s">
        <v>45</v>
      </c>
      <c r="M112" s="36" t="s">
        <v>125</v>
      </c>
      <c r="N112" s="36"/>
      <c r="O112" s="35">
        <v>45</v>
      </c>
      <c r="P112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5"/>
      <c r="R112" s="795"/>
      <c r="S112" s="795"/>
      <c r="T112" s="796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IFERROR(IF(Y112=0,"",ROUNDUP(Y112/H112,0)*0.00651),"")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93">
        <v>4680115880214</v>
      </c>
      <c r="E113" s="793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135</v>
      </c>
      <c r="L113" s="35" t="s">
        <v>45</v>
      </c>
      <c r="M113" s="36" t="s">
        <v>125</v>
      </c>
      <c r="N113" s="36"/>
      <c r="O113" s="35">
        <v>45</v>
      </c>
      <c r="P113" s="11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95"/>
      <c r="R113" s="795"/>
      <c r="S113" s="795"/>
      <c r="T113" s="796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238</v>
      </c>
      <c r="B114" s="60" t="s">
        <v>240</v>
      </c>
      <c r="C114" s="34">
        <v>4301051687</v>
      </c>
      <c r="D114" s="793">
        <v>4680115880214</v>
      </c>
      <c r="E114" s="793"/>
      <c r="F114" s="59">
        <v>0.45</v>
      </c>
      <c r="G114" s="35">
        <v>4</v>
      </c>
      <c r="H114" s="59">
        <v>1.8</v>
      </c>
      <c r="I114" s="59">
        <v>2.032</v>
      </c>
      <c r="J114" s="35">
        <v>182</v>
      </c>
      <c r="K114" s="35" t="s">
        <v>88</v>
      </c>
      <c r="L114" s="35" t="s">
        <v>45</v>
      </c>
      <c r="M114" s="36" t="s">
        <v>125</v>
      </c>
      <c r="N114" s="36"/>
      <c r="O114" s="35">
        <v>45</v>
      </c>
      <c r="P114" s="1105" t="s">
        <v>241</v>
      </c>
      <c r="Q114" s="795"/>
      <c r="R114" s="795"/>
      <c r="S114" s="795"/>
      <c r="T114" s="796"/>
      <c r="U114" s="37" t="s">
        <v>45</v>
      </c>
      <c r="V114" s="37" t="s">
        <v>45</v>
      </c>
      <c r="W114" s="38" t="s">
        <v>0</v>
      </c>
      <c r="X114" s="56">
        <v>16</v>
      </c>
      <c r="Y114" s="53">
        <f t="shared" si="26"/>
        <v>16.2</v>
      </c>
      <c r="Z114" s="39">
        <f>IFERROR(IF(Y114=0,"",ROUNDUP(Y114/H114,0)*0.00651),"")</f>
        <v>5.8590000000000003E-2</v>
      </c>
      <c r="AA114" s="65" t="s">
        <v>45</v>
      </c>
      <c r="AB114" s="66" t="s">
        <v>45</v>
      </c>
      <c r="AC114" s="185" t="s">
        <v>237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18.062222222222221</v>
      </c>
      <c r="BN114" s="75">
        <f t="shared" si="28"/>
        <v>18.288</v>
      </c>
      <c r="BO114" s="75">
        <f t="shared" si="29"/>
        <v>4.8840048840048847E-2</v>
      </c>
      <c r="BP114" s="75">
        <f t="shared" si="30"/>
        <v>4.9450549450549455E-2</v>
      </c>
    </row>
    <row r="115" spans="1:68" x14ac:dyDescent="0.2">
      <c r="A115" s="790"/>
      <c r="B115" s="790"/>
      <c r="C115" s="790"/>
      <c r="D115" s="790"/>
      <c r="E115" s="790"/>
      <c r="F115" s="790"/>
      <c r="G115" s="790"/>
      <c r="H115" s="790"/>
      <c r="I115" s="790"/>
      <c r="J115" s="790"/>
      <c r="K115" s="790"/>
      <c r="L115" s="790"/>
      <c r="M115" s="790"/>
      <c r="N115" s="790"/>
      <c r="O115" s="791"/>
      <c r="P115" s="787" t="s">
        <v>40</v>
      </c>
      <c r="Q115" s="788"/>
      <c r="R115" s="788"/>
      <c r="S115" s="788"/>
      <c r="T115" s="788"/>
      <c r="U115" s="788"/>
      <c r="V115" s="789"/>
      <c r="W115" s="40" t="s">
        <v>39</v>
      </c>
      <c r="X115" s="41">
        <f>IFERROR(X109/H109,"0")+IFERROR(X110/H110,"0")+IFERROR(X111/H111,"0")+IFERROR(X112/H112,"0")+IFERROR(X113/H113,"0")+IFERROR(X114/H114,"0")</f>
        <v>8.8888888888888893</v>
      </c>
      <c r="Y115" s="41">
        <f>IFERROR(Y109/H109,"0")+IFERROR(Y110/H110,"0")+IFERROR(Y111/H111,"0")+IFERROR(Y112/H112,"0")+IFERROR(Y113/H113,"0")+IFERROR(Y114/H114,"0")</f>
        <v>9</v>
      </c>
      <c r="Z115" s="41">
        <f>IFERROR(IF(Z109="",0,Z109),"0")+IFERROR(IF(Z110="",0,Z110),"0")+IFERROR(IF(Z111="",0,Z111),"0")+IFERROR(IF(Z112="",0,Z112),"0")+IFERROR(IF(Z113="",0,Z113),"0")+IFERROR(IF(Z114="",0,Z114),"0")</f>
        <v>5.8590000000000003E-2</v>
      </c>
      <c r="AA115" s="64"/>
      <c r="AB115" s="64"/>
      <c r="AC115" s="64"/>
    </row>
    <row r="116" spans="1:68" x14ac:dyDescent="0.2">
      <c r="A116" s="790"/>
      <c r="B116" s="790"/>
      <c r="C116" s="790"/>
      <c r="D116" s="790"/>
      <c r="E116" s="790"/>
      <c r="F116" s="790"/>
      <c r="G116" s="790"/>
      <c r="H116" s="790"/>
      <c r="I116" s="790"/>
      <c r="J116" s="790"/>
      <c r="K116" s="790"/>
      <c r="L116" s="790"/>
      <c r="M116" s="790"/>
      <c r="N116" s="790"/>
      <c r="O116" s="791"/>
      <c r="P116" s="787" t="s">
        <v>40</v>
      </c>
      <c r="Q116" s="788"/>
      <c r="R116" s="788"/>
      <c r="S116" s="788"/>
      <c r="T116" s="788"/>
      <c r="U116" s="788"/>
      <c r="V116" s="789"/>
      <c r="W116" s="40" t="s">
        <v>0</v>
      </c>
      <c r="X116" s="41">
        <f>IFERROR(SUM(X109:X114),"0")</f>
        <v>16</v>
      </c>
      <c r="Y116" s="41">
        <f>IFERROR(SUM(Y109:Y114),"0")</f>
        <v>16.2</v>
      </c>
      <c r="Z116" s="40"/>
      <c r="AA116" s="64"/>
      <c r="AB116" s="64"/>
      <c r="AC116" s="64"/>
    </row>
    <row r="117" spans="1:68" ht="16.5" customHeight="1" x14ac:dyDescent="0.25">
      <c r="A117" s="803" t="s">
        <v>242</v>
      </c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3"/>
      <c r="P117" s="803"/>
      <c r="Q117" s="803"/>
      <c r="R117" s="803"/>
      <c r="S117" s="803"/>
      <c r="T117" s="803"/>
      <c r="U117" s="803"/>
      <c r="V117" s="803"/>
      <c r="W117" s="803"/>
      <c r="X117" s="803"/>
      <c r="Y117" s="803"/>
      <c r="Z117" s="803"/>
      <c r="AA117" s="62"/>
      <c r="AB117" s="62"/>
      <c r="AC117" s="62"/>
    </row>
    <row r="118" spans="1:68" ht="14.25" customHeight="1" x14ac:dyDescent="0.25">
      <c r="A118" s="792" t="s">
        <v>121</v>
      </c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2"/>
      <c r="P118" s="792"/>
      <c r="Q118" s="792"/>
      <c r="R118" s="792"/>
      <c r="S118" s="792"/>
      <c r="T118" s="792"/>
      <c r="U118" s="792"/>
      <c r="V118" s="792"/>
      <c r="W118" s="792"/>
      <c r="X118" s="792"/>
      <c r="Y118" s="792"/>
      <c r="Z118" s="792"/>
      <c r="AA118" s="63"/>
      <c r="AB118" s="63"/>
      <c r="AC118" s="63"/>
    </row>
    <row r="119" spans="1:68" ht="16.5" customHeight="1" x14ac:dyDescent="0.25">
      <c r="A119" s="60" t="s">
        <v>243</v>
      </c>
      <c r="B119" s="60" t="s">
        <v>244</v>
      </c>
      <c r="C119" s="34">
        <v>4301011514</v>
      </c>
      <c r="D119" s="793">
        <v>4680115882133</v>
      </c>
      <c r="E119" s="793"/>
      <c r="F119" s="59">
        <v>1.35</v>
      </c>
      <c r="G119" s="35">
        <v>8</v>
      </c>
      <c r="H119" s="59">
        <v>10.8</v>
      </c>
      <c r="I119" s="59">
        <v>11.234999999999999</v>
      </c>
      <c r="J119" s="35">
        <v>64</v>
      </c>
      <c r="K119" s="35" t="s">
        <v>126</v>
      </c>
      <c r="L119" s="35" t="s">
        <v>45</v>
      </c>
      <c r="M119" s="36" t="s">
        <v>129</v>
      </c>
      <c r="N119" s="36"/>
      <c r="O119" s="35">
        <v>50</v>
      </c>
      <c r="P119" s="10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95"/>
      <c r="R119" s="795"/>
      <c r="S119" s="795"/>
      <c r="T119" s="79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245</v>
      </c>
      <c r="AG119" s="75"/>
      <c r="AJ119" s="79" t="s">
        <v>45</v>
      </c>
      <c r="AK119" s="79">
        <v>0</v>
      </c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243</v>
      </c>
      <c r="B120" s="60" t="s">
        <v>246</v>
      </c>
      <c r="C120" s="34">
        <v>4301011703</v>
      </c>
      <c r="D120" s="793">
        <v>4680115882133</v>
      </c>
      <c r="E120" s="793"/>
      <c r="F120" s="59">
        <v>1.4</v>
      </c>
      <c r="G120" s="35">
        <v>8</v>
      </c>
      <c r="H120" s="59">
        <v>11.2</v>
      </c>
      <c r="I120" s="59">
        <v>11.635</v>
      </c>
      <c r="J120" s="35">
        <v>64</v>
      </c>
      <c r="K120" s="35" t="s">
        <v>126</v>
      </c>
      <c r="L120" s="35" t="s">
        <v>45</v>
      </c>
      <c r="M120" s="36" t="s">
        <v>129</v>
      </c>
      <c r="N120" s="36"/>
      <c r="O120" s="35">
        <v>50</v>
      </c>
      <c r="P120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95"/>
      <c r="R120" s="795"/>
      <c r="S120" s="795"/>
      <c r="T120" s="796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245</v>
      </c>
      <c r="AG120" s="75"/>
      <c r="AJ120" s="79" t="s">
        <v>45</v>
      </c>
      <c r="AK120" s="79">
        <v>0</v>
      </c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16.5" customHeight="1" x14ac:dyDescent="0.25">
      <c r="A121" s="60" t="s">
        <v>247</v>
      </c>
      <c r="B121" s="60" t="s">
        <v>248</v>
      </c>
      <c r="C121" s="34">
        <v>4301011417</v>
      </c>
      <c r="D121" s="793">
        <v>4680115880269</v>
      </c>
      <c r="E121" s="793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135</v>
      </c>
      <c r="L121" s="35" t="s">
        <v>138</v>
      </c>
      <c r="M121" s="36" t="s">
        <v>125</v>
      </c>
      <c r="N121" s="36"/>
      <c r="O121" s="35">
        <v>50</v>
      </c>
      <c r="P121" s="109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5"/>
      <c r="R121" s="795"/>
      <c r="S121" s="795"/>
      <c r="T121" s="796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139</v>
      </c>
      <c r="AK121" s="79">
        <v>45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250</v>
      </c>
      <c r="C122" s="34">
        <v>4301011415</v>
      </c>
      <c r="D122" s="793">
        <v>4680115880429</v>
      </c>
      <c r="E122" s="793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135</v>
      </c>
      <c r="L122" s="35" t="s">
        <v>45</v>
      </c>
      <c r="M122" s="36" t="s">
        <v>125</v>
      </c>
      <c r="N122" s="36"/>
      <c r="O122" s="35">
        <v>50</v>
      </c>
      <c r="P122" s="10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5"/>
      <c r="R122" s="795"/>
      <c r="S122" s="795"/>
      <c r="T122" s="796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251</v>
      </c>
      <c r="B123" s="60" t="s">
        <v>252</v>
      </c>
      <c r="C123" s="34">
        <v>4301011462</v>
      </c>
      <c r="D123" s="793">
        <v>4680115881457</v>
      </c>
      <c r="E123" s="793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135</v>
      </c>
      <c r="L123" s="35" t="s">
        <v>45</v>
      </c>
      <c r="M123" s="36" t="s">
        <v>125</v>
      </c>
      <c r="N123" s="36"/>
      <c r="O123" s="35">
        <v>50</v>
      </c>
      <c r="P123" s="10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5"/>
      <c r="R123" s="795"/>
      <c r="S123" s="795"/>
      <c r="T123" s="79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790"/>
      <c r="B124" s="790"/>
      <c r="C124" s="790"/>
      <c r="D124" s="790"/>
      <c r="E124" s="790"/>
      <c r="F124" s="790"/>
      <c r="G124" s="790"/>
      <c r="H124" s="790"/>
      <c r="I124" s="790"/>
      <c r="J124" s="790"/>
      <c r="K124" s="790"/>
      <c r="L124" s="790"/>
      <c r="M124" s="790"/>
      <c r="N124" s="790"/>
      <c r="O124" s="791"/>
      <c r="P124" s="787" t="s">
        <v>40</v>
      </c>
      <c r="Q124" s="788"/>
      <c r="R124" s="788"/>
      <c r="S124" s="788"/>
      <c r="T124" s="788"/>
      <c r="U124" s="788"/>
      <c r="V124" s="789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90"/>
      <c r="B125" s="790"/>
      <c r="C125" s="790"/>
      <c r="D125" s="790"/>
      <c r="E125" s="790"/>
      <c r="F125" s="790"/>
      <c r="G125" s="790"/>
      <c r="H125" s="790"/>
      <c r="I125" s="790"/>
      <c r="J125" s="790"/>
      <c r="K125" s="790"/>
      <c r="L125" s="790"/>
      <c r="M125" s="790"/>
      <c r="N125" s="790"/>
      <c r="O125" s="791"/>
      <c r="P125" s="787" t="s">
        <v>40</v>
      </c>
      <c r="Q125" s="788"/>
      <c r="R125" s="788"/>
      <c r="S125" s="788"/>
      <c r="T125" s="788"/>
      <c r="U125" s="788"/>
      <c r="V125" s="789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customHeight="1" x14ac:dyDescent="0.25">
      <c r="A126" s="792" t="s">
        <v>171</v>
      </c>
      <c r="B126" s="792"/>
      <c r="C126" s="792"/>
      <c r="D126" s="792"/>
      <c r="E126" s="792"/>
      <c r="F126" s="792"/>
      <c r="G126" s="792"/>
      <c r="H126" s="792"/>
      <c r="I126" s="792"/>
      <c r="J126" s="792"/>
      <c r="K126" s="792"/>
      <c r="L126" s="792"/>
      <c r="M126" s="792"/>
      <c r="N126" s="792"/>
      <c r="O126" s="792"/>
      <c r="P126" s="792"/>
      <c r="Q126" s="792"/>
      <c r="R126" s="792"/>
      <c r="S126" s="792"/>
      <c r="T126" s="792"/>
      <c r="U126" s="792"/>
      <c r="V126" s="792"/>
      <c r="W126" s="792"/>
      <c r="X126" s="792"/>
      <c r="Y126" s="792"/>
      <c r="Z126" s="792"/>
      <c r="AA126" s="63"/>
      <c r="AB126" s="63"/>
      <c r="AC126" s="63"/>
    </row>
    <row r="127" spans="1:68" ht="16.5" customHeight="1" x14ac:dyDescent="0.25">
      <c r="A127" s="60" t="s">
        <v>253</v>
      </c>
      <c r="B127" s="60" t="s">
        <v>254</v>
      </c>
      <c r="C127" s="34">
        <v>4301020345</v>
      </c>
      <c r="D127" s="793">
        <v>4680115881488</v>
      </c>
      <c r="E127" s="793"/>
      <c r="F127" s="59">
        <v>1.35</v>
      </c>
      <c r="G127" s="35">
        <v>8</v>
      </c>
      <c r="H127" s="59">
        <v>10.8</v>
      </c>
      <c r="I127" s="59">
        <v>11.234999999999999</v>
      </c>
      <c r="J127" s="35">
        <v>64</v>
      </c>
      <c r="K127" s="35" t="s">
        <v>126</v>
      </c>
      <c r="L127" s="35" t="s">
        <v>45</v>
      </c>
      <c r="M127" s="36" t="s">
        <v>129</v>
      </c>
      <c r="N127" s="36"/>
      <c r="O127" s="35">
        <v>55</v>
      </c>
      <c r="P127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5"/>
      <c r="R127" s="795"/>
      <c r="S127" s="795"/>
      <c r="T127" s="796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IFERROR(IF(Y127=0,"",ROUNDUP(Y127/H127,0)*0.01898),"")</f>
        <v/>
      </c>
      <c r="AA127" s="65" t="s">
        <v>45</v>
      </c>
      <c r="AB127" s="66" t="s">
        <v>45</v>
      </c>
      <c r="AC127" s="197" t="s">
        <v>255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256</v>
      </c>
      <c r="B128" s="60" t="s">
        <v>257</v>
      </c>
      <c r="C128" s="34">
        <v>4301020346</v>
      </c>
      <c r="D128" s="793">
        <v>4680115882775</v>
      </c>
      <c r="E128" s="793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 t="s">
        <v>45</v>
      </c>
      <c r="M128" s="36" t="s">
        <v>129</v>
      </c>
      <c r="N128" s="36"/>
      <c r="O128" s="35">
        <v>55</v>
      </c>
      <c r="P128" s="10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5"/>
      <c r="R128" s="795"/>
      <c r="S128" s="795"/>
      <c r="T128" s="796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258</v>
      </c>
      <c r="B129" s="60" t="s">
        <v>259</v>
      </c>
      <c r="C129" s="34">
        <v>4301020344</v>
      </c>
      <c r="D129" s="793">
        <v>4680115880658</v>
      </c>
      <c r="E129" s="793"/>
      <c r="F129" s="59">
        <v>0.4</v>
      </c>
      <c r="G129" s="35">
        <v>6</v>
      </c>
      <c r="H129" s="59">
        <v>2.4</v>
      </c>
      <c r="I129" s="59">
        <v>2.58</v>
      </c>
      <c r="J129" s="35">
        <v>182</v>
      </c>
      <c r="K129" s="35" t="s">
        <v>88</v>
      </c>
      <c r="L129" s="35" t="s">
        <v>45</v>
      </c>
      <c r="M129" s="36" t="s">
        <v>129</v>
      </c>
      <c r="N129" s="36"/>
      <c r="O129" s="35">
        <v>55</v>
      </c>
      <c r="P129" s="10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5"/>
      <c r="R129" s="795"/>
      <c r="S129" s="795"/>
      <c r="T129" s="796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1" t="s">
        <v>255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7" t="s">
        <v>40</v>
      </c>
      <c r="Q130" s="788"/>
      <c r="R130" s="788"/>
      <c r="S130" s="788"/>
      <c r="T130" s="788"/>
      <c r="U130" s="788"/>
      <c r="V130" s="789"/>
      <c r="W130" s="40" t="s">
        <v>39</v>
      </c>
      <c r="X130" s="41">
        <f>IFERROR(X127/H127,"0")+IFERROR(X128/H128,"0")+IFERROR(X129/H129,"0")</f>
        <v>0</v>
      </c>
      <c r="Y130" s="41">
        <f>IFERROR(Y127/H127,"0")+IFERROR(Y128/H128,"0")+IFERROR(Y129/H129,"0")</f>
        <v>0</v>
      </c>
      <c r="Z130" s="41">
        <f>IFERROR(IF(Z127="",0,Z127),"0")+IFERROR(IF(Z128="",0,Z128),"0")+IFERROR(IF(Z129="",0,Z129),"0")</f>
        <v>0</v>
      </c>
      <c r="AA130" s="64"/>
      <c r="AB130" s="64"/>
      <c r="AC130" s="64"/>
    </row>
    <row r="131" spans="1:68" x14ac:dyDescent="0.2">
      <c r="A131" s="790"/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1"/>
      <c r="P131" s="787" t="s">
        <v>40</v>
      </c>
      <c r="Q131" s="788"/>
      <c r="R131" s="788"/>
      <c r="S131" s="788"/>
      <c r="T131" s="788"/>
      <c r="U131" s="788"/>
      <c r="V131" s="789"/>
      <c r="W131" s="40" t="s">
        <v>0</v>
      </c>
      <c r="X131" s="41">
        <f>IFERROR(SUM(X127:X129),"0")</f>
        <v>0</v>
      </c>
      <c r="Y131" s="41">
        <f>IFERROR(SUM(Y127:Y129),"0")</f>
        <v>0</v>
      </c>
      <c r="Z131" s="40"/>
      <c r="AA131" s="64"/>
      <c r="AB131" s="64"/>
      <c r="AC131" s="64"/>
    </row>
    <row r="132" spans="1:68" ht="14.25" customHeight="1" x14ac:dyDescent="0.25">
      <c r="A132" s="792" t="s">
        <v>84</v>
      </c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2"/>
      <c r="P132" s="792"/>
      <c r="Q132" s="792"/>
      <c r="R132" s="792"/>
      <c r="S132" s="792"/>
      <c r="T132" s="792"/>
      <c r="U132" s="792"/>
      <c r="V132" s="792"/>
      <c r="W132" s="792"/>
      <c r="X132" s="792"/>
      <c r="Y132" s="792"/>
      <c r="Z132" s="792"/>
      <c r="AA132" s="63"/>
      <c r="AB132" s="63"/>
      <c r="AC132" s="63"/>
    </row>
    <row r="133" spans="1:68" ht="37.5" customHeight="1" x14ac:dyDescent="0.25">
      <c r="A133" s="60" t="s">
        <v>260</v>
      </c>
      <c r="B133" s="60" t="s">
        <v>261</v>
      </c>
      <c r="C133" s="34">
        <v>4301051360</v>
      </c>
      <c r="D133" s="793">
        <v>4607091385168</v>
      </c>
      <c r="E133" s="793"/>
      <c r="F133" s="59">
        <v>1.35</v>
      </c>
      <c r="G133" s="35">
        <v>6</v>
      </c>
      <c r="H133" s="59">
        <v>8.1</v>
      </c>
      <c r="I133" s="59">
        <v>8.6129999999999995</v>
      </c>
      <c r="J133" s="35">
        <v>64</v>
      </c>
      <c r="K133" s="35" t="s">
        <v>126</v>
      </c>
      <c r="L133" s="35" t="s">
        <v>45</v>
      </c>
      <c r="M133" s="36" t="s">
        <v>125</v>
      </c>
      <c r="N133" s="36"/>
      <c r="O133" s="35">
        <v>45</v>
      </c>
      <c r="P133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95"/>
      <c r="R133" s="795"/>
      <c r="S133" s="795"/>
      <c r="T133" s="796"/>
      <c r="U133" s="37" t="s">
        <v>45</v>
      </c>
      <c r="V133" s="37" t="s">
        <v>45</v>
      </c>
      <c r="W133" s="38" t="s">
        <v>0</v>
      </c>
      <c r="X133" s="56">
        <v>70</v>
      </c>
      <c r="Y133" s="53">
        <f t="shared" ref="Y133:Y139" si="31">IFERROR(IF(X133="",0,CEILING((X133/$H133),1)*$H133),"")</f>
        <v>72.899999999999991</v>
      </c>
      <c r="Z133" s="39">
        <f>IFERROR(IF(Y133=0,"",ROUNDUP(Y133/H133,0)*0.01898),"")</f>
        <v>0.17082</v>
      </c>
      <c r="AA133" s="65" t="s">
        <v>45</v>
      </c>
      <c r="AB133" s="66" t="s">
        <v>45</v>
      </c>
      <c r="AC133" s="203" t="s">
        <v>262</v>
      </c>
      <c r="AG133" s="75"/>
      <c r="AJ133" s="79" t="s">
        <v>45</v>
      </c>
      <c r="AK133" s="79">
        <v>0</v>
      </c>
      <c r="BB133" s="204" t="s">
        <v>66</v>
      </c>
      <c r="BM133" s="75">
        <f t="shared" ref="BM133:BM139" si="32">IFERROR(X133*I133/H133,"0")</f>
        <v>74.433333333333337</v>
      </c>
      <c r="BN133" s="75">
        <f t="shared" ref="BN133:BN139" si="33">IFERROR(Y133*I133/H133,"0")</f>
        <v>77.516999999999982</v>
      </c>
      <c r="BO133" s="75">
        <f t="shared" ref="BO133:BO139" si="34">IFERROR(1/J133*(X133/H133),"0")</f>
        <v>0.13503086419753088</v>
      </c>
      <c r="BP133" s="75">
        <f t="shared" ref="BP133:BP139" si="35">IFERROR(1/J133*(Y133/H133),"0")</f>
        <v>0.140625</v>
      </c>
    </row>
    <row r="134" spans="1:68" ht="27" customHeight="1" x14ac:dyDescent="0.25">
      <c r="A134" s="60" t="s">
        <v>260</v>
      </c>
      <c r="B134" s="60" t="s">
        <v>263</v>
      </c>
      <c r="C134" s="34">
        <v>4301051625</v>
      </c>
      <c r="D134" s="793">
        <v>4607091385168</v>
      </c>
      <c r="E134" s="793"/>
      <c r="F134" s="59">
        <v>1.4</v>
      </c>
      <c r="G134" s="35">
        <v>6</v>
      </c>
      <c r="H134" s="59">
        <v>8.4</v>
      </c>
      <c r="I134" s="59">
        <v>8.9130000000000003</v>
      </c>
      <c r="J134" s="35">
        <v>64</v>
      </c>
      <c r="K134" s="35" t="s">
        <v>126</v>
      </c>
      <c r="L134" s="35" t="s">
        <v>45</v>
      </c>
      <c r="M134" s="36" t="s">
        <v>125</v>
      </c>
      <c r="N134" s="36"/>
      <c r="O134" s="35">
        <v>45</v>
      </c>
      <c r="P134" s="109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95"/>
      <c r="R134" s="795"/>
      <c r="S134" s="795"/>
      <c r="T134" s="79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IFERROR(IF(Y134=0,"",ROUNDUP(Y134/H134,0)*0.01898),"")</f>
        <v/>
      </c>
      <c r="AA134" s="65" t="s">
        <v>45</v>
      </c>
      <c r="AB134" s="66" t="s">
        <v>45</v>
      </c>
      <c r="AC134" s="205" t="s">
        <v>264</v>
      </c>
      <c r="AG134" s="75"/>
      <c r="AJ134" s="79" t="s">
        <v>45</v>
      </c>
      <c r="AK134" s="79">
        <v>0</v>
      </c>
      <c r="BB134" s="206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27" customHeight="1" x14ac:dyDescent="0.25">
      <c r="A135" s="60" t="s">
        <v>265</v>
      </c>
      <c r="B135" s="60" t="s">
        <v>266</v>
      </c>
      <c r="C135" s="34">
        <v>4301051742</v>
      </c>
      <c r="D135" s="793">
        <v>4680115884540</v>
      </c>
      <c r="E135" s="793"/>
      <c r="F135" s="59">
        <v>1.4</v>
      </c>
      <c r="G135" s="35">
        <v>6</v>
      </c>
      <c r="H135" s="59">
        <v>8.4</v>
      </c>
      <c r="I135" s="59">
        <v>8.8350000000000009</v>
      </c>
      <c r="J135" s="35">
        <v>64</v>
      </c>
      <c r="K135" s="35" t="s">
        <v>126</v>
      </c>
      <c r="L135" s="35" t="s">
        <v>45</v>
      </c>
      <c r="M135" s="36" t="s">
        <v>125</v>
      </c>
      <c r="N135" s="36"/>
      <c r="O135" s="35">
        <v>45</v>
      </c>
      <c r="P135" s="10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5"/>
      <c r="R135" s="795"/>
      <c r="S135" s="795"/>
      <c r="T135" s="796"/>
      <c r="U135" s="37" t="s">
        <v>45</v>
      </c>
      <c r="V135" s="37" t="s">
        <v>45</v>
      </c>
      <c r="W135" s="38" t="s">
        <v>0</v>
      </c>
      <c r="X135" s="56">
        <v>20</v>
      </c>
      <c r="Y135" s="53">
        <f t="shared" si="31"/>
        <v>25.200000000000003</v>
      </c>
      <c r="Z135" s="39">
        <f>IFERROR(IF(Y135=0,"",ROUNDUP(Y135/H135,0)*0.01898),"")</f>
        <v>5.6940000000000004E-2</v>
      </c>
      <c r="AA135" s="65" t="s">
        <v>45</v>
      </c>
      <c r="AB135" s="66" t="s">
        <v>45</v>
      </c>
      <c r="AC135" s="207" t="s">
        <v>267</v>
      </c>
      <c r="AG135" s="75"/>
      <c r="AJ135" s="79" t="s">
        <v>45</v>
      </c>
      <c r="AK135" s="79">
        <v>0</v>
      </c>
      <c r="BB135" s="208" t="s">
        <v>66</v>
      </c>
      <c r="BM135" s="75">
        <f t="shared" si="32"/>
        <v>21.035714285714288</v>
      </c>
      <c r="BN135" s="75">
        <f t="shared" si="33"/>
        <v>26.505000000000006</v>
      </c>
      <c r="BO135" s="75">
        <f t="shared" si="34"/>
        <v>3.7202380952380952E-2</v>
      </c>
      <c r="BP135" s="75">
        <f t="shared" si="35"/>
        <v>4.6875E-2</v>
      </c>
    </row>
    <row r="136" spans="1:68" ht="37.5" customHeight="1" x14ac:dyDescent="0.25">
      <c r="A136" s="60" t="s">
        <v>268</v>
      </c>
      <c r="B136" s="60" t="s">
        <v>269</v>
      </c>
      <c r="C136" s="34">
        <v>4301051362</v>
      </c>
      <c r="D136" s="793">
        <v>4607091383256</v>
      </c>
      <c r="E136" s="793"/>
      <c r="F136" s="59">
        <v>0.33</v>
      </c>
      <c r="G136" s="35">
        <v>6</v>
      </c>
      <c r="H136" s="59">
        <v>1.98</v>
      </c>
      <c r="I136" s="59">
        <v>2.226</v>
      </c>
      <c r="J136" s="35">
        <v>182</v>
      </c>
      <c r="K136" s="35" t="s">
        <v>88</v>
      </c>
      <c r="L136" s="35" t="s">
        <v>45</v>
      </c>
      <c r="M136" s="36" t="s">
        <v>125</v>
      </c>
      <c r="N136" s="36"/>
      <c r="O136" s="35">
        <v>45</v>
      </c>
      <c r="P136" s="109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5"/>
      <c r="R136" s="795"/>
      <c r="S136" s="795"/>
      <c r="T136" s="796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31"/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09" t="s">
        <v>262</v>
      </c>
      <c r="AG136" s="75"/>
      <c r="AJ136" s="79" t="s">
        <v>45</v>
      </c>
      <c r="AK136" s="79">
        <v>0</v>
      </c>
      <c r="BB136" s="210" t="s">
        <v>66</v>
      </c>
      <c r="BM136" s="75">
        <f t="shared" si="32"/>
        <v>0</v>
      </c>
      <c r="BN136" s="75">
        <f t="shared" si="33"/>
        <v>0</v>
      </c>
      <c r="BO136" s="75">
        <f t="shared" si="34"/>
        <v>0</v>
      </c>
      <c r="BP136" s="75">
        <f t="shared" si="35"/>
        <v>0</v>
      </c>
    </row>
    <row r="137" spans="1:68" ht="37.5" customHeight="1" x14ac:dyDescent="0.25">
      <c r="A137" s="60" t="s">
        <v>270</v>
      </c>
      <c r="B137" s="60" t="s">
        <v>271</v>
      </c>
      <c r="C137" s="34">
        <v>4301051358</v>
      </c>
      <c r="D137" s="793">
        <v>4607091385748</v>
      </c>
      <c r="E137" s="793"/>
      <c r="F137" s="59">
        <v>0.45</v>
      </c>
      <c r="G137" s="35">
        <v>6</v>
      </c>
      <c r="H137" s="59">
        <v>2.7</v>
      </c>
      <c r="I137" s="59">
        <v>2.952</v>
      </c>
      <c r="J137" s="35">
        <v>182</v>
      </c>
      <c r="K137" s="35" t="s">
        <v>88</v>
      </c>
      <c r="L137" s="35" t="s">
        <v>155</v>
      </c>
      <c r="M137" s="36" t="s">
        <v>125</v>
      </c>
      <c r="N137" s="36"/>
      <c r="O137" s="35">
        <v>45</v>
      </c>
      <c r="P137" s="10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5"/>
      <c r="R137" s="795"/>
      <c r="S137" s="795"/>
      <c r="T137" s="796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1" t="s">
        <v>262</v>
      </c>
      <c r="AG137" s="75"/>
      <c r="AJ137" s="79" t="s">
        <v>156</v>
      </c>
      <c r="AK137" s="79">
        <v>491.4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272</v>
      </c>
      <c r="B138" s="60" t="s">
        <v>273</v>
      </c>
      <c r="C138" s="34">
        <v>4301051740</v>
      </c>
      <c r="D138" s="793">
        <v>4680115884533</v>
      </c>
      <c r="E138" s="793"/>
      <c r="F138" s="59">
        <v>0.3</v>
      </c>
      <c r="G138" s="35">
        <v>6</v>
      </c>
      <c r="H138" s="59">
        <v>1.8</v>
      </c>
      <c r="I138" s="59">
        <v>1.98</v>
      </c>
      <c r="J138" s="35">
        <v>182</v>
      </c>
      <c r="K138" s="35" t="s">
        <v>88</v>
      </c>
      <c r="L138" s="35" t="s">
        <v>45</v>
      </c>
      <c r="M138" s="36" t="s">
        <v>125</v>
      </c>
      <c r="N138" s="36"/>
      <c r="O138" s="35">
        <v>45</v>
      </c>
      <c r="P138" s="10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5"/>
      <c r="R138" s="795"/>
      <c r="S138" s="795"/>
      <c r="T138" s="796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3" t="s">
        <v>267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274</v>
      </c>
      <c r="B139" s="60" t="s">
        <v>275</v>
      </c>
      <c r="C139" s="34">
        <v>4301051480</v>
      </c>
      <c r="D139" s="793">
        <v>4680115882645</v>
      </c>
      <c r="E139" s="793"/>
      <c r="F139" s="59">
        <v>0.3</v>
      </c>
      <c r="G139" s="35">
        <v>6</v>
      </c>
      <c r="H139" s="59">
        <v>1.8</v>
      </c>
      <c r="I139" s="59">
        <v>2.64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5"/>
      <c r="R139" s="795"/>
      <c r="S139" s="795"/>
      <c r="T139" s="796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x14ac:dyDescent="0.2">
      <c r="A140" s="790"/>
      <c r="B140" s="790"/>
      <c r="C140" s="790"/>
      <c r="D140" s="790"/>
      <c r="E140" s="790"/>
      <c r="F140" s="790"/>
      <c r="G140" s="790"/>
      <c r="H140" s="790"/>
      <c r="I140" s="790"/>
      <c r="J140" s="790"/>
      <c r="K140" s="790"/>
      <c r="L140" s="790"/>
      <c r="M140" s="790"/>
      <c r="N140" s="790"/>
      <c r="O140" s="791"/>
      <c r="P140" s="787" t="s">
        <v>40</v>
      </c>
      <c r="Q140" s="788"/>
      <c r="R140" s="788"/>
      <c r="S140" s="788"/>
      <c r="T140" s="788"/>
      <c r="U140" s="788"/>
      <c r="V140" s="789"/>
      <c r="W140" s="40" t="s">
        <v>39</v>
      </c>
      <c r="X140" s="41">
        <f>IFERROR(X133/H133,"0")+IFERROR(X134/H134,"0")+IFERROR(X135/H135,"0")+IFERROR(X136/H136,"0")+IFERROR(X137/H137,"0")+IFERROR(X138/H138,"0")+IFERROR(X139/H139,"0")</f>
        <v>11.022927689594358</v>
      </c>
      <c r="Y140" s="41">
        <f>IFERROR(Y133/H133,"0")+IFERROR(Y134/H134,"0")+IFERROR(Y135/H135,"0")+IFERROR(Y136/H136,"0")+IFERROR(Y137/H137,"0")+IFERROR(Y138/H138,"0")+IFERROR(Y139/H139,"0")</f>
        <v>12</v>
      </c>
      <c r="Z140" s="41">
        <f>IFERROR(IF(Z133="",0,Z133),"0")+IFERROR(IF(Z134="",0,Z134),"0")+IFERROR(IF(Z135="",0,Z135),"0")+IFERROR(IF(Z136="",0,Z136),"0")+IFERROR(IF(Z137="",0,Z137),"0")+IFERROR(IF(Z138="",0,Z138),"0")+IFERROR(IF(Z139="",0,Z139),"0")</f>
        <v>0.22776000000000002</v>
      </c>
      <c r="AA140" s="64"/>
      <c r="AB140" s="64"/>
      <c r="AC140" s="64"/>
    </row>
    <row r="141" spans="1:68" x14ac:dyDescent="0.2">
      <c r="A141" s="790"/>
      <c r="B141" s="790"/>
      <c r="C141" s="790"/>
      <c r="D141" s="790"/>
      <c r="E141" s="790"/>
      <c r="F141" s="790"/>
      <c r="G141" s="790"/>
      <c r="H141" s="790"/>
      <c r="I141" s="790"/>
      <c r="J141" s="790"/>
      <c r="K141" s="790"/>
      <c r="L141" s="790"/>
      <c r="M141" s="790"/>
      <c r="N141" s="790"/>
      <c r="O141" s="791"/>
      <c r="P141" s="787" t="s">
        <v>40</v>
      </c>
      <c r="Q141" s="788"/>
      <c r="R141" s="788"/>
      <c r="S141" s="788"/>
      <c r="T141" s="788"/>
      <c r="U141" s="788"/>
      <c r="V141" s="789"/>
      <c r="W141" s="40" t="s">
        <v>0</v>
      </c>
      <c r="X141" s="41">
        <f>IFERROR(SUM(X133:X139),"0")</f>
        <v>90</v>
      </c>
      <c r="Y141" s="41">
        <f>IFERROR(SUM(Y133:Y139),"0")</f>
        <v>98.1</v>
      </c>
      <c r="Z141" s="40"/>
      <c r="AA141" s="64"/>
      <c r="AB141" s="64"/>
      <c r="AC141" s="64"/>
    </row>
    <row r="142" spans="1:68" ht="14.25" customHeight="1" x14ac:dyDescent="0.25">
      <c r="A142" s="792" t="s">
        <v>212</v>
      </c>
      <c r="B142" s="792"/>
      <c r="C142" s="792"/>
      <c r="D142" s="792"/>
      <c r="E142" s="792"/>
      <c r="F142" s="792"/>
      <c r="G142" s="792"/>
      <c r="H142" s="792"/>
      <c r="I142" s="792"/>
      <c r="J142" s="792"/>
      <c r="K142" s="792"/>
      <c r="L142" s="792"/>
      <c r="M142" s="792"/>
      <c r="N142" s="792"/>
      <c r="O142" s="792"/>
      <c r="P142" s="792"/>
      <c r="Q142" s="792"/>
      <c r="R142" s="792"/>
      <c r="S142" s="792"/>
      <c r="T142" s="792"/>
      <c r="U142" s="792"/>
      <c r="V142" s="792"/>
      <c r="W142" s="792"/>
      <c r="X142" s="792"/>
      <c r="Y142" s="792"/>
      <c r="Z142" s="792"/>
      <c r="AA142" s="63"/>
      <c r="AB142" s="63"/>
      <c r="AC142" s="63"/>
    </row>
    <row r="143" spans="1:68" ht="37.5" customHeight="1" x14ac:dyDescent="0.25">
      <c r="A143" s="60" t="s">
        <v>277</v>
      </c>
      <c r="B143" s="60" t="s">
        <v>278</v>
      </c>
      <c r="C143" s="34">
        <v>4301060356</v>
      </c>
      <c r="D143" s="793">
        <v>4680115882652</v>
      </c>
      <c r="E143" s="793"/>
      <c r="F143" s="59">
        <v>0.33</v>
      </c>
      <c r="G143" s="35">
        <v>6</v>
      </c>
      <c r="H143" s="59">
        <v>1.98</v>
      </c>
      <c r="I143" s="59">
        <v>2.82</v>
      </c>
      <c r="J143" s="35">
        <v>182</v>
      </c>
      <c r="K143" s="35" t="s">
        <v>88</v>
      </c>
      <c r="L143" s="35" t="s">
        <v>45</v>
      </c>
      <c r="M143" s="36" t="s">
        <v>82</v>
      </c>
      <c r="N143" s="36"/>
      <c r="O143" s="35">
        <v>40</v>
      </c>
      <c r="P143" s="10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5"/>
      <c r="R143" s="795"/>
      <c r="S143" s="795"/>
      <c r="T143" s="796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7" t="s">
        <v>279</v>
      </c>
      <c r="AG143" s="75"/>
      <c r="AJ143" s="79" t="s">
        <v>45</v>
      </c>
      <c r="AK143" s="79">
        <v>0</v>
      </c>
      <c r="BB143" s="218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280</v>
      </c>
      <c r="B144" s="60" t="s">
        <v>281</v>
      </c>
      <c r="C144" s="34">
        <v>4301060317</v>
      </c>
      <c r="D144" s="793">
        <v>4680115880238</v>
      </c>
      <c r="E144" s="793"/>
      <c r="F144" s="59">
        <v>0.33</v>
      </c>
      <c r="G144" s="35">
        <v>6</v>
      </c>
      <c r="H144" s="59">
        <v>1.98</v>
      </c>
      <c r="I144" s="59">
        <v>2.238</v>
      </c>
      <c r="J144" s="35">
        <v>182</v>
      </c>
      <c r="K144" s="35" t="s">
        <v>88</v>
      </c>
      <c r="L144" s="35" t="s">
        <v>45</v>
      </c>
      <c r="M144" s="36" t="s">
        <v>125</v>
      </c>
      <c r="N144" s="36"/>
      <c r="O144" s="35">
        <v>40</v>
      </c>
      <c r="P144" s="10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5"/>
      <c r="R144" s="795"/>
      <c r="S144" s="795"/>
      <c r="T144" s="796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9" t="s">
        <v>282</v>
      </c>
      <c r="AG144" s="75"/>
      <c r="AJ144" s="79" t="s">
        <v>45</v>
      </c>
      <c r="AK144" s="79">
        <v>0</v>
      </c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87" t="s">
        <v>40</v>
      </c>
      <c r="Q145" s="788"/>
      <c r="R145" s="788"/>
      <c r="S145" s="788"/>
      <c r="T145" s="788"/>
      <c r="U145" s="788"/>
      <c r="V145" s="78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7" t="s">
        <v>40</v>
      </c>
      <c r="Q146" s="788"/>
      <c r="R146" s="788"/>
      <c r="S146" s="788"/>
      <c r="T146" s="788"/>
      <c r="U146" s="788"/>
      <c r="V146" s="78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803" t="s">
        <v>283</v>
      </c>
      <c r="B147" s="803"/>
      <c r="C147" s="803"/>
      <c r="D147" s="803"/>
      <c r="E147" s="803"/>
      <c r="F147" s="803"/>
      <c r="G147" s="803"/>
      <c r="H147" s="803"/>
      <c r="I147" s="803"/>
      <c r="J147" s="803"/>
      <c r="K147" s="803"/>
      <c r="L147" s="803"/>
      <c r="M147" s="803"/>
      <c r="N147" s="803"/>
      <c r="O147" s="803"/>
      <c r="P147" s="803"/>
      <c r="Q147" s="803"/>
      <c r="R147" s="803"/>
      <c r="S147" s="803"/>
      <c r="T147" s="803"/>
      <c r="U147" s="803"/>
      <c r="V147" s="803"/>
      <c r="W147" s="803"/>
      <c r="X147" s="803"/>
      <c r="Y147" s="803"/>
      <c r="Z147" s="803"/>
      <c r="AA147" s="62"/>
      <c r="AB147" s="62"/>
      <c r="AC147" s="62"/>
    </row>
    <row r="148" spans="1:68" ht="14.25" customHeight="1" x14ac:dyDescent="0.25">
      <c r="A148" s="792" t="s">
        <v>121</v>
      </c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2"/>
      <c r="P148" s="792"/>
      <c r="Q148" s="792"/>
      <c r="R148" s="792"/>
      <c r="S148" s="792"/>
      <c r="T148" s="792"/>
      <c r="U148" s="792"/>
      <c r="V148" s="792"/>
      <c r="W148" s="792"/>
      <c r="X148" s="792"/>
      <c r="Y148" s="792"/>
      <c r="Z148" s="792"/>
      <c r="AA148" s="63"/>
      <c r="AB148" s="63"/>
      <c r="AC148" s="63"/>
    </row>
    <row r="149" spans="1:68" ht="16.5" customHeight="1" x14ac:dyDescent="0.25">
      <c r="A149" s="60" t="s">
        <v>284</v>
      </c>
      <c r="B149" s="60" t="s">
        <v>285</v>
      </c>
      <c r="C149" s="34">
        <v>4301011988</v>
      </c>
      <c r="D149" s="793">
        <v>4680115885561</v>
      </c>
      <c r="E149" s="793"/>
      <c r="F149" s="59">
        <v>1.35</v>
      </c>
      <c r="G149" s="35">
        <v>4</v>
      </c>
      <c r="H149" s="59">
        <v>5.4</v>
      </c>
      <c r="I149" s="59">
        <v>7.24</v>
      </c>
      <c r="J149" s="35">
        <v>104</v>
      </c>
      <c r="K149" s="35" t="s">
        <v>126</v>
      </c>
      <c r="L149" s="35" t="s">
        <v>45</v>
      </c>
      <c r="M149" s="36" t="s">
        <v>287</v>
      </c>
      <c r="N149" s="36"/>
      <c r="O149" s="35">
        <v>90</v>
      </c>
      <c r="P149" s="107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5"/>
      <c r="R149" s="795"/>
      <c r="S149" s="795"/>
      <c r="T149" s="796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IFERROR(IF(Y149=0,"",ROUNDUP(Y149/H149,0)*0.01196),"")</f>
        <v/>
      </c>
      <c r="AA149" s="65" t="s">
        <v>45</v>
      </c>
      <c r="AB149" s="66" t="s">
        <v>45</v>
      </c>
      <c r="AC149" s="221" t="s">
        <v>286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288</v>
      </c>
      <c r="B150" s="60" t="s">
        <v>289</v>
      </c>
      <c r="C150" s="34">
        <v>4301011564</v>
      </c>
      <c r="D150" s="793">
        <v>4680115882577</v>
      </c>
      <c r="E150" s="793"/>
      <c r="F150" s="59">
        <v>0.4</v>
      </c>
      <c r="G150" s="35">
        <v>8</v>
      </c>
      <c r="H150" s="59">
        <v>3.2</v>
      </c>
      <c r="I150" s="59">
        <v>3.38</v>
      </c>
      <c r="J150" s="35">
        <v>182</v>
      </c>
      <c r="K150" s="35" t="s">
        <v>88</v>
      </c>
      <c r="L150" s="35" t="s">
        <v>45</v>
      </c>
      <c r="M150" s="36" t="s">
        <v>115</v>
      </c>
      <c r="N150" s="36"/>
      <c r="O150" s="35">
        <v>90</v>
      </c>
      <c r="P150" s="10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5"/>
      <c r="R150" s="795"/>
      <c r="S150" s="795"/>
      <c r="T150" s="796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290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288</v>
      </c>
      <c r="B151" s="60" t="s">
        <v>291</v>
      </c>
      <c r="C151" s="34">
        <v>4301011562</v>
      </c>
      <c r="D151" s="793">
        <v>4680115882577</v>
      </c>
      <c r="E151" s="793"/>
      <c r="F151" s="59">
        <v>0.4</v>
      </c>
      <c r="G151" s="35">
        <v>8</v>
      </c>
      <c r="H151" s="59">
        <v>3.2</v>
      </c>
      <c r="I151" s="59">
        <v>3.38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5"/>
      <c r="R151" s="795"/>
      <c r="S151" s="795"/>
      <c r="T151" s="79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290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90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7" t="s">
        <v>40</v>
      </c>
      <c r="Q152" s="788"/>
      <c r="R152" s="788"/>
      <c r="S152" s="788"/>
      <c r="T152" s="788"/>
      <c r="U152" s="788"/>
      <c r="V152" s="789"/>
      <c r="W152" s="40" t="s">
        <v>39</v>
      </c>
      <c r="X152" s="41">
        <f>IFERROR(X149/H149,"0")+IFERROR(X150/H150,"0")+IFERROR(X151/H151,"0")</f>
        <v>0</v>
      </c>
      <c r="Y152" s="41">
        <f>IFERROR(Y149/H149,"0")+IFERROR(Y150/H150,"0")+IFERROR(Y151/H151,"0")</f>
        <v>0</v>
      </c>
      <c r="Z152" s="41">
        <f>IFERROR(IF(Z149="",0,Z149),"0")+IFERROR(IF(Z150="",0,Z150),"0")+IFERROR(IF(Z151="",0,Z151),"0")</f>
        <v>0</v>
      </c>
      <c r="AA152" s="64"/>
      <c r="AB152" s="64"/>
      <c r="AC152" s="64"/>
    </row>
    <row r="153" spans="1:68" x14ac:dyDescent="0.2">
      <c r="A153" s="790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87" t="s">
        <v>40</v>
      </c>
      <c r="Q153" s="788"/>
      <c r="R153" s="788"/>
      <c r="S153" s="788"/>
      <c r="T153" s="788"/>
      <c r="U153" s="788"/>
      <c r="V153" s="789"/>
      <c r="W153" s="40" t="s">
        <v>0</v>
      </c>
      <c r="X153" s="41">
        <f>IFERROR(SUM(X149:X151),"0")</f>
        <v>0</v>
      </c>
      <c r="Y153" s="41">
        <f>IFERROR(SUM(Y149:Y151),"0")</f>
        <v>0</v>
      </c>
      <c r="Z153" s="40"/>
      <c r="AA153" s="64"/>
      <c r="AB153" s="64"/>
      <c r="AC153" s="64"/>
    </row>
    <row r="154" spans="1:68" ht="14.25" customHeight="1" x14ac:dyDescent="0.25">
      <c r="A154" s="792" t="s">
        <v>78</v>
      </c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2"/>
      <c r="P154" s="792"/>
      <c r="Q154" s="792"/>
      <c r="R154" s="792"/>
      <c r="S154" s="792"/>
      <c r="T154" s="792"/>
      <c r="U154" s="792"/>
      <c r="V154" s="792"/>
      <c r="W154" s="792"/>
      <c r="X154" s="792"/>
      <c r="Y154" s="792"/>
      <c r="Z154" s="792"/>
      <c r="AA154" s="63"/>
      <c r="AB154" s="63"/>
      <c r="AC154" s="63"/>
    </row>
    <row r="155" spans="1:68" ht="27" customHeight="1" x14ac:dyDescent="0.25">
      <c r="A155" s="60" t="s">
        <v>292</v>
      </c>
      <c r="B155" s="60" t="s">
        <v>293</v>
      </c>
      <c r="C155" s="34">
        <v>4301031234</v>
      </c>
      <c r="D155" s="793">
        <v>4680115883444</v>
      </c>
      <c r="E155" s="793"/>
      <c r="F155" s="59">
        <v>0.35</v>
      </c>
      <c r="G155" s="35">
        <v>8</v>
      </c>
      <c r="H155" s="59">
        <v>2.8</v>
      </c>
      <c r="I155" s="59">
        <v>3.0680000000000001</v>
      </c>
      <c r="J155" s="35">
        <v>182</v>
      </c>
      <c r="K155" s="35" t="s">
        <v>88</v>
      </c>
      <c r="L155" s="35" t="s">
        <v>45</v>
      </c>
      <c r="M155" s="36" t="s">
        <v>115</v>
      </c>
      <c r="N155" s="36"/>
      <c r="O155" s="35">
        <v>90</v>
      </c>
      <c r="P155" s="10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5"/>
      <c r="R155" s="795"/>
      <c r="S155" s="795"/>
      <c r="T155" s="796"/>
      <c r="U155" s="37" t="s">
        <v>45</v>
      </c>
      <c r="V155" s="37" t="s">
        <v>45</v>
      </c>
      <c r="W155" s="38" t="s">
        <v>0</v>
      </c>
      <c r="X155" s="56">
        <v>8</v>
      </c>
      <c r="Y155" s="53">
        <f>IFERROR(IF(X155="",0,CEILING((X155/$H155),1)*$H155),"")</f>
        <v>8.3999999999999986</v>
      </c>
      <c r="Z155" s="39">
        <f>IFERROR(IF(Y155=0,"",ROUNDUP(Y155/H155,0)*0.00651),"")</f>
        <v>1.9529999999999999E-2</v>
      </c>
      <c r="AA155" s="65" t="s">
        <v>45</v>
      </c>
      <c r="AB155" s="66" t="s">
        <v>45</v>
      </c>
      <c r="AC155" s="227" t="s">
        <v>294</v>
      </c>
      <c r="AG155" s="75"/>
      <c r="AJ155" s="79" t="s">
        <v>45</v>
      </c>
      <c r="AK155" s="79">
        <v>0</v>
      </c>
      <c r="BB155" s="228" t="s">
        <v>66</v>
      </c>
      <c r="BM155" s="75">
        <f>IFERROR(X155*I155/H155,"0")</f>
        <v>8.7657142857142869</v>
      </c>
      <c r="BN155" s="75">
        <f>IFERROR(Y155*I155/H155,"0")</f>
        <v>9.2039999999999988</v>
      </c>
      <c r="BO155" s="75">
        <f>IFERROR(1/J155*(X155/H155),"0")</f>
        <v>1.5698587127158558E-2</v>
      </c>
      <c r="BP155" s="75">
        <f>IFERROR(1/J155*(Y155/H155),"0")</f>
        <v>1.6483516483516484E-2</v>
      </c>
    </row>
    <row r="156" spans="1:68" ht="27" customHeight="1" x14ac:dyDescent="0.25">
      <c r="A156" s="60" t="s">
        <v>292</v>
      </c>
      <c r="B156" s="60" t="s">
        <v>295</v>
      </c>
      <c r="C156" s="34">
        <v>4301031235</v>
      </c>
      <c r="D156" s="793">
        <v>4680115883444</v>
      </c>
      <c r="E156" s="793"/>
      <c r="F156" s="59">
        <v>0.35</v>
      </c>
      <c r="G156" s="35">
        <v>8</v>
      </c>
      <c r="H156" s="59">
        <v>2.8</v>
      </c>
      <c r="I156" s="59">
        <v>3.0680000000000001</v>
      </c>
      <c r="J156" s="35">
        <v>182</v>
      </c>
      <c r="K156" s="35" t="s">
        <v>88</v>
      </c>
      <c r="L156" s="35" t="s">
        <v>45</v>
      </c>
      <c r="M156" s="36" t="s">
        <v>115</v>
      </c>
      <c r="N156" s="36"/>
      <c r="O156" s="35">
        <v>90</v>
      </c>
      <c r="P156" s="10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5"/>
      <c r="R156" s="795"/>
      <c r="S156" s="795"/>
      <c r="T156" s="79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IFERROR(IF(Y156=0,"",ROUNDUP(Y156/H156,0)*0.00651),"")</f>
        <v/>
      </c>
      <c r="AA156" s="65" t="s">
        <v>45</v>
      </c>
      <c r="AB156" s="66" t="s">
        <v>45</v>
      </c>
      <c r="AC156" s="229" t="s">
        <v>294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7" t="s">
        <v>40</v>
      </c>
      <c r="Q157" s="788"/>
      <c r="R157" s="788"/>
      <c r="S157" s="788"/>
      <c r="T157" s="788"/>
      <c r="U157" s="788"/>
      <c r="V157" s="789"/>
      <c r="W157" s="40" t="s">
        <v>39</v>
      </c>
      <c r="X157" s="41">
        <f>IFERROR(X155/H155,"0")+IFERROR(X156/H156,"0")</f>
        <v>2.8571428571428572</v>
      </c>
      <c r="Y157" s="41">
        <f>IFERROR(Y155/H155,"0")+IFERROR(Y156/H156,"0")</f>
        <v>2.9999999999999996</v>
      </c>
      <c r="Z157" s="41">
        <f>IFERROR(IF(Z155="",0,Z155),"0")+IFERROR(IF(Z156="",0,Z156),"0")</f>
        <v>1.9529999999999999E-2</v>
      </c>
      <c r="AA157" s="64"/>
      <c r="AB157" s="64"/>
      <c r="AC157" s="64"/>
    </row>
    <row r="158" spans="1:68" x14ac:dyDescent="0.2">
      <c r="A158" s="790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7" t="s">
        <v>40</v>
      </c>
      <c r="Q158" s="788"/>
      <c r="R158" s="788"/>
      <c r="S158" s="788"/>
      <c r="T158" s="788"/>
      <c r="U158" s="788"/>
      <c r="V158" s="789"/>
      <c r="W158" s="40" t="s">
        <v>0</v>
      </c>
      <c r="X158" s="41">
        <f>IFERROR(SUM(X155:X156),"0")</f>
        <v>8</v>
      </c>
      <c r="Y158" s="41">
        <f>IFERROR(SUM(Y155:Y156),"0")</f>
        <v>8.3999999999999986</v>
      </c>
      <c r="Z158" s="40"/>
      <c r="AA158" s="64"/>
      <c r="AB158" s="64"/>
      <c r="AC158" s="64"/>
    </row>
    <row r="159" spans="1:68" ht="14.25" customHeight="1" x14ac:dyDescent="0.25">
      <c r="A159" s="792" t="s">
        <v>84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63"/>
      <c r="AB159" s="63"/>
      <c r="AC159" s="63"/>
    </row>
    <row r="160" spans="1:68" ht="16.5" customHeight="1" x14ac:dyDescent="0.25">
      <c r="A160" s="60" t="s">
        <v>296</v>
      </c>
      <c r="B160" s="60" t="s">
        <v>297</v>
      </c>
      <c r="C160" s="34">
        <v>4301051817</v>
      </c>
      <c r="D160" s="793">
        <v>4680115885585</v>
      </c>
      <c r="E160" s="793"/>
      <c r="F160" s="59">
        <v>1</v>
      </c>
      <c r="G160" s="35">
        <v>4</v>
      </c>
      <c r="H160" s="59">
        <v>4</v>
      </c>
      <c r="I160" s="59">
        <v>5.69</v>
      </c>
      <c r="J160" s="35">
        <v>120</v>
      </c>
      <c r="K160" s="35" t="s">
        <v>135</v>
      </c>
      <c r="L160" s="35" t="s">
        <v>45</v>
      </c>
      <c r="M160" s="36" t="s">
        <v>287</v>
      </c>
      <c r="N160" s="36"/>
      <c r="O160" s="35">
        <v>45</v>
      </c>
      <c r="P160" s="1074" t="s">
        <v>298</v>
      </c>
      <c r="Q160" s="795"/>
      <c r="R160" s="795"/>
      <c r="S160" s="795"/>
      <c r="T160" s="796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IFERROR(IF(Y160=0,"",ROUNDUP(Y160/H160,0)*0.00937),"")</f>
        <v/>
      </c>
      <c r="AA160" s="65" t="s">
        <v>45</v>
      </c>
      <c r="AB160" s="66" t="s">
        <v>45</v>
      </c>
      <c r="AC160" s="231" t="s">
        <v>286</v>
      </c>
      <c r="AG160" s="75"/>
      <c r="AJ160" s="79" t="s">
        <v>45</v>
      </c>
      <c r="AK160" s="79">
        <v>0</v>
      </c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299</v>
      </c>
      <c r="B161" s="60" t="s">
        <v>300</v>
      </c>
      <c r="C161" s="34">
        <v>4301051477</v>
      </c>
      <c r="D161" s="793">
        <v>4680115882584</v>
      </c>
      <c r="E161" s="793"/>
      <c r="F161" s="59">
        <v>0.33</v>
      </c>
      <c r="G161" s="35">
        <v>8</v>
      </c>
      <c r="H161" s="59">
        <v>2.64</v>
      </c>
      <c r="I161" s="59">
        <v>2.9079999999999999</v>
      </c>
      <c r="J161" s="35">
        <v>182</v>
      </c>
      <c r="K161" s="35" t="s">
        <v>88</v>
      </c>
      <c r="L161" s="35" t="s">
        <v>45</v>
      </c>
      <c r="M161" s="36" t="s">
        <v>115</v>
      </c>
      <c r="N161" s="36"/>
      <c r="O161" s="35">
        <v>60</v>
      </c>
      <c r="P161" s="10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5"/>
      <c r="R161" s="795"/>
      <c r="S161" s="795"/>
      <c r="T161" s="796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IFERROR(IF(Y161=0,"",ROUNDUP(Y161/H161,0)*0.00651),"")</f>
        <v/>
      </c>
      <c r="AA161" s="65" t="s">
        <v>45</v>
      </c>
      <c r="AB161" s="66" t="s">
        <v>45</v>
      </c>
      <c r="AC161" s="233" t="s">
        <v>290</v>
      </c>
      <c r="AG161" s="75"/>
      <c r="AJ161" s="79" t="s">
        <v>45</v>
      </c>
      <c r="AK161" s="79">
        <v>0</v>
      </c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16.5" customHeight="1" x14ac:dyDescent="0.25">
      <c r="A162" s="60" t="s">
        <v>299</v>
      </c>
      <c r="B162" s="60" t="s">
        <v>301</v>
      </c>
      <c r="C162" s="34">
        <v>4301051476</v>
      </c>
      <c r="D162" s="793">
        <v>4680115882584</v>
      </c>
      <c r="E162" s="793"/>
      <c r="F162" s="59">
        <v>0.33</v>
      </c>
      <c r="G162" s="35">
        <v>8</v>
      </c>
      <c r="H162" s="59">
        <v>2.64</v>
      </c>
      <c r="I162" s="59">
        <v>2.9079999999999999</v>
      </c>
      <c r="J162" s="35">
        <v>182</v>
      </c>
      <c r="K162" s="35" t="s">
        <v>88</v>
      </c>
      <c r="L162" s="35" t="s">
        <v>45</v>
      </c>
      <c r="M162" s="36" t="s">
        <v>115</v>
      </c>
      <c r="N162" s="36"/>
      <c r="O162" s="35">
        <v>60</v>
      </c>
      <c r="P162" s="10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5"/>
      <c r="R162" s="795"/>
      <c r="S162" s="795"/>
      <c r="T162" s="796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IFERROR(IF(Y162=0,"",ROUNDUP(Y162/H162,0)*0.00651),"")</f>
        <v/>
      </c>
      <c r="AA162" s="65" t="s">
        <v>45</v>
      </c>
      <c r="AB162" s="66" t="s">
        <v>45</v>
      </c>
      <c r="AC162" s="235" t="s">
        <v>290</v>
      </c>
      <c r="AG162" s="75"/>
      <c r="AJ162" s="79" t="s">
        <v>45</v>
      </c>
      <c r="AK162" s="79">
        <v>0</v>
      </c>
      <c r="BB162" s="236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90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7" t="s">
        <v>40</v>
      </c>
      <c r="Q163" s="788"/>
      <c r="R163" s="788"/>
      <c r="S163" s="788"/>
      <c r="T163" s="788"/>
      <c r="U163" s="788"/>
      <c r="V163" s="789"/>
      <c r="W163" s="40" t="s">
        <v>39</v>
      </c>
      <c r="X163" s="41">
        <f>IFERROR(X160/H160,"0")+IFERROR(X161/H161,"0")+IFERROR(X162/H162,"0")</f>
        <v>0</v>
      </c>
      <c r="Y163" s="41">
        <f>IFERROR(Y160/H160,"0")+IFERROR(Y161/H161,"0")+IFERROR(Y162/H162,"0")</f>
        <v>0</v>
      </c>
      <c r="Z163" s="41">
        <f>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90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87" t="s">
        <v>40</v>
      </c>
      <c r="Q164" s="788"/>
      <c r="R164" s="788"/>
      <c r="S164" s="788"/>
      <c r="T164" s="788"/>
      <c r="U164" s="788"/>
      <c r="V164" s="789"/>
      <c r="W164" s="40" t="s">
        <v>0</v>
      </c>
      <c r="X164" s="41">
        <f>IFERROR(SUM(X160:X162),"0")</f>
        <v>0</v>
      </c>
      <c r="Y164" s="41">
        <f>IFERROR(SUM(Y160:Y162),"0")</f>
        <v>0</v>
      </c>
      <c r="Z164" s="40"/>
      <c r="AA164" s="64"/>
      <c r="AB164" s="64"/>
      <c r="AC164" s="64"/>
    </row>
    <row r="165" spans="1:68" ht="16.5" customHeight="1" x14ac:dyDescent="0.25">
      <c r="A165" s="803" t="s">
        <v>119</v>
      </c>
      <c r="B165" s="803"/>
      <c r="C165" s="803"/>
      <c r="D165" s="803"/>
      <c r="E165" s="803"/>
      <c r="F165" s="803"/>
      <c r="G165" s="803"/>
      <c r="H165" s="803"/>
      <c r="I165" s="803"/>
      <c r="J165" s="803"/>
      <c r="K165" s="803"/>
      <c r="L165" s="803"/>
      <c r="M165" s="803"/>
      <c r="N165" s="803"/>
      <c r="O165" s="803"/>
      <c r="P165" s="803"/>
      <c r="Q165" s="803"/>
      <c r="R165" s="803"/>
      <c r="S165" s="803"/>
      <c r="T165" s="803"/>
      <c r="U165" s="803"/>
      <c r="V165" s="803"/>
      <c r="W165" s="803"/>
      <c r="X165" s="803"/>
      <c r="Y165" s="803"/>
      <c r="Z165" s="803"/>
      <c r="AA165" s="62"/>
      <c r="AB165" s="62"/>
      <c r="AC165" s="62"/>
    </row>
    <row r="166" spans="1:68" ht="14.25" customHeight="1" x14ac:dyDescent="0.25">
      <c r="A166" s="792" t="s">
        <v>121</v>
      </c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2"/>
      <c r="P166" s="792"/>
      <c r="Q166" s="792"/>
      <c r="R166" s="792"/>
      <c r="S166" s="792"/>
      <c r="T166" s="792"/>
      <c r="U166" s="792"/>
      <c r="V166" s="792"/>
      <c r="W166" s="792"/>
      <c r="X166" s="792"/>
      <c r="Y166" s="792"/>
      <c r="Z166" s="792"/>
      <c r="AA166" s="63"/>
      <c r="AB166" s="63"/>
      <c r="AC166" s="63"/>
    </row>
    <row r="167" spans="1:68" ht="27" customHeight="1" x14ac:dyDescent="0.25">
      <c r="A167" s="60" t="s">
        <v>302</v>
      </c>
      <c r="B167" s="60" t="s">
        <v>303</v>
      </c>
      <c r="C167" s="34">
        <v>4301011705</v>
      </c>
      <c r="D167" s="793">
        <v>4607091384604</v>
      </c>
      <c r="E167" s="793"/>
      <c r="F167" s="59">
        <v>0.4</v>
      </c>
      <c r="G167" s="35">
        <v>10</v>
      </c>
      <c r="H167" s="59">
        <v>4</v>
      </c>
      <c r="I167" s="59">
        <v>4.21</v>
      </c>
      <c r="J167" s="35">
        <v>132</v>
      </c>
      <c r="K167" s="35" t="s">
        <v>135</v>
      </c>
      <c r="L167" s="35" t="s">
        <v>45</v>
      </c>
      <c r="M167" s="36" t="s">
        <v>129</v>
      </c>
      <c r="N167" s="36"/>
      <c r="O167" s="35">
        <v>50</v>
      </c>
      <c r="P167" s="10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5"/>
      <c r="R167" s="795"/>
      <c r="S167" s="795"/>
      <c r="T167" s="79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90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7" t="s">
        <v>40</v>
      </c>
      <c r="Q168" s="788"/>
      <c r="R168" s="788"/>
      <c r="S168" s="788"/>
      <c r="T168" s="788"/>
      <c r="U168" s="788"/>
      <c r="V168" s="789"/>
      <c r="W168" s="40" t="s">
        <v>39</v>
      </c>
      <c r="X168" s="41">
        <f>IFERROR(X167/H167,"0")</f>
        <v>0</v>
      </c>
      <c r="Y168" s="41">
        <f>IFERROR(Y167/H167,"0")</f>
        <v>0</v>
      </c>
      <c r="Z168" s="41">
        <f>IFERROR(IF(Z167="",0,Z167),"0")</f>
        <v>0</v>
      </c>
      <c r="AA168" s="64"/>
      <c r="AB168" s="64"/>
      <c r="AC168" s="64"/>
    </row>
    <row r="169" spans="1:68" x14ac:dyDescent="0.2">
      <c r="A169" s="790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87" t="s">
        <v>40</v>
      </c>
      <c r="Q169" s="788"/>
      <c r="R169" s="788"/>
      <c r="S169" s="788"/>
      <c r="T169" s="788"/>
      <c r="U169" s="788"/>
      <c r="V169" s="789"/>
      <c r="W169" s="40" t="s">
        <v>0</v>
      </c>
      <c r="X169" s="41">
        <f>IFERROR(SUM(X167:X167),"0")</f>
        <v>0</v>
      </c>
      <c r="Y169" s="41">
        <f>IFERROR(SUM(Y167:Y167),"0")</f>
        <v>0</v>
      </c>
      <c r="Z169" s="40"/>
      <c r="AA169" s="64"/>
      <c r="AB169" s="64"/>
      <c r="AC169" s="64"/>
    </row>
    <row r="170" spans="1:68" ht="14.25" customHeight="1" x14ac:dyDescent="0.25">
      <c r="A170" s="792" t="s">
        <v>78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63"/>
      <c r="AB170" s="63"/>
      <c r="AC170" s="63"/>
    </row>
    <row r="171" spans="1:68" ht="16.5" customHeight="1" x14ac:dyDescent="0.25">
      <c r="A171" s="60" t="s">
        <v>305</v>
      </c>
      <c r="B171" s="60" t="s">
        <v>306</v>
      </c>
      <c r="C171" s="34">
        <v>4301030895</v>
      </c>
      <c r="D171" s="793">
        <v>4607091387667</v>
      </c>
      <c r="E171" s="793"/>
      <c r="F171" s="59">
        <v>0.9</v>
      </c>
      <c r="G171" s="35">
        <v>10</v>
      </c>
      <c r="H171" s="59">
        <v>9</v>
      </c>
      <c r="I171" s="59">
        <v>9.5850000000000009</v>
      </c>
      <c r="J171" s="35">
        <v>64</v>
      </c>
      <c r="K171" s="35" t="s">
        <v>126</v>
      </c>
      <c r="L171" s="35" t="s">
        <v>45</v>
      </c>
      <c r="M171" s="36" t="s">
        <v>129</v>
      </c>
      <c r="N171" s="36"/>
      <c r="O171" s="35">
        <v>40</v>
      </c>
      <c r="P171" s="10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5"/>
      <c r="R171" s="795"/>
      <c r="S171" s="795"/>
      <c r="T171" s="79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IFERROR(IF(Y171=0,"",ROUNDUP(Y171/H171,0)*0.01898),"")</f>
        <v/>
      </c>
      <c r="AA171" s="65" t="s">
        <v>45</v>
      </c>
      <c r="AB171" s="66" t="s">
        <v>45</v>
      </c>
      <c r="AC171" s="239" t="s">
        <v>307</v>
      </c>
      <c r="AG171" s="75"/>
      <c r="AJ171" s="79" t="s">
        <v>45</v>
      </c>
      <c r="AK171" s="79">
        <v>0</v>
      </c>
      <c r="BB171" s="240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customHeight="1" x14ac:dyDescent="0.25">
      <c r="A172" s="60" t="s">
        <v>308</v>
      </c>
      <c r="B172" s="60" t="s">
        <v>309</v>
      </c>
      <c r="C172" s="34">
        <v>4301030961</v>
      </c>
      <c r="D172" s="793">
        <v>4607091387636</v>
      </c>
      <c r="E172" s="793"/>
      <c r="F172" s="59">
        <v>0.7</v>
      </c>
      <c r="G172" s="35">
        <v>6</v>
      </c>
      <c r="H172" s="59">
        <v>4.2</v>
      </c>
      <c r="I172" s="59">
        <v>4.5</v>
      </c>
      <c r="J172" s="35">
        <v>132</v>
      </c>
      <c r="K172" s="35" t="s">
        <v>135</v>
      </c>
      <c r="L172" s="35" t="s">
        <v>45</v>
      </c>
      <c r="M172" s="36" t="s">
        <v>82</v>
      </c>
      <c r="N172" s="36"/>
      <c r="O172" s="35">
        <v>40</v>
      </c>
      <c r="P172" s="10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5"/>
      <c r="R172" s="795"/>
      <c r="S172" s="795"/>
      <c r="T172" s="796"/>
      <c r="U172" s="37" t="s">
        <v>45</v>
      </c>
      <c r="V172" s="37" t="s">
        <v>45</v>
      </c>
      <c r="W172" s="38" t="s">
        <v>0</v>
      </c>
      <c r="X172" s="56">
        <v>21</v>
      </c>
      <c r="Y172" s="53">
        <f>IFERROR(IF(X172="",0,CEILING((X172/$H172),1)*$H172),"")</f>
        <v>21</v>
      </c>
      <c r="Z172" s="39">
        <f>IFERROR(IF(Y172=0,"",ROUNDUP(Y172/H172,0)*0.00902),"")</f>
        <v>4.5100000000000001E-2</v>
      </c>
      <c r="AA172" s="65" t="s">
        <v>45</v>
      </c>
      <c r="AB172" s="66" t="s">
        <v>45</v>
      </c>
      <c r="AC172" s="241" t="s">
        <v>310</v>
      </c>
      <c r="AG172" s="75"/>
      <c r="AJ172" s="79" t="s">
        <v>45</v>
      </c>
      <c r="AK172" s="79">
        <v>0</v>
      </c>
      <c r="BB172" s="242" t="s">
        <v>66</v>
      </c>
      <c r="BM172" s="75">
        <f>IFERROR(X172*I172/H172,"0")</f>
        <v>22.5</v>
      </c>
      <c r="BN172" s="75">
        <f>IFERROR(Y172*I172/H172,"0")</f>
        <v>22.5</v>
      </c>
      <c r="BO172" s="75">
        <f>IFERROR(1/J172*(X172/H172),"0")</f>
        <v>3.787878787878788E-2</v>
      </c>
      <c r="BP172" s="75">
        <f>IFERROR(1/J172*(Y172/H172),"0")</f>
        <v>3.787878787878788E-2</v>
      </c>
    </row>
    <row r="173" spans="1:68" ht="16.5" customHeight="1" x14ac:dyDescent="0.25">
      <c r="A173" s="60" t="s">
        <v>311</v>
      </c>
      <c r="B173" s="60" t="s">
        <v>312</v>
      </c>
      <c r="C173" s="34">
        <v>4301030963</v>
      </c>
      <c r="D173" s="793">
        <v>4607091382426</v>
      </c>
      <c r="E173" s="793"/>
      <c r="F173" s="59">
        <v>0.9</v>
      </c>
      <c r="G173" s="35">
        <v>10</v>
      </c>
      <c r="H173" s="59">
        <v>9</v>
      </c>
      <c r="I173" s="59">
        <v>9.5850000000000009</v>
      </c>
      <c r="J173" s="35">
        <v>64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5"/>
      <c r="R173" s="795"/>
      <c r="S173" s="795"/>
      <c r="T173" s="796"/>
      <c r="U173" s="37" t="s">
        <v>45</v>
      </c>
      <c r="V173" s="37" t="s">
        <v>45</v>
      </c>
      <c r="W173" s="38" t="s">
        <v>0</v>
      </c>
      <c r="X173" s="56">
        <v>100</v>
      </c>
      <c r="Y173" s="53">
        <f>IFERROR(IF(X173="",0,CEILING((X173/$H173),1)*$H173),"")</f>
        <v>108</v>
      </c>
      <c r="Z173" s="39">
        <f>IFERROR(IF(Y173=0,"",ROUNDUP(Y173/H173,0)*0.01898),"")</f>
        <v>0.22776000000000002</v>
      </c>
      <c r="AA173" s="65" t="s">
        <v>45</v>
      </c>
      <c r="AB173" s="66" t="s">
        <v>45</v>
      </c>
      <c r="AC173" s="243" t="s">
        <v>313</v>
      </c>
      <c r="AG173" s="75"/>
      <c r="AJ173" s="79" t="s">
        <v>45</v>
      </c>
      <c r="AK173" s="79">
        <v>0</v>
      </c>
      <c r="BB173" s="244" t="s">
        <v>66</v>
      </c>
      <c r="BM173" s="75">
        <f>IFERROR(X173*I173/H173,"0")</f>
        <v>106.50000000000001</v>
      </c>
      <c r="BN173" s="75">
        <f>IFERROR(Y173*I173/H173,"0")</f>
        <v>115.02000000000001</v>
      </c>
      <c r="BO173" s="75">
        <f>IFERROR(1/J173*(X173/H173),"0")</f>
        <v>0.1736111111111111</v>
      </c>
      <c r="BP173" s="75">
        <f>IFERROR(1/J173*(Y173/H173),"0")</f>
        <v>0.1875</v>
      </c>
    </row>
    <row r="174" spans="1:68" ht="27" customHeight="1" x14ac:dyDescent="0.25">
      <c r="A174" s="60" t="s">
        <v>314</v>
      </c>
      <c r="B174" s="60" t="s">
        <v>315</v>
      </c>
      <c r="C174" s="34">
        <v>4301030962</v>
      </c>
      <c r="D174" s="793">
        <v>4607091386547</v>
      </c>
      <c r="E174" s="793"/>
      <c r="F174" s="59">
        <v>0.35</v>
      </c>
      <c r="G174" s="35">
        <v>8</v>
      </c>
      <c r="H174" s="59">
        <v>2.8</v>
      </c>
      <c r="I174" s="59">
        <v>2.94</v>
      </c>
      <c r="J174" s="35">
        <v>234</v>
      </c>
      <c r="K174" s="35" t="s">
        <v>83</v>
      </c>
      <c r="L174" s="35" t="s">
        <v>45</v>
      </c>
      <c r="M174" s="36" t="s">
        <v>82</v>
      </c>
      <c r="N174" s="36"/>
      <c r="O174" s="35">
        <v>40</v>
      </c>
      <c r="P174" s="10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5"/>
      <c r="R174" s="795"/>
      <c r="S174" s="795"/>
      <c r="T174" s="796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5" t="s">
        <v>310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316</v>
      </c>
      <c r="B175" s="60" t="s">
        <v>317</v>
      </c>
      <c r="C175" s="34">
        <v>4301030964</v>
      </c>
      <c r="D175" s="793">
        <v>4607091382464</v>
      </c>
      <c r="E175" s="793"/>
      <c r="F175" s="59">
        <v>0.35</v>
      </c>
      <c r="G175" s="35">
        <v>8</v>
      </c>
      <c r="H175" s="59">
        <v>2.8</v>
      </c>
      <c r="I175" s="59">
        <v>2.964</v>
      </c>
      <c r="J175" s="35">
        <v>234</v>
      </c>
      <c r="K175" s="35" t="s">
        <v>83</v>
      </c>
      <c r="L175" s="35" t="s">
        <v>45</v>
      </c>
      <c r="M175" s="36" t="s">
        <v>82</v>
      </c>
      <c r="N175" s="36"/>
      <c r="O175" s="35">
        <v>40</v>
      </c>
      <c r="P175" s="10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5"/>
      <c r="R175" s="795"/>
      <c r="S175" s="795"/>
      <c r="T175" s="79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x14ac:dyDescent="0.2">
      <c r="A176" s="790"/>
      <c r="B176" s="790"/>
      <c r="C176" s="790"/>
      <c r="D176" s="790"/>
      <c r="E176" s="790"/>
      <c r="F176" s="790"/>
      <c r="G176" s="790"/>
      <c r="H176" s="790"/>
      <c r="I176" s="790"/>
      <c r="J176" s="790"/>
      <c r="K176" s="790"/>
      <c r="L176" s="790"/>
      <c r="M176" s="790"/>
      <c r="N176" s="790"/>
      <c r="O176" s="791"/>
      <c r="P176" s="787" t="s">
        <v>40</v>
      </c>
      <c r="Q176" s="788"/>
      <c r="R176" s="788"/>
      <c r="S176" s="788"/>
      <c r="T176" s="788"/>
      <c r="U176" s="788"/>
      <c r="V176" s="789"/>
      <c r="W176" s="40" t="s">
        <v>39</v>
      </c>
      <c r="X176" s="41">
        <f>IFERROR(X171/H171,"0")+IFERROR(X172/H172,"0")+IFERROR(X173/H173,"0")+IFERROR(X174/H174,"0")+IFERROR(X175/H175,"0")</f>
        <v>16.111111111111111</v>
      </c>
      <c r="Y176" s="41">
        <f>IFERROR(Y171/H171,"0")+IFERROR(Y172/H172,"0")+IFERROR(Y173/H173,"0")+IFERROR(Y174/H174,"0")+IFERROR(Y175/H175,"0")</f>
        <v>17</v>
      </c>
      <c r="Z176" s="41">
        <f>IFERROR(IF(Z171="",0,Z171),"0")+IFERROR(IF(Z172="",0,Z172),"0")+IFERROR(IF(Z173="",0,Z173),"0")+IFERROR(IF(Z174="",0,Z174),"0")+IFERROR(IF(Z175="",0,Z175),"0")</f>
        <v>0.27285999999999999</v>
      </c>
      <c r="AA176" s="64"/>
      <c r="AB176" s="64"/>
      <c r="AC176" s="64"/>
    </row>
    <row r="177" spans="1:68" x14ac:dyDescent="0.2">
      <c r="A177" s="790"/>
      <c r="B177" s="790"/>
      <c r="C177" s="790"/>
      <c r="D177" s="790"/>
      <c r="E177" s="790"/>
      <c r="F177" s="790"/>
      <c r="G177" s="790"/>
      <c r="H177" s="790"/>
      <c r="I177" s="790"/>
      <c r="J177" s="790"/>
      <c r="K177" s="790"/>
      <c r="L177" s="790"/>
      <c r="M177" s="790"/>
      <c r="N177" s="790"/>
      <c r="O177" s="791"/>
      <c r="P177" s="787" t="s">
        <v>40</v>
      </c>
      <c r="Q177" s="788"/>
      <c r="R177" s="788"/>
      <c r="S177" s="788"/>
      <c r="T177" s="788"/>
      <c r="U177" s="788"/>
      <c r="V177" s="789"/>
      <c r="W177" s="40" t="s">
        <v>0</v>
      </c>
      <c r="X177" s="41">
        <f>IFERROR(SUM(X171:X175),"0")</f>
        <v>121</v>
      </c>
      <c r="Y177" s="41">
        <f>IFERROR(SUM(Y171:Y175),"0")</f>
        <v>129</v>
      </c>
      <c r="Z177" s="40"/>
      <c r="AA177" s="64"/>
      <c r="AB177" s="64"/>
      <c r="AC177" s="64"/>
    </row>
    <row r="178" spans="1:68" ht="14.25" customHeight="1" x14ac:dyDescent="0.25">
      <c r="A178" s="792" t="s">
        <v>84</v>
      </c>
      <c r="B178" s="792"/>
      <c r="C178" s="792"/>
      <c r="D178" s="792"/>
      <c r="E178" s="792"/>
      <c r="F178" s="792"/>
      <c r="G178" s="792"/>
      <c r="H178" s="792"/>
      <c r="I178" s="792"/>
      <c r="J178" s="792"/>
      <c r="K178" s="792"/>
      <c r="L178" s="792"/>
      <c r="M178" s="792"/>
      <c r="N178" s="792"/>
      <c r="O178" s="792"/>
      <c r="P178" s="792"/>
      <c r="Q178" s="792"/>
      <c r="R178" s="792"/>
      <c r="S178" s="792"/>
      <c r="T178" s="792"/>
      <c r="U178" s="792"/>
      <c r="V178" s="792"/>
      <c r="W178" s="792"/>
      <c r="X178" s="792"/>
      <c r="Y178" s="792"/>
      <c r="Z178" s="792"/>
      <c r="AA178" s="63"/>
      <c r="AB178" s="63"/>
      <c r="AC178" s="63"/>
    </row>
    <row r="179" spans="1:68" ht="16.5" customHeight="1" x14ac:dyDescent="0.25">
      <c r="A179" s="60" t="s">
        <v>318</v>
      </c>
      <c r="B179" s="60" t="s">
        <v>319</v>
      </c>
      <c r="C179" s="34">
        <v>4301051653</v>
      </c>
      <c r="D179" s="793">
        <v>4607091386264</v>
      </c>
      <c r="E179" s="793"/>
      <c r="F179" s="59">
        <v>0.5</v>
      </c>
      <c r="G179" s="35">
        <v>6</v>
      </c>
      <c r="H179" s="59">
        <v>3</v>
      </c>
      <c r="I179" s="59">
        <v>3.258</v>
      </c>
      <c r="J179" s="35">
        <v>182</v>
      </c>
      <c r="K179" s="35" t="s">
        <v>88</v>
      </c>
      <c r="L179" s="35" t="s">
        <v>45</v>
      </c>
      <c r="M179" s="36" t="s">
        <v>125</v>
      </c>
      <c r="N179" s="36"/>
      <c r="O179" s="35">
        <v>31</v>
      </c>
      <c r="P179" s="10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5"/>
      <c r="R179" s="795"/>
      <c r="S179" s="795"/>
      <c r="T179" s="796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IFERROR(IF(Y179=0,"",ROUNDUP(Y179/H179,0)*0.00651),"")</f>
        <v/>
      </c>
      <c r="AA179" s="65" t="s">
        <v>45</v>
      </c>
      <c r="AB179" s="66" t="s">
        <v>45</v>
      </c>
      <c r="AC179" s="249" t="s">
        <v>320</v>
      </c>
      <c r="AG179" s="75"/>
      <c r="AJ179" s="79" t="s">
        <v>45</v>
      </c>
      <c r="AK179" s="79">
        <v>0</v>
      </c>
      <c r="BB179" s="250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321</v>
      </c>
      <c r="B180" s="60" t="s">
        <v>322</v>
      </c>
      <c r="C180" s="34">
        <v>4301051313</v>
      </c>
      <c r="D180" s="793">
        <v>4607091385427</v>
      </c>
      <c r="E180" s="793"/>
      <c r="F180" s="59">
        <v>0.5</v>
      </c>
      <c r="G180" s="35">
        <v>6</v>
      </c>
      <c r="H180" s="59">
        <v>3</v>
      </c>
      <c r="I180" s="59">
        <v>3.2519999999999998</v>
      </c>
      <c r="J180" s="35">
        <v>182</v>
      </c>
      <c r="K180" s="35" t="s">
        <v>88</v>
      </c>
      <c r="L180" s="35" t="s">
        <v>45</v>
      </c>
      <c r="M180" s="36" t="s">
        <v>82</v>
      </c>
      <c r="N180" s="36"/>
      <c r="O180" s="35">
        <v>40</v>
      </c>
      <c r="P180" s="10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5"/>
      <c r="R180" s="795"/>
      <c r="S180" s="795"/>
      <c r="T180" s="796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IFERROR(IF(Y180=0,"",ROUNDUP(Y180/H180,0)*0.00651),"")</f>
        <v/>
      </c>
      <c r="AA180" s="65" t="s">
        <v>45</v>
      </c>
      <c r="AB180" s="66" t="s">
        <v>45</v>
      </c>
      <c r="AC180" s="251" t="s">
        <v>323</v>
      </c>
      <c r="AG180" s="75"/>
      <c r="AJ180" s="79" t="s">
        <v>45</v>
      </c>
      <c r="AK180" s="79">
        <v>0</v>
      </c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0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7" t="s">
        <v>40</v>
      </c>
      <c r="Q181" s="788"/>
      <c r="R181" s="788"/>
      <c r="S181" s="788"/>
      <c r="T181" s="788"/>
      <c r="U181" s="788"/>
      <c r="V181" s="789"/>
      <c r="W181" s="40" t="s">
        <v>39</v>
      </c>
      <c r="X181" s="41">
        <f>IFERROR(X179/H179,"0")+IFERROR(X180/H180,"0")</f>
        <v>0</v>
      </c>
      <c r="Y181" s="41">
        <f>IFERROR(Y179/H179,"0")+IFERROR(Y180/H180,"0")</f>
        <v>0</v>
      </c>
      <c r="Z181" s="41">
        <f>IFERROR(IF(Z179="",0,Z179),"0")+IFERROR(IF(Z180="",0,Z180),"0")</f>
        <v>0</v>
      </c>
      <c r="AA181" s="64"/>
      <c r="AB181" s="64"/>
      <c r="AC181" s="64"/>
    </row>
    <row r="182" spans="1:68" x14ac:dyDescent="0.2">
      <c r="A182" s="790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87" t="s">
        <v>40</v>
      </c>
      <c r="Q182" s="788"/>
      <c r="R182" s="788"/>
      <c r="S182" s="788"/>
      <c r="T182" s="788"/>
      <c r="U182" s="788"/>
      <c r="V182" s="789"/>
      <c r="W182" s="40" t="s">
        <v>0</v>
      </c>
      <c r="X182" s="41">
        <f>IFERROR(SUM(X179:X180),"0")</f>
        <v>0</v>
      </c>
      <c r="Y182" s="41">
        <f>IFERROR(SUM(Y179:Y180),"0")</f>
        <v>0</v>
      </c>
      <c r="Z182" s="40"/>
      <c r="AA182" s="64"/>
      <c r="AB182" s="64"/>
      <c r="AC182" s="64"/>
    </row>
    <row r="183" spans="1:68" ht="27.75" customHeight="1" x14ac:dyDescent="0.2">
      <c r="A183" s="837" t="s">
        <v>324</v>
      </c>
      <c r="B183" s="837"/>
      <c r="C183" s="837"/>
      <c r="D183" s="837"/>
      <c r="E183" s="837"/>
      <c r="F183" s="837"/>
      <c r="G183" s="837"/>
      <c r="H183" s="837"/>
      <c r="I183" s="837"/>
      <c r="J183" s="837"/>
      <c r="K183" s="837"/>
      <c r="L183" s="837"/>
      <c r="M183" s="837"/>
      <c r="N183" s="837"/>
      <c r="O183" s="837"/>
      <c r="P183" s="837"/>
      <c r="Q183" s="837"/>
      <c r="R183" s="837"/>
      <c r="S183" s="837"/>
      <c r="T183" s="837"/>
      <c r="U183" s="837"/>
      <c r="V183" s="837"/>
      <c r="W183" s="837"/>
      <c r="X183" s="837"/>
      <c r="Y183" s="837"/>
      <c r="Z183" s="837"/>
      <c r="AA183" s="52"/>
      <c r="AB183" s="52"/>
      <c r="AC183" s="52"/>
    </row>
    <row r="184" spans="1:68" ht="16.5" customHeight="1" x14ac:dyDescent="0.25">
      <c r="A184" s="803" t="s">
        <v>325</v>
      </c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3"/>
      <c r="P184" s="803"/>
      <c r="Q184" s="803"/>
      <c r="R184" s="803"/>
      <c r="S184" s="803"/>
      <c r="T184" s="803"/>
      <c r="U184" s="803"/>
      <c r="V184" s="803"/>
      <c r="W184" s="803"/>
      <c r="X184" s="803"/>
      <c r="Y184" s="803"/>
      <c r="Z184" s="803"/>
      <c r="AA184" s="62"/>
      <c r="AB184" s="62"/>
      <c r="AC184" s="62"/>
    </row>
    <row r="185" spans="1:68" ht="14.25" customHeight="1" x14ac:dyDescent="0.25">
      <c r="A185" s="792" t="s">
        <v>171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4301020323</v>
      </c>
      <c r="D186" s="793">
        <v>4680115886223</v>
      </c>
      <c r="E186" s="793"/>
      <c r="F186" s="59">
        <v>0.33</v>
      </c>
      <c r="G186" s="35">
        <v>6</v>
      </c>
      <c r="H186" s="59">
        <v>1.98</v>
      </c>
      <c r="I186" s="59">
        <v>2.08</v>
      </c>
      <c r="J186" s="35">
        <v>234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10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5"/>
      <c r="R186" s="795"/>
      <c r="S186" s="795"/>
      <c r="T186" s="796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0"/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1"/>
      <c r="P187" s="787" t="s">
        <v>40</v>
      </c>
      <c r="Q187" s="788"/>
      <c r="R187" s="788"/>
      <c r="S187" s="788"/>
      <c r="T187" s="788"/>
      <c r="U187" s="788"/>
      <c r="V187" s="789"/>
      <c r="W187" s="40" t="s">
        <v>39</v>
      </c>
      <c r="X187" s="41">
        <f>IFERROR(X186/H186,"0")</f>
        <v>0</v>
      </c>
      <c r="Y187" s="41">
        <f>IFERROR(Y186/H186,"0")</f>
        <v>0</v>
      </c>
      <c r="Z187" s="41">
        <f>IFERROR(IF(Z186="",0,Z186),"0")</f>
        <v>0</v>
      </c>
      <c r="AA187" s="64"/>
      <c r="AB187" s="64"/>
      <c r="AC187" s="64"/>
    </row>
    <row r="188" spans="1:68" x14ac:dyDescent="0.2">
      <c r="A188" s="790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87" t="s">
        <v>40</v>
      </c>
      <c r="Q188" s="788"/>
      <c r="R188" s="788"/>
      <c r="S188" s="788"/>
      <c r="T188" s="788"/>
      <c r="U188" s="788"/>
      <c r="V188" s="789"/>
      <c r="W188" s="40" t="s">
        <v>0</v>
      </c>
      <c r="X188" s="41">
        <f>IFERROR(SUM(X186:X186),"0")</f>
        <v>0</v>
      </c>
      <c r="Y188" s="41">
        <f>IFERROR(SUM(Y186:Y186),"0")</f>
        <v>0</v>
      </c>
      <c r="Z188" s="40"/>
      <c r="AA188" s="64"/>
      <c r="AB188" s="64"/>
      <c r="AC188" s="64"/>
    </row>
    <row r="189" spans="1:68" ht="14.25" customHeight="1" x14ac:dyDescent="0.25">
      <c r="A189" s="792" t="s">
        <v>78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63"/>
      <c r="AB189" s="63"/>
      <c r="AC189" s="63"/>
    </row>
    <row r="190" spans="1:68" ht="27" customHeight="1" x14ac:dyDescent="0.25">
      <c r="A190" s="60" t="s">
        <v>329</v>
      </c>
      <c r="B190" s="60" t="s">
        <v>330</v>
      </c>
      <c r="C190" s="34">
        <v>4301031191</v>
      </c>
      <c r="D190" s="793">
        <v>4680115880993</v>
      </c>
      <c r="E190" s="793"/>
      <c r="F190" s="59">
        <v>0.7</v>
      </c>
      <c r="G190" s="35">
        <v>6</v>
      </c>
      <c r="H190" s="59">
        <v>4.2</v>
      </c>
      <c r="I190" s="59">
        <v>4.47</v>
      </c>
      <c r="J190" s="35">
        <v>132</v>
      </c>
      <c r="K190" s="35" t="s">
        <v>135</v>
      </c>
      <c r="L190" s="35" t="s">
        <v>45</v>
      </c>
      <c r="M190" s="36" t="s">
        <v>82</v>
      </c>
      <c r="N190" s="36"/>
      <c r="O190" s="35">
        <v>40</v>
      </c>
      <c r="P190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5"/>
      <c r="R190" s="795"/>
      <c r="S190" s="795"/>
      <c r="T190" s="796"/>
      <c r="U190" s="37" t="s">
        <v>45</v>
      </c>
      <c r="V190" s="37" t="s">
        <v>45</v>
      </c>
      <c r="W190" s="38" t="s">
        <v>0</v>
      </c>
      <c r="X190" s="56">
        <v>20</v>
      </c>
      <c r="Y190" s="53">
        <f t="shared" ref="Y190:Y197" si="36">IFERROR(IF(X190="",0,CEILING((X190/$H190),1)*$H190),"")</f>
        <v>21</v>
      </c>
      <c r="Z190" s="39">
        <f>IFERROR(IF(Y190=0,"",ROUNDUP(Y190/H190,0)*0.00902),"")</f>
        <v>4.5100000000000001E-2</v>
      </c>
      <c r="AA190" s="65" t="s">
        <v>45</v>
      </c>
      <c r="AB190" s="66" t="s">
        <v>45</v>
      </c>
      <c r="AC190" s="255" t="s">
        <v>331</v>
      </c>
      <c r="AG190" s="75"/>
      <c r="AJ190" s="79" t="s">
        <v>45</v>
      </c>
      <c r="AK190" s="79">
        <v>0</v>
      </c>
      <c r="BB190" s="256" t="s">
        <v>66</v>
      </c>
      <c r="BM190" s="75">
        <f t="shared" ref="BM190:BM197" si="37">IFERROR(X190*I190/H190,"0")</f>
        <v>21.285714285714281</v>
      </c>
      <c r="BN190" s="75">
        <f t="shared" ref="BN190:BN197" si="38">IFERROR(Y190*I190/H190,"0")</f>
        <v>22.349999999999998</v>
      </c>
      <c r="BO190" s="75">
        <f t="shared" ref="BO190:BO197" si="39">IFERROR(1/J190*(X190/H190),"0")</f>
        <v>3.6075036075036072E-2</v>
      </c>
      <c r="BP190" s="75">
        <f t="shared" ref="BP190:BP197" si="40">IFERROR(1/J190*(Y190/H190),"0")</f>
        <v>3.787878787878788E-2</v>
      </c>
    </row>
    <row r="191" spans="1:68" ht="27" customHeight="1" x14ac:dyDescent="0.25">
      <c r="A191" s="60" t="s">
        <v>332</v>
      </c>
      <c r="B191" s="60" t="s">
        <v>333</v>
      </c>
      <c r="C191" s="34">
        <v>4301031204</v>
      </c>
      <c r="D191" s="793">
        <v>4680115881761</v>
      </c>
      <c r="E191" s="793"/>
      <c r="F191" s="59">
        <v>0.7</v>
      </c>
      <c r="G191" s="35">
        <v>6</v>
      </c>
      <c r="H191" s="59">
        <v>4.2</v>
      </c>
      <c r="I191" s="59">
        <v>4.47</v>
      </c>
      <c r="J191" s="35">
        <v>132</v>
      </c>
      <c r="K191" s="35" t="s">
        <v>135</v>
      </c>
      <c r="L191" s="35" t="s">
        <v>45</v>
      </c>
      <c r="M191" s="36" t="s">
        <v>82</v>
      </c>
      <c r="N191" s="36"/>
      <c r="O191" s="35">
        <v>40</v>
      </c>
      <c r="P191" s="10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5"/>
      <c r="R191" s="795"/>
      <c r="S191" s="795"/>
      <c r="T191" s="796"/>
      <c r="U191" s="37" t="s">
        <v>45</v>
      </c>
      <c r="V191" s="37" t="s">
        <v>45</v>
      </c>
      <c r="W191" s="38" t="s">
        <v>0</v>
      </c>
      <c r="X191" s="56">
        <v>10</v>
      </c>
      <c r="Y191" s="53">
        <f t="shared" si="36"/>
        <v>12.600000000000001</v>
      </c>
      <c r="Z191" s="39">
        <f>IFERROR(IF(Y191=0,"",ROUNDUP(Y191/H191,0)*0.00902),"")</f>
        <v>2.7060000000000001E-2</v>
      </c>
      <c r="AA191" s="65" t="s">
        <v>45</v>
      </c>
      <c r="AB191" s="66" t="s">
        <v>45</v>
      </c>
      <c r="AC191" s="257" t="s">
        <v>334</v>
      </c>
      <c r="AG191" s="75"/>
      <c r="AJ191" s="79" t="s">
        <v>45</v>
      </c>
      <c r="AK191" s="79">
        <v>0</v>
      </c>
      <c r="BB191" s="258" t="s">
        <v>66</v>
      </c>
      <c r="BM191" s="75">
        <f t="shared" si="37"/>
        <v>10.642857142857141</v>
      </c>
      <c r="BN191" s="75">
        <f t="shared" si="38"/>
        <v>13.41</v>
      </c>
      <c r="BO191" s="75">
        <f t="shared" si="39"/>
        <v>1.8037518037518036E-2</v>
      </c>
      <c r="BP191" s="75">
        <f t="shared" si="40"/>
        <v>2.2727272727272728E-2</v>
      </c>
    </row>
    <row r="192" spans="1:68" ht="27" customHeight="1" x14ac:dyDescent="0.25">
      <c r="A192" s="60" t="s">
        <v>335</v>
      </c>
      <c r="B192" s="60" t="s">
        <v>336</v>
      </c>
      <c r="C192" s="34">
        <v>4301031201</v>
      </c>
      <c r="D192" s="793">
        <v>4680115881563</v>
      </c>
      <c r="E192" s="793"/>
      <c r="F192" s="59">
        <v>0.7</v>
      </c>
      <c r="G192" s="35">
        <v>6</v>
      </c>
      <c r="H192" s="59">
        <v>4.2</v>
      </c>
      <c r="I192" s="59">
        <v>4.41</v>
      </c>
      <c r="J192" s="35">
        <v>132</v>
      </c>
      <c r="K192" s="35" t="s">
        <v>135</v>
      </c>
      <c r="L192" s="35" t="s">
        <v>45</v>
      </c>
      <c r="M192" s="36" t="s">
        <v>82</v>
      </c>
      <c r="N192" s="36"/>
      <c r="O192" s="35">
        <v>40</v>
      </c>
      <c r="P192" s="10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5"/>
      <c r="R192" s="795"/>
      <c r="S192" s="795"/>
      <c r="T192" s="796"/>
      <c r="U192" s="37" t="s">
        <v>45</v>
      </c>
      <c r="V192" s="37" t="s">
        <v>45</v>
      </c>
      <c r="W192" s="38" t="s">
        <v>0</v>
      </c>
      <c r="X192" s="56">
        <v>120</v>
      </c>
      <c r="Y192" s="53">
        <f t="shared" si="36"/>
        <v>121.80000000000001</v>
      </c>
      <c r="Z192" s="39">
        <f>IFERROR(IF(Y192=0,"",ROUNDUP(Y192/H192,0)*0.00902),"")</f>
        <v>0.26158000000000003</v>
      </c>
      <c r="AA192" s="65" t="s">
        <v>45</v>
      </c>
      <c r="AB192" s="66" t="s">
        <v>45</v>
      </c>
      <c r="AC192" s="259" t="s">
        <v>337</v>
      </c>
      <c r="AG192" s="75"/>
      <c r="AJ192" s="79" t="s">
        <v>45</v>
      </c>
      <c r="AK192" s="79">
        <v>0</v>
      </c>
      <c r="BB192" s="260" t="s">
        <v>66</v>
      </c>
      <c r="BM192" s="75">
        <f t="shared" si="37"/>
        <v>126</v>
      </c>
      <c r="BN192" s="75">
        <f t="shared" si="38"/>
        <v>127.89</v>
      </c>
      <c r="BO192" s="75">
        <f t="shared" si="39"/>
        <v>0.21645021645021645</v>
      </c>
      <c r="BP192" s="75">
        <f t="shared" si="40"/>
        <v>0.2196969696969697</v>
      </c>
    </row>
    <row r="193" spans="1:68" ht="27" customHeight="1" x14ac:dyDescent="0.25">
      <c r="A193" s="60" t="s">
        <v>338</v>
      </c>
      <c r="B193" s="60" t="s">
        <v>339</v>
      </c>
      <c r="C193" s="34">
        <v>4301031199</v>
      </c>
      <c r="D193" s="793">
        <v>4680115880986</v>
      </c>
      <c r="E193" s="793"/>
      <c r="F193" s="59">
        <v>0.35</v>
      </c>
      <c r="G193" s="35">
        <v>6</v>
      </c>
      <c r="H193" s="59">
        <v>2.1</v>
      </c>
      <c r="I193" s="59">
        <v>2.23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5"/>
      <c r="R193" s="795"/>
      <c r="S193" s="795"/>
      <c r="T193" s="79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1" t="s">
        <v>331</v>
      </c>
      <c r="AG193" s="75"/>
      <c r="AJ193" s="79" t="s">
        <v>45</v>
      </c>
      <c r="AK193" s="79">
        <v>0</v>
      </c>
      <c r="BB193" s="262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t="27" customHeight="1" x14ac:dyDescent="0.25">
      <c r="A194" s="60" t="s">
        <v>340</v>
      </c>
      <c r="B194" s="60" t="s">
        <v>341</v>
      </c>
      <c r="C194" s="34">
        <v>4301031205</v>
      </c>
      <c r="D194" s="793">
        <v>4680115881785</v>
      </c>
      <c r="E194" s="793"/>
      <c r="F194" s="59">
        <v>0.35</v>
      </c>
      <c r="G194" s="35">
        <v>6</v>
      </c>
      <c r="H194" s="59">
        <v>2.1</v>
      </c>
      <c r="I194" s="59">
        <v>2.23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5"/>
      <c r="R194" s="795"/>
      <c r="S194" s="795"/>
      <c r="T194" s="796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3" t="s">
        <v>334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342</v>
      </c>
      <c r="B195" s="60" t="s">
        <v>343</v>
      </c>
      <c r="C195" s="34">
        <v>4301031202</v>
      </c>
      <c r="D195" s="793">
        <v>4680115881679</v>
      </c>
      <c r="E195" s="793"/>
      <c r="F195" s="59">
        <v>0.35</v>
      </c>
      <c r="G195" s="35">
        <v>6</v>
      </c>
      <c r="H195" s="59">
        <v>2.1</v>
      </c>
      <c r="I195" s="59">
        <v>2.2000000000000002</v>
      </c>
      <c r="J195" s="35">
        <v>234</v>
      </c>
      <c r="K195" s="35" t="s">
        <v>83</v>
      </c>
      <c r="L195" s="35" t="s">
        <v>45</v>
      </c>
      <c r="M195" s="36" t="s">
        <v>82</v>
      </c>
      <c r="N195" s="36"/>
      <c r="O195" s="35">
        <v>40</v>
      </c>
      <c r="P195" s="10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5"/>
      <c r="R195" s="795"/>
      <c r="S195" s="795"/>
      <c r="T195" s="796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344</v>
      </c>
      <c r="B196" s="60" t="s">
        <v>345</v>
      </c>
      <c r="C196" s="34">
        <v>4301031158</v>
      </c>
      <c r="D196" s="793">
        <v>4680115880191</v>
      </c>
      <c r="E196" s="793"/>
      <c r="F196" s="59">
        <v>0.4</v>
      </c>
      <c r="G196" s="35">
        <v>6</v>
      </c>
      <c r="H196" s="59">
        <v>2.4</v>
      </c>
      <c r="I196" s="59">
        <v>2.58</v>
      </c>
      <c r="J196" s="35">
        <v>182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10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5"/>
      <c r="R196" s="795"/>
      <c r="S196" s="795"/>
      <c r="T196" s="796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7" t="s">
        <v>337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346</v>
      </c>
      <c r="B197" s="60" t="s">
        <v>347</v>
      </c>
      <c r="C197" s="34">
        <v>4301031245</v>
      </c>
      <c r="D197" s="793">
        <v>4680115883963</v>
      </c>
      <c r="E197" s="793"/>
      <c r="F197" s="59">
        <v>0.28000000000000003</v>
      </c>
      <c r="G197" s="35">
        <v>6</v>
      </c>
      <c r="H197" s="59">
        <v>1.68</v>
      </c>
      <c r="I197" s="59">
        <v>1.78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5"/>
      <c r="R197" s="795"/>
      <c r="S197" s="795"/>
      <c r="T197" s="796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348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x14ac:dyDescent="0.2">
      <c r="A198" s="790"/>
      <c r="B198" s="790"/>
      <c r="C198" s="790"/>
      <c r="D198" s="790"/>
      <c r="E198" s="790"/>
      <c r="F198" s="790"/>
      <c r="G198" s="790"/>
      <c r="H198" s="790"/>
      <c r="I198" s="790"/>
      <c r="J198" s="790"/>
      <c r="K198" s="790"/>
      <c r="L198" s="790"/>
      <c r="M198" s="790"/>
      <c r="N198" s="790"/>
      <c r="O198" s="791"/>
      <c r="P198" s="787" t="s">
        <v>40</v>
      </c>
      <c r="Q198" s="788"/>
      <c r="R198" s="788"/>
      <c r="S198" s="788"/>
      <c r="T198" s="788"/>
      <c r="U198" s="788"/>
      <c r="V198" s="789"/>
      <c r="W198" s="40" t="s">
        <v>39</v>
      </c>
      <c r="X198" s="41">
        <f>IFERROR(X190/H190,"0")+IFERROR(X191/H191,"0")+IFERROR(X192/H192,"0")+IFERROR(X193/H193,"0")+IFERROR(X194/H194,"0")+IFERROR(X195/H195,"0")+IFERROR(X196/H196,"0")+IFERROR(X197/H197,"0")</f>
        <v>35.714285714285708</v>
      </c>
      <c r="Y198" s="41">
        <f>IFERROR(Y190/H190,"0")+IFERROR(Y191/H191,"0")+IFERROR(Y192/H192,"0")+IFERROR(Y193/H193,"0")+IFERROR(Y194/H194,"0")+IFERROR(Y195/H195,"0")+IFERROR(Y196/H196,"0")+IFERROR(Y197/H197,"0")</f>
        <v>37</v>
      </c>
      <c r="Z198" s="4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0.33374000000000004</v>
      </c>
      <c r="AA198" s="64"/>
      <c r="AB198" s="64"/>
      <c r="AC198" s="64"/>
    </row>
    <row r="199" spans="1:68" x14ac:dyDescent="0.2">
      <c r="A199" s="790"/>
      <c r="B199" s="790"/>
      <c r="C199" s="790"/>
      <c r="D199" s="790"/>
      <c r="E199" s="790"/>
      <c r="F199" s="790"/>
      <c r="G199" s="790"/>
      <c r="H199" s="790"/>
      <c r="I199" s="790"/>
      <c r="J199" s="790"/>
      <c r="K199" s="790"/>
      <c r="L199" s="790"/>
      <c r="M199" s="790"/>
      <c r="N199" s="790"/>
      <c r="O199" s="791"/>
      <c r="P199" s="787" t="s">
        <v>40</v>
      </c>
      <c r="Q199" s="788"/>
      <c r="R199" s="788"/>
      <c r="S199" s="788"/>
      <c r="T199" s="788"/>
      <c r="U199" s="788"/>
      <c r="V199" s="789"/>
      <c r="W199" s="40" t="s">
        <v>0</v>
      </c>
      <c r="X199" s="41">
        <f>IFERROR(SUM(X190:X197),"0")</f>
        <v>150</v>
      </c>
      <c r="Y199" s="41">
        <f>IFERROR(SUM(Y190:Y197),"0")</f>
        <v>155.4</v>
      </c>
      <c r="Z199" s="40"/>
      <c r="AA199" s="64"/>
      <c r="AB199" s="64"/>
      <c r="AC199" s="64"/>
    </row>
    <row r="200" spans="1:68" ht="16.5" customHeight="1" x14ac:dyDescent="0.25">
      <c r="A200" s="803" t="s">
        <v>349</v>
      </c>
      <c r="B200" s="803"/>
      <c r="C200" s="803"/>
      <c r="D200" s="803"/>
      <c r="E200" s="803"/>
      <c r="F200" s="803"/>
      <c r="G200" s="803"/>
      <c r="H200" s="803"/>
      <c r="I200" s="803"/>
      <c r="J200" s="803"/>
      <c r="K200" s="803"/>
      <c r="L200" s="803"/>
      <c r="M200" s="803"/>
      <c r="N200" s="803"/>
      <c r="O200" s="803"/>
      <c r="P200" s="803"/>
      <c r="Q200" s="803"/>
      <c r="R200" s="803"/>
      <c r="S200" s="803"/>
      <c r="T200" s="803"/>
      <c r="U200" s="803"/>
      <c r="V200" s="803"/>
      <c r="W200" s="803"/>
      <c r="X200" s="803"/>
      <c r="Y200" s="803"/>
      <c r="Z200" s="803"/>
      <c r="AA200" s="62"/>
      <c r="AB200" s="62"/>
      <c r="AC200" s="62"/>
    </row>
    <row r="201" spans="1:68" ht="14.25" customHeight="1" x14ac:dyDescent="0.25">
      <c r="A201" s="792" t="s">
        <v>121</v>
      </c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2"/>
      <c r="P201" s="792"/>
      <c r="Q201" s="792"/>
      <c r="R201" s="792"/>
      <c r="S201" s="792"/>
      <c r="T201" s="792"/>
      <c r="U201" s="792"/>
      <c r="V201" s="792"/>
      <c r="W201" s="792"/>
      <c r="X201" s="792"/>
      <c r="Y201" s="792"/>
      <c r="Z201" s="792"/>
      <c r="AA201" s="63"/>
      <c r="AB201" s="63"/>
      <c r="AC201" s="63"/>
    </row>
    <row r="202" spans="1:68" ht="16.5" customHeight="1" x14ac:dyDescent="0.25">
      <c r="A202" s="60" t="s">
        <v>350</v>
      </c>
      <c r="B202" s="60" t="s">
        <v>351</v>
      </c>
      <c r="C202" s="34">
        <v>4301011450</v>
      </c>
      <c r="D202" s="793">
        <v>4680115881402</v>
      </c>
      <c r="E202" s="793"/>
      <c r="F202" s="59">
        <v>1.35</v>
      </c>
      <c r="G202" s="35">
        <v>8</v>
      </c>
      <c r="H202" s="59">
        <v>10.8</v>
      </c>
      <c r="I202" s="59">
        <v>11.234999999999999</v>
      </c>
      <c r="J202" s="35">
        <v>64</v>
      </c>
      <c r="K202" s="35" t="s">
        <v>126</v>
      </c>
      <c r="L202" s="35" t="s">
        <v>45</v>
      </c>
      <c r="M202" s="36" t="s">
        <v>129</v>
      </c>
      <c r="N202" s="36"/>
      <c r="O202" s="35">
        <v>55</v>
      </c>
      <c r="P202" s="10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5"/>
      <c r="R202" s="795"/>
      <c r="S202" s="795"/>
      <c r="T202" s="796"/>
      <c r="U202" s="37" t="s">
        <v>45</v>
      </c>
      <c r="V202" s="37" t="s">
        <v>45</v>
      </c>
      <c r="W202" s="38" t="s">
        <v>0</v>
      </c>
      <c r="X202" s="56">
        <v>0</v>
      </c>
      <c r="Y202" s="53">
        <f>IFERROR(IF(X202="",0,CEILING((X202/$H202),1)*$H202),"")</f>
        <v>0</v>
      </c>
      <c r="Z202" s="39" t="str">
        <f>IFERROR(IF(Y202=0,"",ROUNDUP(Y202/H202,0)*0.01898),"")</f>
        <v/>
      </c>
      <c r="AA202" s="65" t="s">
        <v>45</v>
      </c>
      <c r="AB202" s="66" t="s">
        <v>45</v>
      </c>
      <c r="AC202" s="271" t="s">
        <v>352</v>
      </c>
      <c r="AG202" s="75"/>
      <c r="AJ202" s="79" t="s">
        <v>45</v>
      </c>
      <c r="AK202" s="79">
        <v>0</v>
      </c>
      <c r="BB202" s="272" t="s">
        <v>66</v>
      </c>
      <c r="BM202" s="75">
        <f>IFERROR(X202*I202/H202,"0")</f>
        <v>0</v>
      </c>
      <c r="BN202" s="75">
        <f>IFERROR(Y202*I202/H202,"0")</f>
        <v>0</v>
      </c>
      <c r="BO202" s="75">
        <f>IFERROR(1/J202*(X202/H202),"0")</f>
        <v>0</v>
      </c>
      <c r="BP202" s="75">
        <f>IFERROR(1/J202*(Y202/H202),"0")</f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4301011768</v>
      </c>
      <c r="D203" s="793">
        <v>4680115881396</v>
      </c>
      <c r="E203" s="793"/>
      <c r="F203" s="59">
        <v>0.45</v>
      </c>
      <c r="G203" s="35">
        <v>6</v>
      </c>
      <c r="H203" s="59">
        <v>2.7</v>
      </c>
      <c r="I203" s="59">
        <v>2.88</v>
      </c>
      <c r="J203" s="35">
        <v>182</v>
      </c>
      <c r="K203" s="35" t="s">
        <v>88</v>
      </c>
      <c r="L203" s="35" t="s">
        <v>45</v>
      </c>
      <c r="M203" s="36" t="s">
        <v>129</v>
      </c>
      <c r="N203" s="36"/>
      <c r="O203" s="35">
        <v>55</v>
      </c>
      <c r="P203" s="10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5"/>
      <c r="R203" s="795"/>
      <c r="S203" s="795"/>
      <c r="T203" s="796"/>
      <c r="U203" s="37" t="s">
        <v>45</v>
      </c>
      <c r="V203" s="37" t="s">
        <v>45</v>
      </c>
      <c r="W203" s="38" t="s">
        <v>0</v>
      </c>
      <c r="X203" s="56">
        <v>36</v>
      </c>
      <c r="Y203" s="53">
        <f>IFERROR(IF(X203="",0,CEILING((X203/$H203),1)*$H203),"")</f>
        <v>37.800000000000004</v>
      </c>
      <c r="Z203" s="39">
        <f>IFERROR(IF(Y203=0,"",ROUNDUP(Y203/H203,0)*0.00651),"")</f>
        <v>9.1139999999999999E-2</v>
      </c>
      <c r="AA203" s="65" t="s">
        <v>45</v>
      </c>
      <c r="AB203" s="66" t="s">
        <v>45</v>
      </c>
      <c r="AC203" s="273" t="s">
        <v>352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38.399999999999991</v>
      </c>
      <c r="BN203" s="75">
        <f>IFERROR(Y203*I203/H203,"0")</f>
        <v>40.32</v>
      </c>
      <c r="BO203" s="75">
        <f>IFERROR(1/J203*(X203/H203),"0")</f>
        <v>7.3260073260073263E-2</v>
      </c>
      <c r="BP203" s="75">
        <f>IFERROR(1/J203*(Y203/H203),"0")</f>
        <v>7.6923076923076927E-2</v>
      </c>
    </row>
    <row r="204" spans="1:68" x14ac:dyDescent="0.2">
      <c r="A204" s="790"/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1"/>
      <c r="P204" s="787" t="s">
        <v>40</v>
      </c>
      <c r="Q204" s="788"/>
      <c r="R204" s="788"/>
      <c r="S204" s="788"/>
      <c r="T204" s="788"/>
      <c r="U204" s="788"/>
      <c r="V204" s="789"/>
      <c r="W204" s="40" t="s">
        <v>39</v>
      </c>
      <c r="X204" s="41">
        <f>IFERROR(X202/H202,"0")+IFERROR(X203/H203,"0")</f>
        <v>13.333333333333332</v>
      </c>
      <c r="Y204" s="41">
        <f>IFERROR(Y202/H202,"0")+IFERROR(Y203/H203,"0")</f>
        <v>14</v>
      </c>
      <c r="Z204" s="41">
        <f>IFERROR(IF(Z202="",0,Z202),"0")+IFERROR(IF(Z203="",0,Z203),"0")</f>
        <v>9.1139999999999999E-2</v>
      </c>
      <c r="AA204" s="64"/>
      <c r="AB204" s="64"/>
      <c r="AC204" s="64"/>
    </row>
    <row r="205" spans="1:68" x14ac:dyDescent="0.2">
      <c r="A205" s="790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87" t="s">
        <v>40</v>
      </c>
      <c r="Q205" s="788"/>
      <c r="R205" s="788"/>
      <c r="S205" s="788"/>
      <c r="T205" s="788"/>
      <c r="U205" s="788"/>
      <c r="V205" s="789"/>
      <c r="W205" s="40" t="s">
        <v>0</v>
      </c>
      <c r="X205" s="41">
        <f>IFERROR(SUM(X202:X203),"0")</f>
        <v>36</v>
      </c>
      <c r="Y205" s="41">
        <f>IFERROR(SUM(Y202:Y203),"0")</f>
        <v>37.800000000000004</v>
      </c>
      <c r="Z205" s="40"/>
      <c r="AA205" s="64"/>
      <c r="AB205" s="64"/>
      <c r="AC205" s="64"/>
    </row>
    <row r="206" spans="1:68" ht="14.25" customHeight="1" x14ac:dyDescent="0.25">
      <c r="A206" s="792" t="s">
        <v>171</v>
      </c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2"/>
      <c r="P206" s="792"/>
      <c r="Q206" s="792"/>
      <c r="R206" s="792"/>
      <c r="S206" s="792"/>
      <c r="T206" s="792"/>
      <c r="U206" s="792"/>
      <c r="V206" s="792"/>
      <c r="W206" s="792"/>
      <c r="X206" s="792"/>
      <c r="Y206" s="792"/>
      <c r="Z206" s="792"/>
      <c r="AA206" s="63"/>
      <c r="AB206" s="63"/>
      <c r="AC206" s="63"/>
    </row>
    <row r="207" spans="1:68" ht="16.5" customHeight="1" x14ac:dyDescent="0.25">
      <c r="A207" s="60" t="s">
        <v>355</v>
      </c>
      <c r="B207" s="60" t="s">
        <v>356</v>
      </c>
      <c r="C207" s="34">
        <v>4301020262</v>
      </c>
      <c r="D207" s="793">
        <v>4680115882935</v>
      </c>
      <c r="E207" s="793"/>
      <c r="F207" s="59">
        <v>1.35</v>
      </c>
      <c r="G207" s="35">
        <v>8</v>
      </c>
      <c r="H207" s="59">
        <v>10.8</v>
      </c>
      <c r="I207" s="59">
        <v>11.234999999999999</v>
      </c>
      <c r="J207" s="35">
        <v>64</v>
      </c>
      <c r="K207" s="35" t="s">
        <v>126</v>
      </c>
      <c r="L207" s="35" t="s">
        <v>45</v>
      </c>
      <c r="M207" s="36" t="s">
        <v>125</v>
      </c>
      <c r="N207" s="36"/>
      <c r="O207" s="35">
        <v>50</v>
      </c>
      <c r="P207" s="10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5"/>
      <c r="R207" s="795"/>
      <c r="S207" s="795"/>
      <c r="T207" s="796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75" t="s">
        <v>357</v>
      </c>
      <c r="AG207" s="75"/>
      <c r="AJ207" s="79" t="s">
        <v>45</v>
      </c>
      <c r="AK207" s="79">
        <v>0</v>
      </c>
      <c r="BB207" s="276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16.5" customHeight="1" x14ac:dyDescent="0.25">
      <c r="A208" s="60" t="s">
        <v>358</v>
      </c>
      <c r="B208" s="60" t="s">
        <v>359</v>
      </c>
      <c r="C208" s="34">
        <v>4301020220</v>
      </c>
      <c r="D208" s="793">
        <v>4680115880764</v>
      </c>
      <c r="E208" s="793"/>
      <c r="F208" s="59">
        <v>0.35</v>
      </c>
      <c r="G208" s="35">
        <v>6</v>
      </c>
      <c r="H208" s="59">
        <v>2.1</v>
      </c>
      <c r="I208" s="59">
        <v>2.2799999999999998</v>
      </c>
      <c r="J208" s="35">
        <v>182</v>
      </c>
      <c r="K208" s="35" t="s">
        <v>88</v>
      </c>
      <c r="L208" s="35" t="s">
        <v>45</v>
      </c>
      <c r="M208" s="36" t="s">
        <v>129</v>
      </c>
      <c r="N208" s="36"/>
      <c r="O208" s="35">
        <v>50</v>
      </c>
      <c r="P208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5"/>
      <c r="R208" s="795"/>
      <c r="S208" s="795"/>
      <c r="T208" s="796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IFERROR(IF(Y208=0,"",ROUNDUP(Y208/H208,0)*0.00651),"")</f>
        <v/>
      </c>
      <c r="AA208" s="65" t="s">
        <v>45</v>
      </c>
      <c r="AB208" s="66" t="s">
        <v>45</v>
      </c>
      <c r="AC208" s="277" t="s">
        <v>357</v>
      </c>
      <c r="AG208" s="75"/>
      <c r="AJ208" s="79" t="s">
        <v>45</v>
      </c>
      <c r="AK208" s="79">
        <v>0</v>
      </c>
      <c r="BB208" s="278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790"/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1"/>
      <c r="P209" s="787" t="s">
        <v>40</v>
      </c>
      <c r="Q209" s="788"/>
      <c r="R209" s="788"/>
      <c r="S209" s="788"/>
      <c r="T209" s="788"/>
      <c r="U209" s="788"/>
      <c r="V209" s="789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790"/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1"/>
      <c r="P210" s="787" t="s">
        <v>40</v>
      </c>
      <c r="Q210" s="788"/>
      <c r="R210" s="788"/>
      <c r="S210" s="788"/>
      <c r="T210" s="788"/>
      <c r="U210" s="788"/>
      <c r="V210" s="789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792" t="s">
        <v>78</v>
      </c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2"/>
      <c r="P211" s="792"/>
      <c r="Q211" s="792"/>
      <c r="R211" s="792"/>
      <c r="S211" s="792"/>
      <c r="T211" s="792"/>
      <c r="U211" s="792"/>
      <c r="V211" s="792"/>
      <c r="W211" s="792"/>
      <c r="X211" s="792"/>
      <c r="Y211" s="792"/>
      <c r="Z211" s="792"/>
      <c r="AA211" s="63"/>
      <c r="AB211" s="63"/>
      <c r="AC211" s="63"/>
    </row>
    <row r="212" spans="1:68" ht="27" customHeight="1" x14ac:dyDescent="0.25">
      <c r="A212" s="60" t="s">
        <v>360</v>
      </c>
      <c r="B212" s="60" t="s">
        <v>361</v>
      </c>
      <c r="C212" s="34">
        <v>4301031224</v>
      </c>
      <c r="D212" s="793">
        <v>4680115882683</v>
      </c>
      <c r="E212" s="793"/>
      <c r="F212" s="59">
        <v>0.9</v>
      </c>
      <c r="G212" s="35">
        <v>6</v>
      </c>
      <c r="H212" s="59">
        <v>5.4</v>
      </c>
      <c r="I212" s="59">
        <v>5.61</v>
      </c>
      <c r="J212" s="35">
        <v>132</v>
      </c>
      <c r="K212" s="35" t="s">
        <v>135</v>
      </c>
      <c r="L212" s="35" t="s">
        <v>45</v>
      </c>
      <c r="M212" s="36" t="s">
        <v>82</v>
      </c>
      <c r="N212" s="36"/>
      <c r="O212" s="35">
        <v>40</v>
      </c>
      <c r="P212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5"/>
      <c r="R212" s="795"/>
      <c r="S212" s="795"/>
      <c r="T212" s="796"/>
      <c r="U212" s="37" t="s">
        <v>45</v>
      </c>
      <c r="V212" s="37" t="s">
        <v>45</v>
      </c>
      <c r="W212" s="38" t="s">
        <v>0</v>
      </c>
      <c r="X212" s="56">
        <v>400</v>
      </c>
      <c r="Y212" s="53">
        <f t="shared" ref="Y212:Y219" si="41">IFERROR(IF(X212="",0,CEILING((X212/$H212),1)*$H212),"")</f>
        <v>405</v>
      </c>
      <c r="Z212" s="39">
        <f>IFERROR(IF(Y212=0,"",ROUNDUP(Y212/H212,0)*0.00902),"")</f>
        <v>0.67649999999999999</v>
      </c>
      <c r="AA212" s="65" t="s">
        <v>45</v>
      </c>
      <c r="AB212" s="66" t="s">
        <v>45</v>
      </c>
      <c r="AC212" s="279" t="s">
        <v>362</v>
      </c>
      <c r="AG212" s="75"/>
      <c r="AJ212" s="79" t="s">
        <v>45</v>
      </c>
      <c r="AK212" s="79">
        <v>0</v>
      </c>
      <c r="BB212" s="280" t="s">
        <v>66</v>
      </c>
      <c r="BM212" s="75">
        <f t="shared" ref="BM212:BM219" si="42">IFERROR(X212*I212/H212,"0")</f>
        <v>415.55555555555554</v>
      </c>
      <c r="BN212" s="75">
        <f t="shared" ref="BN212:BN219" si="43">IFERROR(Y212*I212/H212,"0")</f>
        <v>420.75</v>
      </c>
      <c r="BO212" s="75">
        <f t="shared" ref="BO212:BO219" si="44">IFERROR(1/J212*(X212/H212),"0")</f>
        <v>0.5611672278338945</v>
      </c>
      <c r="BP212" s="75">
        <f t="shared" ref="BP212:BP219" si="45">IFERROR(1/J212*(Y212/H212),"0")</f>
        <v>0.56818181818181823</v>
      </c>
    </row>
    <row r="213" spans="1:68" ht="27" customHeight="1" x14ac:dyDescent="0.25">
      <c r="A213" s="60" t="s">
        <v>363</v>
      </c>
      <c r="B213" s="60" t="s">
        <v>364</v>
      </c>
      <c r="C213" s="34">
        <v>4301031230</v>
      </c>
      <c r="D213" s="793">
        <v>4680115882690</v>
      </c>
      <c r="E213" s="793"/>
      <c r="F213" s="59">
        <v>0.9</v>
      </c>
      <c r="G213" s="35">
        <v>6</v>
      </c>
      <c r="H213" s="59">
        <v>5.4</v>
      </c>
      <c r="I213" s="59">
        <v>5.61</v>
      </c>
      <c r="J213" s="35">
        <v>132</v>
      </c>
      <c r="K213" s="35" t="s">
        <v>135</v>
      </c>
      <c r="L213" s="35" t="s">
        <v>45</v>
      </c>
      <c r="M213" s="36" t="s">
        <v>82</v>
      </c>
      <c r="N213" s="36"/>
      <c r="O213" s="35">
        <v>40</v>
      </c>
      <c r="P213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5"/>
      <c r="R213" s="795"/>
      <c r="S213" s="795"/>
      <c r="T213" s="796"/>
      <c r="U213" s="37" t="s">
        <v>45</v>
      </c>
      <c r="V213" s="37" t="s">
        <v>45</v>
      </c>
      <c r="W213" s="38" t="s">
        <v>0</v>
      </c>
      <c r="X213" s="56">
        <v>200</v>
      </c>
      <c r="Y213" s="53">
        <f t="shared" si="41"/>
        <v>205.20000000000002</v>
      </c>
      <c r="Z213" s="39">
        <f>IFERROR(IF(Y213=0,"",ROUNDUP(Y213/H213,0)*0.00902),"")</f>
        <v>0.34276000000000001</v>
      </c>
      <c r="AA213" s="65" t="s">
        <v>45</v>
      </c>
      <c r="AB213" s="66" t="s">
        <v>45</v>
      </c>
      <c r="AC213" s="281" t="s">
        <v>365</v>
      </c>
      <c r="AG213" s="75"/>
      <c r="AJ213" s="79" t="s">
        <v>45</v>
      </c>
      <c r="AK213" s="79">
        <v>0</v>
      </c>
      <c r="BB213" s="282" t="s">
        <v>66</v>
      </c>
      <c r="BM213" s="75">
        <f t="shared" si="42"/>
        <v>207.77777777777777</v>
      </c>
      <c r="BN213" s="75">
        <f t="shared" si="43"/>
        <v>213.18000000000004</v>
      </c>
      <c r="BO213" s="75">
        <f t="shared" si="44"/>
        <v>0.28058361391694725</v>
      </c>
      <c r="BP213" s="75">
        <f t="shared" si="45"/>
        <v>0.2878787878787879</v>
      </c>
    </row>
    <row r="214" spans="1:68" ht="27" customHeight="1" x14ac:dyDescent="0.25">
      <c r="A214" s="60" t="s">
        <v>366</v>
      </c>
      <c r="B214" s="60" t="s">
        <v>367</v>
      </c>
      <c r="C214" s="34">
        <v>4301031220</v>
      </c>
      <c r="D214" s="793">
        <v>4680115882669</v>
      </c>
      <c r="E214" s="793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135</v>
      </c>
      <c r="L214" s="35" t="s">
        <v>45</v>
      </c>
      <c r="M214" s="36" t="s">
        <v>82</v>
      </c>
      <c r="N214" s="36"/>
      <c r="O214" s="35">
        <v>40</v>
      </c>
      <c r="P214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5"/>
      <c r="R214" s="795"/>
      <c r="S214" s="795"/>
      <c r="T214" s="796"/>
      <c r="U214" s="37" t="s">
        <v>45</v>
      </c>
      <c r="V214" s="37" t="s">
        <v>45</v>
      </c>
      <c r="W214" s="38" t="s">
        <v>0</v>
      </c>
      <c r="X214" s="56">
        <v>300</v>
      </c>
      <c r="Y214" s="53">
        <f t="shared" si="41"/>
        <v>302.40000000000003</v>
      </c>
      <c r="Z214" s="39">
        <f>IFERROR(IF(Y214=0,"",ROUNDUP(Y214/H214,0)*0.00902),"")</f>
        <v>0.50512000000000001</v>
      </c>
      <c r="AA214" s="65" t="s">
        <v>45</v>
      </c>
      <c r="AB214" s="66" t="s">
        <v>45</v>
      </c>
      <c r="AC214" s="283" t="s">
        <v>368</v>
      </c>
      <c r="AG214" s="75"/>
      <c r="AJ214" s="79" t="s">
        <v>45</v>
      </c>
      <c r="AK214" s="79">
        <v>0</v>
      </c>
      <c r="BB214" s="284" t="s">
        <v>66</v>
      </c>
      <c r="BM214" s="75">
        <f t="shared" si="42"/>
        <v>311.66666666666663</v>
      </c>
      <c r="BN214" s="75">
        <f t="shared" si="43"/>
        <v>314.16000000000003</v>
      </c>
      <c r="BO214" s="75">
        <f t="shared" si="44"/>
        <v>0.42087542087542085</v>
      </c>
      <c r="BP214" s="75">
        <f t="shared" si="45"/>
        <v>0.42424242424242425</v>
      </c>
    </row>
    <row r="215" spans="1:68" ht="27" customHeight="1" x14ac:dyDescent="0.25">
      <c r="A215" s="60" t="s">
        <v>369</v>
      </c>
      <c r="B215" s="60" t="s">
        <v>370</v>
      </c>
      <c r="C215" s="34">
        <v>4301031221</v>
      </c>
      <c r="D215" s="793">
        <v>4680115882676</v>
      </c>
      <c r="E215" s="793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135</v>
      </c>
      <c r="L215" s="35" t="s">
        <v>45</v>
      </c>
      <c r="M215" s="36" t="s">
        <v>82</v>
      </c>
      <c r="N215" s="36"/>
      <c r="O215" s="35">
        <v>40</v>
      </c>
      <c r="P215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5"/>
      <c r="R215" s="795"/>
      <c r="S215" s="795"/>
      <c r="T215" s="796"/>
      <c r="U215" s="37" t="s">
        <v>45</v>
      </c>
      <c r="V215" s="37" t="s">
        <v>45</v>
      </c>
      <c r="W215" s="38" t="s">
        <v>0</v>
      </c>
      <c r="X215" s="56">
        <v>430</v>
      </c>
      <c r="Y215" s="53">
        <f t="shared" si="41"/>
        <v>432</v>
      </c>
      <c r="Z215" s="39">
        <f>IFERROR(IF(Y215=0,"",ROUNDUP(Y215/H215,0)*0.00902),"")</f>
        <v>0.72160000000000002</v>
      </c>
      <c r="AA215" s="65" t="s">
        <v>45</v>
      </c>
      <c r="AB215" s="66" t="s">
        <v>45</v>
      </c>
      <c r="AC215" s="285" t="s">
        <v>371</v>
      </c>
      <c r="AG215" s="75"/>
      <c r="AJ215" s="79" t="s">
        <v>45</v>
      </c>
      <c r="AK215" s="79">
        <v>0</v>
      </c>
      <c r="BB215" s="286" t="s">
        <v>66</v>
      </c>
      <c r="BM215" s="75">
        <f t="shared" si="42"/>
        <v>446.72222222222223</v>
      </c>
      <c r="BN215" s="75">
        <f t="shared" si="43"/>
        <v>448.79999999999995</v>
      </c>
      <c r="BO215" s="75">
        <f t="shared" si="44"/>
        <v>0.60325476992143656</v>
      </c>
      <c r="BP215" s="75">
        <f t="shared" si="45"/>
        <v>0.60606060606060608</v>
      </c>
    </row>
    <row r="216" spans="1:68" ht="27" customHeight="1" x14ac:dyDescent="0.25">
      <c r="A216" s="60" t="s">
        <v>372</v>
      </c>
      <c r="B216" s="60" t="s">
        <v>373</v>
      </c>
      <c r="C216" s="34">
        <v>4301031223</v>
      </c>
      <c r="D216" s="793">
        <v>4680115884014</v>
      </c>
      <c r="E216" s="793"/>
      <c r="F216" s="59">
        <v>0.3</v>
      </c>
      <c r="G216" s="35">
        <v>6</v>
      </c>
      <c r="H216" s="59">
        <v>1.8</v>
      </c>
      <c r="I216" s="59">
        <v>1.93</v>
      </c>
      <c r="J216" s="35">
        <v>234</v>
      </c>
      <c r="K216" s="35" t="s">
        <v>83</v>
      </c>
      <c r="L216" s="35" t="s">
        <v>45</v>
      </c>
      <c r="M216" s="36" t="s">
        <v>82</v>
      </c>
      <c r="N216" s="36"/>
      <c r="O216" s="35">
        <v>40</v>
      </c>
      <c r="P216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5"/>
      <c r="R216" s="795"/>
      <c r="S216" s="795"/>
      <c r="T216" s="796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IFERROR(IF(Y216=0,"",ROUNDUP(Y216/H216,0)*0.00502),"")</f>
        <v/>
      </c>
      <c r="AA216" s="65" t="s">
        <v>45</v>
      </c>
      <c r="AB216" s="66" t="s">
        <v>45</v>
      </c>
      <c r="AC216" s="287" t="s">
        <v>362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374</v>
      </c>
      <c r="B217" s="60" t="s">
        <v>375</v>
      </c>
      <c r="C217" s="34">
        <v>4301031222</v>
      </c>
      <c r="D217" s="793">
        <v>4680115884007</v>
      </c>
      <c r="E217" s="793"/>
      <c r="F217" s="59">
        <v>0.3</v>
      </c>
      <c r="G217" s="35">
        <v>6</v>
      </c>
      <c r="H217" s="59">
        <v>1.8</v>
      </c>
      <c r="I217" s="59">
        <v>1.9</v>
      </c>
      <c r="J217" s="35">
        <v>234</v>
      </c>
      <c r="K217" s="35" t="s">
        <v>83</v>
      </c>
      <c r="L217" s="35" t="s">
        <v>45</v>
      </c>
      <c r="M217" s="36" t="s">
        <v>82</v>
      </c>
      <c r="N217" s="36"/>
      <c r="O217" s="35">
        <v>40</v>
      </c>
      <c r="P217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5"/>
      <c r="R217" s="795"/>
      <c r="S217" s="795"/>
      <c r="T217" s="796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IFERROR(IF(Y217=0,"",ROUNDUP(Y217/H217,0)*0.00502),"")</f>
        <v/>
      </c>
      <c r="AA217" s="65" t="s">
        <v>45</v>
      </c>
      <c r="AB217" s="66" t="s">
        <v>45</v>
      </c>
      <c r="AC217" s="289" t="s">
        <v>365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376</v>
      </c>
      <c r="B218" s="60" t="s">
        <v>377</v>
      </c>
      <c r="C218" s="34">
        <v>4301031229</v>
      </c>
      <c r="D218" s="793">
        <v>4680115884038</v>
      </c>
      <c r="E218" s="793"/>
      <c r="F218" s="59">
        <v>0.3</v>
      </c>
      <c r="G218" s="35">
        <v>6</v>
      </c>
      <c r="H218" s="59">
        <v>1.8</v>
      </c>
      <c r="I218" s="59">
        <v>1.9</v>
      </c>
      <c r="J218" s="35">
        <v>234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5"/>
      <c r="R218" s="795"/>
      <c r="S218" s="795"/>
      <c r="T218" s="796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368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378</v>
      </c>
      <c r="B219" s="60" t="s">
        <v>379</v>
      </c>
      <c r="C219" s="34">
        <v>4301031225</v>
      </c>
      <c r="D219" s="793">
        <v>4680115884021</v>
      </c>
      <c r="E219" s="793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5"/>
      <c r="R219" s="795"/>
      <c r="S219" s="795"/>
      <c r="T219" s="79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371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x14ac:dyDescent="0.2">
      <c r="A220" s="790"/>
      <c r="B220" s="790"/>
      <c r="C220" s="790"/>
      <c r="D220" s="790"/>
      <c r="E220" s="790"/>
      <c r="F220" s="790"/>
      <c r="G220" s="790"/>
      <c r="H220" s="790"/>
      <c r="I220" s="790"/>
      <c r="J220" s="790"/>
      <c r="K220" s="790"/>
      <c r="L220" s="790"/>
      <c r="M220" s="790"/>
      <c r="N220" s="790"/>
      <c r="O220" s="791"/>
      <c r="P220" s="787" t="s">
        <v>40</v>
      </c>
      <c r="Q220" s="788"/>
      <c r="R220" s="788"/>
      <c r="S220" s="788"/>
      <c r="T220" s="788"/>
      <c r="U220" s="788"/>
      <c r="V220" s="789"/>
      <c r="W220" s="40" t="s">
        <v>39</v>
      </c>
      <c r="X220" s="41">
        <f>IFERROR(X212/H212,"0")+IFERROR(X213/H213,"0")+IFERROR(X214/H214,"0")+IFERROR(X215/H215,"0")+IFERROR(X216/H216,"0")+IFERROR(X217/H217,"0")+IFERROR(X218/H218,"0")+IFERROR(X219/H219,"0")</f>
        <v>246.29629629629628</v>
      </c>
      <c r="Y220" s="41">
        <f>IFERROR(Y212/H212,"0")+IFERROR(Y213/H213,"0")+IFERROR(Y214/H214,"0")+IFERROR(Y215/H215,"0")+IFERROR(Y216/H216,"0")+IFERROR(Y217/H217,"0")+IFERROR(Y218/H218,"0")+IFERROR(Y219/H219,"0")</f>
        <v>249</v>
      </c>
      <c r="Z220" s="4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2.2459800000000003</v>
      </c>
      <c r="AA220" s="64"/>
      <c r="AB220" s="64"/>
      <c r="AC220" s="64"/>
    </row>
    <row r="221" spans="1:68" x14ac:dyDescent="0.2">
      <c r="A221" s="790"/>
      <c r="B221" s="790"/>
      <c r="C221" s="790"/>
      <c r="D221" s="790"/>
      <c r="E221" s="790"/>
      <c r="F221" s="790"/>
      <c r="G221" s="790"/>
      <c r="H221" s="790"/>
      <c r="I221" s="790"/>
      <c r="J221" s="790"/>
      <c r="K221" s="790"/>
      <c r="L221" s="790"/>
      <c r="M221" s="790"/>
      <c r="N221" s="790"/>
      <c r="O221" s="791"/>
      <c r="P221" s="787" t="s">
        <v>40</v>
      </c>
      <c r="Q221" s="788"/>
      <c r="R221" s="788"/>
      <c r="S221" s="788"/>
      <c r="T221" s="788"/>
      <c r="U221" s="788"/>
      <c r="V221" s="789"/>
      <c r="W221" s="40" t="s">
        <v>0</v>
      </c>
      <c r="X221" s="41">
        <f>IFERROR(SUM(X212:X219),"0")</f>
        <v>1330</v>
      </c>
      <c r="Y221" s="41">
        <f>IFERROR(SUM(Y212:Y219),"0")</f>
        <v>1344.6000000000001</v>
      </c>
      <c r="Z221" s="40"/>
      <c r="AA221" s="64"/>
      <c r="AB221" s="64"/>
      <c r="AC221" s="64"/>
    </row>
    <row r="222" spans="1:68" ht="14.25" customHeight="1" x14ac:dyDescent="0.25">
      <c r="A222" s="792" t="s">
        <v>84</v>
      </c>
      <c r="B222" s="792"/>
      <c r="C222" s="792"/>
      <c r="D222" s="792"/>
      <c r="E222" s="792"/>
      <c r="F222" s="792"/>
      <c r="G222" s="792"/>
      <c r="H222" s="792"/>
      <c r="I222" s="792"/>
      <c r="J222" s="792"/>
      <c r="K222" s="792"/>
      <c r="L222" s="792"/>
      <c r="M222" s="792"/>
      <c r="N222" s="792"/>
      <c r="O222" s="792"/>
      <c r="P222" s="792"/>
      <c r="Q222" s="792"/>
      <c r="R222" s="792"/>
      <c r="S222" s="792"/>
      <c r="T222" s="792"/>
      <c r="U222" s="792"/>
      <c r="V222" s="792"/>
      <c r="W222" s="792"/>
      <c r="X222" s="792"/>
      <c r="Y222" s="792"/>
      <c r="Z222" s="792"/>
      <c r="AA222" s="63"/>
      <c r="AB222" s="63"/>
      <c r="AC222" s="63"/>
    </row>
    <row r="223" spans="1:68" ht="37.5" customHeight="1" x14ac:dyDescent="0.25">
      <c r="A223" s="60" t="s">
        <v>380</v>
      </c>
      <c r="B223" s="60" t="s">
        <v>381</v>
      </c>
      <c r="C223" s="34">
        <v>4301051408</v>
      </c>
      <c r="D223" s="793">
        <v>4680115881594</v>
      </c>
      <c r="E223" s="793"/>
      <c r="F223" s="59">
        <v>1.35</v>
      </c>
      <c r="G223" s="35">
        <v>6</v>
      </c>
      <c r="H223" s="59">
        <v>8.1</v>
      </c>
      <c r="I223" s="59">
        <v>8.6189999999999998</v>
      </c>
      <c r="J223" s="35">
        <v>64</v>
      </c>
      <c r="K223" s="35" t="s">
        <v>126</v>
      </c>
      <c r="L223" s="35" t="s">
        <v>45</v>
      </c>
      <c r="M223" s="36" t="s">
        <v>125</v>
      </c>
      <c r="N223" s="36"/>
      <c r="O223" s="35">
        <v>40</v>
      </c>
      <c r="P223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5"/>
      <c r="R223" s="795"/>
      <c r="S223" s="795"/>
      <c r="T223" s="796"/>
      <c r="U223" s="37" t="s">
        <v>45</v>
      </c>
      <c r="V223" s="37" t="s">
        <v>45</v>
      </c>
      <c r="W223" s="38" t="s">
        <v>0</v>
      </c>
      <c r="X223" s="56">
        <v>40</v>
      </c>
      <c r="Y223" s="53">
        <f t="shared" ref="Y223:Y233" si="46">IFERROR(IF(X223="",0,CEILING((X223/$H223),1)*$H223),"")</f>
        <v>40.5</v>
      </c>
      <c r="Z223" s="39">
        <f>IFERROR(IF(Y223=0,"",ROUNDUP(Y223/H223,0)*0.01898),"")</f>
        <v>9.4899999999999998E-2</v>
      </c>
      <c r="AA223" s="65" t="s">
        <v>45</v>
      </c>
      <c r="AB223" s="66" t="s">
        <v>45</v>
      </c>
      <c r="AC223" s="295" t="s">
        <v>382</v>
      </c>
      <c r="AG223" s="75"/>
      <c r="AJ223" s="79" t="s">
        <v>45</v>
      </c>
      <c r="AK223" s="79">
        <v>0</v>
      </c>
      <c r="BB223" s="296" t="s">
        <v>66</v>
      </c>
      <c r="BM223" s="75">
        <f t="shared" ref="BM223:BM233" si="47">IFERROR(X223*I223/H223,"0")</f>
        <v>42.562962962962963</v>
      </c>
      <c r="BN223" s="75">
        <f t="shared" ref="BN223:BN233" si="48">IFERROR(Y223*I223/H223,"0")</f>
        <v>43.095000000000006</v>
      </c>
      <c r="BO223" s="75">
        <f t="shared" ref="BO223:BO233" si="49">IFERROR(1/J223*(X223/H223),"0")</f>
        <v>7.7160493827160503E-2</v>
      </c>
      <c r="BP223" s="75">
        <f t="shared" ref="BP223:BP233" si="50">IFERROR(1/J223*(Y223/H223),"0")</f>
        <v>7.8125E-2</v>
      </c>
    </row>
    <row r="224" spans="1:68" ht="27" customHeight="1" x14ac:dyDescent="0.25">
      <c r="A224" s="60" t="s">
        <v>383</v>
      </c>
      <c r="B224" s="60" t="s">
        <v>384</v>
      </c>
      <c r="C224" s="34">
        <v>4301051754</v>
      </c>
      <c r="D224" s="793">
        <v>4680115880962</v>
      </c>
      <c r="E224" s="793"/>
      <c r="F224" s="59">
        <v>1.3</v>
      </c>
      <c r="G224" s="35">
        <v>6</v>
      </c>
      <c r="H224" s="59">
        <v>7.8</v>
      </c>
      <c r="I224" s="59">
        <v>8.3190000000000008</v>
      </c>
      <c r="J224" s="35">
        <v>64</v>
      </c>
      <c r="K224" s="35" t="s">
        <v>126</v>
      </c>
      <c r="L224" s="35" t="s">
        <v>45</v>
      </c>
      <c r="M224" s="36" t="s">
        <v>82</v>
      </c>
      <c r="N224" s="36"/>
      <c r="O224" s="35">
        <v>40</v>
      </c>
      <c r="P224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5"/>
      <c r="R224" s="795"/>
      <c r="S224" s="795"/>
      <c r="T224" s="796"/>
      <c r="U224" s="37" t="s">
        <v>45</v>
      </c>
      <c r="V224" s="37" t="s">
        <v>45</v>
      </c>
      <c r="W224" s="38" t="s">
        <v>0</v>
      </c>
      <c r="X224" s="56">
        <v>360</v>
      </c>
      <c r="Y224" s="53">
        <f t="shared" si="46"/>
        <v>366.59999999999997</v>
      </c>
      <c r="Z224" s="39">
        <f>IFERROR(IF(Y224=0,"",ROUNDUP(Y224/H224,0)*0.01898),"")</f>
        <v>0.89205999999999996</v>
      </c>
      <c r="AA224" s="65" t="s">
        <v>45</v>
      </c>
      <c r="AB224" s="66" t="s">
        <v>45</v>
      </c>
      <c r="AC224" s="297" t="s">
        <v>385</v>
      </c>
      <c r="AG224" s="75"/>
      <c r="AJ224" s="79" t="s">
        <v>45</v>
      </c>
      <c r="AK224" s="79">
        <v>0</v>
      </c>
      <c r="BB224" s="298" t="s">
        <v>66</v>
      </c>
      <c r="BM224" s="75">
        <f t="shared" si="47"/>
        <v>383.9538461538462</v>
      </c>
      <c r="BN224" s="75">
        <f t="shared" si="48"/>
        <v>390.99300000000005</v>
      </c>
      <c r="BO224" s="75">
        <f t="shared" si="49"/>
        <v>0.72115384615384615</v>
      </c>
      <c r="BP224" s="75">
        <f t="shared" si="50"/>
        <v>0.734375</v>
      </c>
    </row>
    <row r="225" spans="1:68" ht="37.5" customHeight="1" x14ac:dyDescent="0.25">
      <c r="A225" s="60" t="s">
        <v>386</v>
      </c>
      <c r="B225" s="60" t="s">
        <v>387</v>
      </c>
      <c r="C225" s="34">
        <v>4301051411</v>
      </c>
      <c r="D225" s="793">
        <v>4680115881617</v>
      </c>
      <c r="E225" s="793"/>
      <c r="F225" s="59">
        <v>1.35</v>
      </c>
      <c r="G225" s="35">
        <v>6</v>
      </c>
      <c r="H225" s="59">
        <v>8.1</v>
      </c>
      <c r="I225" s="59">
        <v>8.6010000000000009</v>
      </c>
      <c r="J225" s="35">
        <v>64</v>
      </c>
      <c r="K225" s="35" t="s">
        <v>126</v>
      </c>
      <c r="L225" s="35" t="s">
        <v>45</v>
      </c>
      <c r="M225" s="36" t="s">
        <v>125</v>
      </c>
      <c r="N225" s="36"/>
      <c r="O225" s="35">
        <v>40</v>
      </c>
      <c r="P225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5"/>
      <c r="R225" s="795"/>
      <c r="S225" s="795"/>
      <c r="T225" s="796"/>
      <c r="U225" s="37" t="s">
        <v>45</v>
      </c>
      <c r="V225" s="37" t="s">
        <v>45</v>
      </c>
      <c r="W225" s="38" t="s">
        <v>0</v>
      </c>
      <c r="X225" s="56">
        <v>30</v>
      </c>
      <c r="Y225" s="53">
        <f t="shared" si="46"/>
        <v>32.4</v>
      </c>
      <c r="Z225" s="39">
        <f>IFERROR(IF(Y225=0,"",ROUNDUP(Y225/H225,0)*0.01898),"")</f>
        <v>7.5920000000000001E-2</v>
      </c>
      <c r="AA225" s="65" t="s">
        <v>45</v>
      </c>
      <c r="AB225" s="66" t="s">
        <v>45</v>
      </c>
      <c r="AC225" s="299" t="s">
        <v>388</v>
      </c>
      <c r="AG225" s="75"/>
      <c r="AJ225" s="79" t="s">
        <v>45</v>
      </c>
      <c r="AK225" s="79">
        <v>0</v>
      </c>
      <c r="BB225" s="300" t="s">
        <v>66</v>
      </c>
      <c r="BM225" s="75">
        <f t="shared" si="47"/>
        <v>31.855555555555561</v>
      </c>
      <c r="BN225" s="75">
        <f t="shared" si="48"/>
        <v>34.404000000000003</v>
      </c>
      <c r="BO225" s="75">
        <f t="shared" si="49"/>
        <v>5.7870370370370371E-2</v>
      </c>
      <c r="BP225" s="75">
        <f t="shared" si="50"/>
        <v>6.25E-2</v>
      </c>
    </row>
    <row r="226" spans="1:68" ht="27" customHeight="1" x14ac:dyDescent="0.25">
      <c r="A226" s="60" t="s">
        <v>389</v>
      </c>
      <c r="B226" s="60" t="s">
        <v>390</v>
      </c>
      <c r="C226" s="34">
        <v>4301051632</v>
      </c>
      <c r="D226" s="793">
        <v>4680115880573</v>
      </c>
      <c r="E226" s="793"/>
      <c r="F226" s="59">
        <v>1.45</v>
      </c>
      <c r="G226" s="35">
        <v>6</v>
      </c>
      <c r="H226" s="59">
        <v>8.6999999999999993</v>
      </c>
      <c r="I226" s="59">
        <v>9.2189999999999994</v>
      </c>
      <c r="J226" s="35">
        <v>64</v>
      </c>
      <c r="K226" s="35" t="s">
        <v>126</v>
      </c>
      <c r="L226" s="35" t="s">
        <v>45</v>
      </c>
      <c r="M226" s="36" t="s">
        <v>82</v>
      </c>
      <c r="N226" s="36"/>
      <c r="O226" s="35">
        <v>45</v>
      </c>
      <c r="P226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5"/>
      <c r="R226" s="795"/>
      <c r="S226" s="795"/>
      <c r="T226" s="796"/>
      <c r="U226" s="37" t="s">
        <v>45</v>
      </c>
      <c r="V226" s="37" t="s">
        <v>45</v>
      </c>
      <c r="W226" s="38" t="s">
        <v>0</v>
      </c>
      <c r="X226" s="56">
        <v>400</v>
      </c>
      <c r="Y226" s="53">
        <f t="shared" si="46"/>
        <v>400.2</v>
      </c>
      <c r="Z226" s="39">
        <f>IFERROR(IF(Y226=0,"",ROUNDUP(Y226/H226,0)*0.01898),"")</f>
        <v>0.87307999999999997</v>
      </c>
      <c r="AA226" s="65" t="s">
        <v>45</v>
      </c>
      <c r="AB226" s="66" t="s">
        <v>45</v>
      </c>
      <c r="AC226" s="301" t="s">
        <v>391</v>
      </c>
      <c r="AG226" s="75"/>
      <c r="AJ226" s="79" t="s">
        <v>45</v>
      </c>
      <c r="AK226" s="79">
        <v>0</v>
      </c>
      <c r="BB226" s="302" t="s">
        <v>66</v>
      </c>
      <c r="BM226" s="75">
        <f t="shared" si="47"/>
        <v>423.86206896551727</v>
      </c>
      <c r="BN226" s="75">
        <f t="shared" si="48"/>
        <v>424.07399999999996</v>
      </c>
      <c r="BO226" s="75">
        <f t="shared" si="49"/>
        <v>0.71839080459770122</v>
      </c>
      <c r="BP226" s="75">
        <f t="shared" si="50"/>
        <v>0.71875</v>
      </c>
    </row>
    <row r="227" spans="1:68" ht="37.5" customHeight="1" x14ac:dyDescent="0.25">
      <c r="A227" s="60" t="s">
        <v>392</v>
      </c>
      <c r="B227" s="60" t="s">
        <v>393</v>
      </c>
      <c r="C227" s="34">
        <v>4301051407</v>
      </c>
      <c r="D227" s="793">
        <v>4680115882195</v>
      </c>
      <c r="E227" s="793"/>
      <c r="F227" s="59">
        <v>0.4</v>
      </c>
      <c r="G227" s="35">
        <v>6</v>
      </c>
      <c r="H227" s="59">
        <v>2.4</v>
      </c>
      <c r="I227" s="59">
        <v>2.67</v>
      </c>
      <c r="J227" s="35">
        <v>182</v>
      </c>
      <c r="K227" s="35" t="s">
        <v>88</v>
      </c>
      <c r="L227" s="35" t="s">
        <v>45</v>
      </c>
      <c r="M227" s="36" t="s">
        <v>125</v>
      </c>
      <c r="N227" s="36"/>
      <c r="O227" s="35">
        <v>40</v>
      </c>
      <c r="P227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5"/>
      <c r="R227" s="795"/>
      <c r="S227" s="795"/>
      <c r="T227" s="79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ref="Z227:Z233" si="51">IFERROR(IF(Y227=0,"",ROUNDUP(Y227/H227,0)*0.00651),"")</f>
        <v/>
      </c>
      <c r="AA227" s="65" t="s">
        <v>45</v>
      </c>
      <c r="AB227" s="66" t="s">
        <v>45</v>
      </c>
      <c r="AC227" s="303" t="s">
        <v>382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394</v>
      </c>
      <c r="B228" s="60" t="s">
        <v>395</v>
      </c>
      <c r="C228" s="34">
        <v>4301051752</v>
      </c>
      <c r="D228" s="793">
        <v>4680115882607</v>
      </c>
      <c r="E228" s="793"/>
      <c r="F228" s="59">
        <v>0.3</v>
      </c>
      <c r="G228" s="35">
        <v>6</v>
      </c>
      <c r="H228" s="59">
        <v>1.8</v>
      </c>
      <c r="I228" s="59">
        <v>2.052</v>
      </c>
      <c r="J228" s="35">
        <v>182</v>
      </c>
      <c r="K228" s="35" t="s">
        <v>88</v>
      </c>
      <c r="L228" s="35" t="s">
        <v>45</v>
      </c>
      <c r="M228" s="36" t="s">
        <v>168</v>
      </c>
      <c r="N228" s="36"/>
      <c r="O228" s="35">
        <v>45</v>
      </c>
      <c r="P228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5"/>
      <c r="R228" s="795"/>
      <c r="S228" s="795"/>
      <c r="T228" s="79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05" t="s">
        <v>396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397</v>
      </c>
      <c r="B229" s="60" t="s">
        <v>398</v>
      </c>
      <c r="C229" s="34">
        <v>4301051630</v>
      </c>
      <c r="D229" s="793">
        <v>4680115880092</v>
      </c>
      <c r="E229" s="793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88</v>
      </c>
      <c r="L229" s="35" t="s">
        <v>45</v>
      </c>
      <c r="M229" s="36" t="s">
        <v>82</v>
      </c>
      <c r="N229" s="36"/>
      <c r="O229" s="35">
        <v>45</v>
      </c>
      <c r="P229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5"/>
      <c r="R229" s="795"/>
      <c r="S229" s="795"/>
      <c r="T229" s="796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07" t="s">
        <v>399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79.560000000000016</v>
      </c>
      <c r="BN229" s="75">
        <f t="shared" si="48"/>
        <v>79.560000000000016</v>
      </c>
      <c r="BO229" s="75">
        <f t="shared" si="49"/>
        <v>0.16483516483516486</v>
      </c>
      <c r="BP229" s="75">
        <f t="shared" si="50"/>
        <v>0.16483516483516486</v>
      </c>
    </row>
    <row r="230" spans="1:68" ht="27" customHeight="1" x14ac:dyDescent="0.25">
      <c r="A230" s="60" t="s">
        <v>400</v>
      </c>
      <c r="B230" s="60" t="s">
        <v>401</v>
      </c>
      <c r="C230" s="34">
        <v>4301051631</v>
      </c>
      <c r="D230" s="793">
        <v>4680115880221</v>
      </c>
      <c r="E230" s="793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88</v>
      </c>
      <c r="L230" s="35" t="s">
        <v>45</v>
      </c>
      <c r="M230" s="36" t="s">
        <v>82</v>
      </c>
      <c r="N230" s="36"/>
      <c r="O230" s="35">
        <v>45</v>
      </c>
      <c r="P230" s="10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5"/>
      <c r="R230" s="795"/>
      <c r="S230" s="795"/>
      <c r="T230" s="796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si="51"/>
        <v/>
      </c>
      <c r="AA230" s="65" t="s">
        <v>45</v>
      </c>
      <c r="AB230" s="66" t="s">
        <v>45</v>
      </c>
      <c r="AC230" s="309" t="s">
        <v>391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27" customHeight="1" x14ac:dyDescent="0.25">
      <c r="A231" s="60" t="s">
        <v>402</v>
      </c>
      <c r="B231" s="60" t="s">
        <v>403</v>
      </c>
      <c r="C231" s="34">
        <v>4301051749</v>
      </c>
      <c r="D231" s="793">
        <v>4680115882942</v>
      </c>
      <c r="E231" s="793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88</v>
      </c>
      <c r="L231" s="35" t="s">
        <v>45</v>
      </c>
      <c r="M231" s="36" t="s">
        <v>82</v>
      </c>
      <c r="N231" s="36"/>
      <c r="O231" s="35">
        <v>40</v>
      </c>
      <c r="P231" s="10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5"/>
      <c r="R231" s="795"/>
      <c r="S231" s="795"/>
      <c r="T231" s="79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385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404</v>
      </c>
      <c r="B232" s="60" t="s">
        <v>405</v>
      </c>
      <c r="C232" s="34">
        <v>4301051753</v>
      </c>
      <c r="D232" s="793">
        <v>4680115880504</v>
      </c>
      <c r="E232" s="793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88</v>
      </c>
      <c r="L232" s="35" t="s">
        <v>45</v>
      </c>
      <c r="M232" s="36" t="s">
        <v>82</v>
      </c>
      <c r="N232" s="36"/>
      <c r="O232" s="35">
        <v>40</v>
      </c>
      <c r="P232" s="10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5"/>
      <c r="R232" s="795"/>
      <c r="S232" s="795"/>
      <c r="T232" s="796"/>
      <c r="U232" s="37" t="s">
        <v>45</v>
      </c>
      <c r="V232" s="37" t="s">
        <v>45</v>
      </c>
      <c r="W232" s="38" t="s">
        <v>0</v>
      </c>
      <c r="X232" s="56">
        <v>72</v>
      </c>
      <c r="Y232" s="53">
        <f t="shared" si="46"/>
        <v>72</v>
      </c>
      <c r="Z232" s="39">
        <f t="shared" si="51"/>
        <v>0.1953</v>
      </c>
      <c r="AA232" s="65" t="s">
        <v>45</v>
      </c>
      <c r="AB232" s="66" t="s">
        <v>45</v>
      </c>
      <c r="AC232" s="313" t="s">
        <v>385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79.560000000000016</v>
      </c>
      <c r="BN232" s="75">
        <f t="shared" si="48"/>
        <v>79.560000000000016</v>
      </c>
      <c r="BO232" s="75">
        <f t="shared" si="49"/>
        <v>0.16483516483516486</v>
      </c>
      <c r="BP232" s="75">
        <f t="shared" si="50"/>
        <v>0.16483516483516486</v>
      </c>
    </row>
    <row r="233" spans="1:68" ht="27" customHeight="1" x14ac:dyDescent="0.25">
      <c r="A233" s="60" t="s">
        <v>406</v>
      </c>
      <c r="B233" s="60" t="s">
        <v>407</v>
      </c>
      <c r="C233" s="34">
        <v>4301051410</v>
      </c>
      <c r="D233" s="793">
        <v>4680115882164</v>
      </c>
      <c r="E233" s="793"/>
      <c r="F233" s="59">
        <v>0.4</v>
      </c>
      <c r="G233" s="35">
        <v>6</v>
      </c>
      <c r="H233" s="59">
        <v>2.4</v>
      </c>
      <c r="I233" s="59">
        <v>2.6579999999999999</v>
      </c>
      <c r="J233" s="35">
        <v>182</v>
      </c>
      <c r="K233" s="35" t="s">
        <v>88</v>
      </c>
      <c r="L233" s="35" t="s">
        <v>45</v>
      </c>
      <c r="M233" s="36" t="s">
        <v>125</v>
      </c>
      <c r="N233" s="36"/>
      <c r="O233" s="35">
        <v>40</v>
      </c>
      <c r="P233" s="10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5"/>
      <c r="R233" s="795"/>
      <c r="S233" s="795"/>
      <c r="T233" s="796"/>
      <c r="U233" s="37" t="s">
        <v>45</v>
      </c>
      <c r="V233" s="37" t="s">
        <v>45</v>
      </c>
      <c r="W233" s="38" t="s">
        <v>0</v>
      </c>
      <c r="X233" s="56">
        <v>79</v>
      </c>
      <c r="Y233" s="53">
        <f t="shared" si="46"/>
        <v>79.2</v>
      </c>
      <c r="Z233" s="39">
        <f t="shared" si="51"/>
        <v>0.21482999999999999</v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87.492500000000007</v>
      </c>
      <c r="BN233" s="75">
        <f t="shared" si="48"/>
        <v>87.713999999999999</v>
      </c>
      <c r="BO233" s="75">
        <f t="shared" si="49"/>
        <v>0.18086080586080591</v>
      </c>
      <c r="BP233" s="75">
        <f t="shared" si="50"/>
        <v>0.18131868131868134</v>
      </c>
    </row>
    <row r="234" spans="1:68" x14ac:dyDescent="0.2">
      <c r="A234" s="790"/>
      <c r="B234" s="790"/>
      <c r="C234" s="790"/>
      <c r="D234" s="790"/>
      <c r="E234" s="790"/>
      <c r="F234" s="790"/>
      <c r="G234" s="790"/>
      <c r="H234" s="790"/>
      <c r="I234" s="790"/>
      <c r="J234" s="790"/>
      <c r="K234" s="790"/>
      <c r="L234" s="790"/>
      <c r="M234" s="790"/>
      <c r="N234" s="790"/>
      <c r="O234" s="791"/>
      <c r="P234" s="787" t="s">
        <v>40</v>
      </c>
      <c r="Q234" s="788"/>
      <c r="R234" s="788"/>
      <c r="S234" s="788"/>
      <c r="T234" s="788"/>
      <c r="U234" s="788"/>
      <c r="V234" s="789"/>
      <c r="W234" s="40" t="s">
        <v>39</v>
      </c>
      <c r="X234" s="4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193.6894996234077</v>
      </c>
      <c r="Y234" s="4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195</v>
      </c>
      <c r="Z234" s="4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2.5413900000000003</v>
      </c>
      <c r="AA234" s="64"/>
      <c r="AB234" s="64"/>
      <c r="AC234" s="64"/>
    </row>
    <row r="235" spans="1:68" x14ac:dyDescent="0.2">
      <c r="A235" s="790"/>
      <c r="B235" s="790"/>
      <c r="C235" s="790"/>
      <c r="D235" s="790"/>
      <c r="E235" s="790"/>
      <c r="F235" s="790"/>
      <c r="G235" s="790"/>
      <c r="H235" s="790"/>
      <c r="I235" s="790"/>
      <c r="J235" s="790"/>
      <c r="K235" s="790"/>
      <c r="L235" s="790"/>
      <c r="M235" s="790"/>
      <c r="N235" s="790"/>
      <c r="O235" s="791"/>
      <c r="P235" s="787" t="s">
        <v>40</v>
      </c>
      <c r="Q235" s="788"/>
      <c r="R235" s="788"/>
      <c r="S235" s="788"/>
      <c r="T235" s="788"/>
      <c r="U235" s="788"/>
      <c r="V235" s="789"/>
      <c r="W235" s="40" t="s">
        <v>0</v>
      </c>
      <c r="X235" s="41">
        <f>IFERROR(SUM(X223:X233),"0")</f>
        <v>1053</v>
      </c>
      <c r="Y235" s="41">
        <f>IFERROR(SUM(Y223:Y233),"0")</f>
        <v>1062.8999999999999</v>
      </c>
      <c r="Z235" s="40"/>
      <c r="AA235" s="64"/>
      <c r="AB235" s="64"/>
      <c r="AC235" s="64"/>
    </row>
    <row r="236" spans="1:68" ht="14.25" customHeight="1" x14ac:dyDescent="0.25">
      <c r="A236" s="792" t="s">
        <v>212</v>
      </c>
      <c r="B236" s="792"/>
      <c r="C236" s="792"/>
      <c r="D236" s="792"/>
      <c r="E236" s="792"/>
      <c r="F236" s="792"/>
      <c r="G236" s="792"/>
      <c r="H236" s="792"/>
      <c r="I236" s="792"/>
      <c r="J236" s="792"/>
      <c r="K236" s="792"/>
      <c r="L236" s="792"/>
      <c r="M236" s="792"/>
      <c r="N236" s="792"/>
      <c r="O236" s="792"/>
      <c r="P236" s="792"/>
      <c r="Q236" s="792"/>
      <c r="R236" s="792"/>
      <c r="S236" s="792"/>
      <c r="T236" s="792"/>
      <c r="U236" s="792"/>
      <c r="V236" s="792"/>
      <c r="W236" s="792"/>
      <c r="X236" s="792"/>
      <c r="Y236" s="792"/>
      <c r="Z236" s="792"/>
      <c r="AA236" s="63"/>
      <c r="AB236" s="63"/>
      <c r="AC236" s="63"/>
    </row>
    <row r="237" spans="1:68" ht="16.5" customHeight="1" x14ac:dyDescent="0.25">
      <c r="A237" s="60" t="s">
        <v>409</v>
      </c>
      <c r="B237" s="60" t="s">
        <v>410</v>
      </c>
      <c r="C237" s="34">
        <v>4301060360</v>
      </c>
      <c r="D237" s="793">
        <v>4680115882874</v>
      </c>
      <c r="E237" s="793"/>
      <c r="F237" s="59">
        <v>0.8</v>
      </c>
      <c r="G237" s="35">
        <v>4</v>
      </c>
      <c r="H237" s="59">
        <v>3.2</v>
      </c>
      <c r="I237" s="59">
        <v>3.4660000000000002</v>
      </c>
      <c r="J237" s="35">
        <v>120</v>
      </c>
      <c r="K237" s="35" t="s">
        <v>135</v>
      </c>
      <c r="L237" s="35" t="s">
        <v>45</v>
      </c>
      <c r="M237" s="36" t="s">
        <v>82</v>
      </c>
      <c r="N237" s="36"/>
      <c r="O237" s="35">
        <v>30</v>
      </c>
      <c r="P237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95"/>
      <c r="R237" s="795"/>
      <c r="S237" s="795"/>
      <c r="T237" s="79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ref="Y237:Y242" si="52">IFERROR(IF(X237="",0,CEILING((X237/$H237),1)*$H237),"")</f>
        <v>0</v>
      </c>
      <c r="Z237" s="39" t="str">
        <f>IFERROR(IF(Y237=0,"",ROUNDUP(Y237/H237,0)*0.00937),"")</f>
        <v/>
      </c>
      <c r="AA237" s="65" t="s">
        <v>45</v>
      </c>
      <c r="AB237" s="66" t="s">
        <v>45</v>
      </c>
      <c r="AC237" s="317" t="s">
        <v>411</v>
      </c>
      <c r="AG237" s="75"/>
      <c r="AJ237" s="79" t="s">
        <v>45</v>
      </c>
      <c r="AK237" s="79">
        <v>0</v>
      </c>
      <c r="BB237" s="318" t="s">
        <v>66</v>
      </c>
      <c r="BM237" s="75">
        <f t="shared" ref="BM237:BM242" si="53">IFERROR(X237*I237/H237,"0")</f>
        <v>0</v>
      </c>
      <c r="BN237" s="75">
        <f t="shared" ref="BN237:BN242" si="54">IFERROR(Y237*I237/H237,"0")</f>
        <v>0</v>
      </c>
      <c r="BO237" s="75">
        <f t="shared" ref="BO237:BO242" si="55">IFERROR(1/J237*(X237/H237),"0")</f>
        <v>0</v>
      </c>
      <c r="BP237" s="75">
        <f t="shared" ref="BP237:BP242" si="56">IFERROR(1/J237*(Y237/H237),"0")</f>
        <v>0</v>
      </c>
    </row>
    <row r="238" spans="1:68" ht="27" customHeight="1" x14ac:dyDescent="0.25">
      <c r="A238" s="60" t="s">
        <v>409</v>
      </c>
      <c r="B238" s="60" t="s">
        <v>412</v>
      </c>
      <c r="C238" s="34">
        <v>4301060460</v>
      </c>
      <c r="D238" s="793">
        <v>4680115882874</v>
      </c>
      <c r="E238" s="793"/>
      <c r="F238" s="59">
        <v>0.8</v>
      </c>
      <c r="G238" s="35">
        <v>4</v>
      </c>
      <c r="H238" s="59">
        <v>3.2</v>
      </c>
      <c r="I238" s="59">
        <v>3.4660000000000002</v>
      </c>
      <c r="J238" s="35">
        <v>132</v>
      </c>
      <c r="K238" s="35" t="s">
        <v>135</v>
      </c>
      <c r="L238" s="35" t="s">
        <v>45</v>
      </c>
      <c r="M238" s="36" t="s">
        <v>168</v>
      </c>
      <c r="N238" s="36"/>
      <c r="O238" s="35">
        <v>30</v>
      </c>
      <c r="P238" s="1035" t="s">
        <v>413</v>
      </c>
      <c r="Q238" s="795"/>
      <c r="R238" s="795"/>
      <c r="S238" s="795"/>
      <c r="T238" s="79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9" t="s">
        <v>414</v>
      </c>
      <c r="AG238" s="75"/>
      <c r="AJ238" s="79" t="s">
        <v>45</v>
      </c>
      <c r="AK238" s="79">
        <v>0</v>
      </c>
      <c r="BB238" s="320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t="16.5" customHeight="1" x14ac:dyDescent="0.25">
      <c r="A239" s="60" t="s">
        <v>409</v>
      </c>
      <c r="B239" s="60" t="s">
        <v>415</v>
      </c>
      <c r="C239" s="34">
        <v>4301060404</v>
      </c>
      <c r="D239" s="793">
        <v>4680115882874</v>
      </c>
      <c r="E239" s="793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135</v>
      </c>
      <c r="L239" s="35" t="s">
        <v>45</v>
      </c>
      <c r="M239" s="36" t="s">
        <v>82</v>
      </c>
      <c r="N239" s="36"/>
      <c r="O239" s="35">
        <v>40</v>
      </c>
      <c r="P239" s="10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95"/>
      <c r="R239" s="795"/>
      <c r="S239" s="795"/>
      <c r="T239" s="796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2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416</v>
      </c>
      <c r="AG239" s="75"/>
      <c r="AJ239" s="79" t="s">
        <v>45</v>
      </c>
      <c r="AK239" s="79">
        <v>0</v>
      </c>
      <c r="BB239" s="322" t="s">
        <v>66</v>
      </c>
      <c r="BM239" s="75">
        <f t="shared" si="53"/>
        <v>0</v>
      </c>
      <c r="BN239" s="75">
        <f t="shared" si="54"/>
        <v>0</v>
      </c>
      <c r="BO239" s="75">
        <f t="shared" si="55"/>
        <v>0</v>
      </c>
      <c r="BP239" s="75">
        <f t="shared" si="56"/>
        <v>0</v>
      </c>
    </row>
    <row r="240" spans="1:68" ht="37.5" customHeight="1" x14ac:dyDescent="0.25">
      <c r="A240" s="60" t="s">
        <v>417</v>
      </c>
      <c r="B240" s="60" t="s">
        <v>418</v>
      </c>
      <c r="C240" s="34">
        <v>4301060359</v>
      </c>
      <c r="D240" s="793">
        <v>4680115884434</v>
      </c>
      <c r="E240" s="793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135</v>
      </c>
      <c r="L240" s="35" t="s">
        <v>45</v>
      </c>
      <c r="M240" s="36" t="s">
        <v>82</v>
      </c>
      <c r="N240" s="36"/>
      <c r="O240" s="35">
        <v>30</v>
      </c>
      <c r="P240" s="10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5"/>
      <c r="R240" s="795"/>
      <c r="S240" s="795"/>
      <c r="T240" s="796"/>
      <c r="U240" s="37" t="s">
        <v>45</v>
      </c>
      <c r="V240" s="37" t="s">
        <v>45</v>
      </c>
      <c r="W240" s="38" t="s">
        <v>0</v>
      </c>
      <c r="X240" s="56">
        <v>10</v>
      </c>
      <c r="Y240" s="53">
        <f t="shared" si="52"/>
        <v>12.8</v>
      </c>
      <c r="Z240" s="39">
        <f>IFERROR(IF(Y240=0,"",ROUNDUP(Y240/H240,0)*0.00902),"")</f>
        <v>3.6080000000000001E-2</v>
      </c>
      <c r="AA240" s="65" t="s">
        <v>45</v>
      </c>
      <c r="AB240" s="66" t="s">
        <v>45</v>
      </c>
      <c r="AC240" s="323" t="s">
        <v>419</v>
      </c>
      <c r="AG240" s="75"/>
      <c r="AJ240" s="79" t="s">
        <v>45</v>
      </c>
      <c r="AK240" s="79">
        <v>0</v>
      </c>
      <c r="BB240" s="324" t="s">
        <v>66</v>
      </c>
      <c r="BM240" s="75">
        <f t="shared" si="53"/>
        <v>10.831250000000001</v>
      </c>
      <c r="BN240" s="75">
        <f t="shared" si="54"/>
        <v>13.864000000000001</v>
      </c>
      <c r="BO240" s="75">
        <f t="shared" si="55"/>
        <v>2.3674242424242424E-2</v>
      </c>
      <c r="BP240" s="75">
        <f t="shared" si="56"/>
        <v>3.0303030303030304E-2</v>
      </c>
    </row>
    <row r="241" spans="1:68" ht="27" customHeight="1" x14ac:dyDescent="0.25">
      <c r="A241" s="60" t="s">
        <v>420</v>
      </c>
      <c r="B241" s="60" t="s">
        <v>421</v>
      </c>
      <c r="C241" s="34">
        <v>4301060375</v>
      </c>
      <c r="D241" s="793">
        <v>4680115880818</v>
      </c>
      <c r="E241" s="793"/>
      <c r="F241" s="59">
        <v>0.4</v>
      </c>
      <c r="G241" s="35">
        <v>6</v>
      </c>
      <c r="H241" s="59">
        <v>2.4</v>
      </c>
      <c r="I241" s="59">
        <v>2.6520000000000001</v>
      </c>
      <c r="J241" s="35">
        <v>182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10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5"/>
      <c r="R241" s="795"/>
      <c r="S241" s="795"/>
      <c r="T241" s="796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IFERROR(IF(Y241=0,"",ROUNDUP(Y241/H241,0)*0.00651),"")</f>
        <v/>
      </c>
      <c r="AA241" s="65" t="s">
        <v>45</v>
      </c>
      <c r="AB241" s="66" t="s">
        <v>45</v>
      </c>
      <c r="AC241" s="325" t="s">
        <v>422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37.5" customHeight="1" x14ac:dyDescent="0.25">
      <c r="A242" s="60" t="s">
        <v>423</v>
      </c>
      <c r="B242" s="60" t="s">
        <v>424</v>
      </c>
      <c r="C242" s="34">
        <v>4301060389</v>
      </c>
      <c r="D242" s="793">
        <v>4680115880801</v>
      </c>
      <c r="E242" s="793"/>
      <c r="F242" s="59">
        <v>0.4</v>
      </c>
      <c r="G242" s="35">
        <v>6</v>
      </c>
      <c r="H242" s="59">
        <v>2.4</v>
      </c>
      <c r="I242" s="59">
        <v>2.6520000000000001</v>
      </c>
      <c r="J242" s="35">
        <v>182</v>
      </c>
      <c r="K242" s="35" t="s">
        <v>88</v>
      </c>
      <c r="L242" s="35" t="s">
        <v>45</v>
      </c>
      <c r="M242" s="36" t="s">
        <v>125</v>
      </c>
      <c r="N242" s="36"/>
      <c r="O242" s="35">
        <v>40</v>
      </c>
      <c r="P242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5"/>
      <c r="R242" s="795"/>
      <c r="S242" s="795"/>
      <c r="T242" s="796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IFERROR(IF(Y242=0,"",ROUNDUP(Y242/H242,0)*0.00651),"")</f>
        <v/>
      </c>
      <c r="AA242" s="65" t="s">
        <v>45</v>
      </c>
      <c r="AB242" s="66" t="s">
        <v>45</v>
      </c>
      <c r="AC242" s="327" t="s">
        <v>425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x14ac:dyDescent="0.2">
      <c r="A243" s="790"/>
      <c r="B243" s="790"/>
      <c r="C243" s="790"/>
      <c r="D243" s="790"/>
      <c r="E243" s="790"/>
      <c r="F243" s="790"/>
      <c r="G243" s="790"/>
      <c r="H243" s="790"/>
      <c r="I243" s="790"/>
      <c r="J243" s="790"/>
      <c r="K243" s="790"/>
      <c r="L243" s="790"/>
      <c r="M243" s="790"/>
      <c r="N243" s="790"/>
      <c r="O243" s="791"/>
      <c r="P243" s="787" t="s">
        <v>40</v>
      </c>
      <c r="Q243" s="788"/>
      <c r="R243" s="788"/>
      <c r="S243" s="788"/>
      <c r="T243" s="788"/>
      <c r="U243" s="788"/>
      <c r="V243" s="789"/>
      <c r="W243" s="40" t="s">
        <v>39</v>
      </c>
      <c r="X243" s="41">
        <f>IFERROR(X237/H237,"0")+IFERROR(X238/H238,"0")+IFERROR(X239/H239,"0")+IFERROR(X240/H240,"0")+IFERROR(X241/H241,"0")+IFERROR(X242/H242,"0")</f>
        <v>3.125</v>
      </c>
      <c r="Y243" s="41">
        <f>IFERROR(Y237/H237,"0")+IFERROR(Y238/H238,"0")+IFERROR(Y239/H239,"0")+IFERROR(Y240/H240,"0")+IFERROR(Y241/H241,"0")+IFERROR(Y242/H242,"0")</f>
        <v>4</v>
      </c>
      <c r="Z243" s="41">
        <f>IFERROR(IF(Z237="",0,Z237),"0")+IFERROR(IF(Z238="",0,Z238),"0")+IFERROR(IF(Z239="",0,Z239),"0")+IFERROR(IF(Z240="",0,Z240),"0")+IFERROR(IF(Z241="",0,Z241),"0")+IFERROR(IF(Z242="",0,Z242),"0")</f>
        <v>3.6080000000000001E-2</v>
      </c>
      <c r="AA243" s="64"/>
      <c r="AB243" s="64"/>
      <c r="AC243" s="64"/>
    </row>
    <row r="244" spans="1:68" x14ac:dyDescent="0.2">
      <c r="A244" s="790"/>
      <c r="B244" s="790"/>
      <c r="C244" s="790"/>
      <c r="D244" s="790"/>
      <c r="E244" s="790"/>
      <c r="F244" s="790"/>
      <c r="G244" s="790"/>
      <c r="H244" s="790"/>
      <c r="I244" s="790"/>
      <c r="J244" s="790"/>
      <c r="K244" s="790"/>
      <c r="L244" s="790"/>
      <c r="M244" s="790"/>
      <c r="N244" s="790"/>
      <c r="O244" s="791"/>
      <c r="P244" s="787" t="s">
        <v>40</v>
      </c>
      <c r="Q244" s="788"/>
      <c r="R244" s="788"/>
      <c r="S244" s="788"/>
      <c r="T244" s="788"/>
      <c r="U244" s="788"/>
      <c r="V244" s="789"/>
      <c r="W244" s="40" t="s">
        <v>0</v>
      </c>
      <c r="X244" s="41">
        <f>IFERROR(SUM(X237:X242),"0")</f>
        <v>10</v>
      </c>
      <c r="Y244" s="41">
        <f>IFERROR(SUM(Y237:Y242),"0")</f>
        <v>12.8</v>
      </c>
      <c r="Z244" s="40"/>
      <c r="AA244" s="64"/>
      <c r="AB244" s="64"/>
      <c r="AC244" s="64"/>
    </row>
    <row r="245" spans="1:68" ht="16.5" customHeight="1" x14ac:dyDescent="0.25">
      <c r="A245" s="803" t="s">
        <v>426</v>
      </c>
      <c r="B245" s="803"/>
      <c r="C245" s="803"/>
      <c r="D245" s="803"/>
      <c r="E245" s="803"/>
      <c r="F245" s="803"/>
      <c r="G245" s="803"/>
      <c r="H245" s="803"/>
      <c r="I245" s="803"/>
      <c r="J245" s="803"/>
      <c r="K245" s="803"/>
      <c r="L245" s="803"/>
      <c r="M245" s="803"/>
      <c r="N245" s="803"/>
      <c r="O245" s="803"/>
      <c r="P245" s="803"/>
      <c r="Q245" s="803"/>
      <c r="R245" s="803"/>
      <c r="S245" s="803"/>
      <c r="T245" s="803"/>
      <c r="U245" s="803"/>
      <c r="V245" s="803"/>
      <c r="W245" s="803"/>
      <c r="X245" s="803"/>
      <c r="Y245" s="803"/>
      <c r="Z245" s="803"/>
      <c r="AA245" s="62"/>
      <c r="AB245" s="62"/>
      <c r="AC245" s="62"/>
    </row>
    <row r="246" spans="1:68" ht="14.25" customHeight="1" x14ac:dyDescent="0.25">
      <c r="A246" s="792" t="s">
        <v>121</v>
      </c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2"/>
      <c r="P246" s="792"/>
      <c r="Q246" s="792"/>
      <c r="R246" s="792"/>
      <c r="S246" s="792"/>
      <c r="T246" s="792"/>
      <c r="U246" s="792"/>
      <c r="V246" s="792"/>
      <c r="W246" s="792"/>
      <c r="X246" s="792"/>
      <c r="Y246" s="792"/>
      <c r="Z246" s="792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4301011945</v>
      </c>
      <c r="D247" s="793">
        <v>4680115884274</v>
      </c>
      <c r="E247" s="79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126</v>
      </c>
      <c r="L247" s="35" t="s">
        <v>45</v>
      </c>
      <c r="M247" s="36" t="s">
        <v>430</v>
      </c>
      <c r="N247" s="36"/>
      <c r="O247" s="35">
        <v>55</v>
      </c>
      <c r="P247" s="10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5"/>
      <c r="R247" s="795"/>
      <c r="S247" s="795"/>
      <c r="T247" s="79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57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29" t="s">
        <v>429</v>
      </c>
      <c r="AG247" s="75"/>
      <c r="AJ247" s="79" t="s">
        <v>45</v>
      </c>
      <c r="AK247" s="79">
        <v>0</v>
      </c>
      <c r="BB247" s="330" t="s">
        <v>66</v>
      </c>
      <c r="BM247" s="75">
        <f t="shared" ref="BM247:BM254" si="58">IFERROR(X247*I247/H247,"0")</f>
        <v>0</v>
      </c>
      <c r="BN247" s="75">
        <f t="shared" ref="BN247:BN254" si="59">IFERROR(Y247*I247/H247,"0")</f>
        <v>0</v>
      </c>
      <c r="BO247" s="75">
        <f t="shared" ref="BO247:BO254" si="60">IFERROR(1/J247*(X247/H247),"0")</f>
        <v>0</v>
      </c>
      <c r="BP247" s="75">
        <f t="shared" ref="BP247:BP254" si="61">IFERROR(1/J247*(Y247/H247),"0")</f>
        <v>0</v>
      </c>
    </row>
    <row r="248" spans="1:68" ht="27" customHeight="1" x14ac:dyDescent="0.25">
      <c r="A248" s="60" t="s">
        <v>427</v>
      </c>
      <c r="B248" s="60" t="s">
        <v>431</v>
      </c>
      <c r="C248" s="34">
        <v>4301011717</v>
      </c>
      <c r="D248" s="793">
        <v>4680115884274</v>
      </c>
      <c r="E248" s="793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126</v>
      </c>
      <c r="L248" s="35" t="s">
        <v>45</v>
      </c>
      <c r="M248" s="36" t="s">
        <v>129</v>
      </c>
      <c r="N248" s="36"/>
      <c r="O248" s="35">
        <v>55</v>
      </c>
      <c r="P248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5"/>
      <c r="R248" s="795"/>
      <c r="S248" s="795"/>
      <c r="T248" s="79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1" t="s">
        <v>432</v>
      </c>
      <c r="AG248" s="75"/>
      <c r="AJ248" s="79" t="s">
        <v>45</v>
      </c>
      <c r="AK248" s="79">
        <v>0</v>
      </c>
      <c r="BB248" s="332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4301011719</v>
      </c>
      <c r="D249" s="793">
        <v>4680115884298</v>
      </c>
      <c r="E249" s="793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126</v>
      </c>
      <c r="L249" s="35" t="s">
        <v>45</v>
      </c>
      <c r="M249" s="36" t="s">
        <v>129</v>
      </c>
      <c r="N249" s="36"/>
      <c r="O249" s="35">
        <v>55</v>
      </c>
      <c r="P249" s="10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5"/>
      <c r="R249" s="795"/>
      <c r="S249" s="795"/>
      <c r="T249" s="79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3" t="s">
        <v>435</v>
      </c>
      <c r="AG249" s="75"/>
      <c r="AJ249" s="79" t="s">
        <v>45</v>
      </c>
      <c r="AK249" s="79">
        <v>0</v>
      </c>
      <c r="BB249" s="334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4301011944</v>
      </c>
      <c r="D250" s="793">
        <v>4680115884250</v>
      </c>
      <c r="E250" s="793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126</v>
      </c>
      <c r="L250" s="35" t="s">
        <v>45</v>
      </c>
      <c r="M250" s="36" t="s">
        <v>430</v>
      </c>
      <c r="N250" s="36"/>
      <c r="O250" s="35">
        <v>55</v>
      </c>
      <c r="P250" s="10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95"/>
      <c r="R250" s="795"/>
      <c r="S250" s="795"/>
      <c r="T250" s="79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429</v>
      </c>
      <c r="AG250" s="75"/>
      <c r="AJ250" s="79" t="s">
        <v>45</v>
      </c>
      <c r="AK250" s="79">
        <v>0</v>
      </c>
      <c r="BB250" s="336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t="27" customHeight="1" x14ac:dyDescent="0.25">
      <c r="A251" s="60" t="s">
        <v>436</v>
      </c>
      <c r="B251" s="60" t="s">
        <v>438</v>
      </c>
      <c r="C251" s="34">
        <v>4301011733</v>
      </c>
      <c r="D251" s="793">
        <v>4680115884250</v>
      </c>
      <c r="E251" s="793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126</v>
      </c>
      <c r="L251" s="35" t="s">
        <v>45</v>
      </c>
      <c r="M251" s="36" t="s">
        <v>125</v>
      </c>
      <c r="N251" s="36"/>
      <c r="O251" s="35">
        <v>55</v>
      </c>
      <c r="P251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95"/>
      <c r="R251" s="795"/>
      <c r="S251" s="795"/>
      <c r="T251" s="796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439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4301011718</v>
      </c>
      <c r="D252" s="793">
        <v>4680115884281</v>
      </c>
      <c r="E252" s="793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135</v>
      </c>
      <c r="L252" s="35" t="s">
        <v>45</v>
      </c>
      <c r="M252" s="36" t="s">
        <v>129</v>
      </c>
      <c r="N252" s="36"/>
      <c r="O252" s="35">
        <v>55</v>
      </c>
      <c r="P252" s="10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5"/>
      <c r="R252" s="795"/>
      <c r="S252" s="795"/>
      <c r="T252" s="796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4301011720</v>
      </c>
      <c r="D253" s="793">
        <v>4680115884199</v>
      </c>
      <c r="E253" s="793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135</v>
      </c>
      <c r="L253" s="35" t="s">
        <v>45</v>
      </c>
      <c r="M253" s="36" t="s">
        <v>129</v>
      </c>
      <c r="N253" s="36"/>
      <c r="O253" s="35">
        <v>55</v>
      </c>
      <c r="P253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5"/>
      <c r="R253" s="795"/>
      <c r="S253" s="795"/>
      <c r="T253" s="796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435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4301011716</v>
      </c>
      <c r="D254" s="793">
        <v>4680115884267</v>
      </c>
      <c r="E254" s="793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135</v>
      </c>
      <c r="L254" s="35" t="s">
        <v>45</v>
      </c>
      <c r="M254" s="36" t="s">
        <v>129</v>
      </c>
      <c r="N254" s="36"/>
      <c r="O254" s="35">
        <v>55</v>
      </c>
      <c r="P254" s="10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5"/>
      <c r="R254" s="795"/>
      <c r="S254" s="795"/>
      <c r="T254" s="796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439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x14ac:dyDescent="0.2">
      <c r="A255" s="790"/>
      <c r="B255" s="790"/>
      <c r="C255" s="790"/>
      <c r="D255" s="790"/>
      <c r="E255" s="790"/>
      <c r="F255" s="790"/>
      <c r="G255" s="790"/>
      <c r="H255" s="790"/>
      <c r="I255" s="790"/>
      <c r="J255" s="790"/>
      <c r="K255" s="790"/>
      <c r="L255" s="790"/>
      <c r="M255" s="790"/>
      <c r="N255" s="790"/>
      <c r="O255" s="791"/>
      <c r="P255" s="787" t="s">
        <v>40</v>
      </c>
      <c r="Q255" s="788"/>
      <c r="R255" s="788"/>
      <c r="S255" s="788"/>
      <c r="T255" s="788"/>
      <c r="U255" s="788"/>
      <c r="V255" s="789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90"/>
      <c r="B256" s="790"/>
      <c r="C256" s="790"/>
      <c r="D256" s="790"/>
      <c r="E256" s="790"/>
      <c r="F256" s="790"/>
      <c r="G256" s="790"/>
      <c r="H256" s="790"/>
      <c r="I256" s="790"/>
      <c r="J256" s="790"/>
      <c r="K256" s="790"/>
      <c r="L256" s="790"/>
      <c r="M256" s="790"/>
      <c r="N256" s="790"/>
      <c r="O256" s="791"/>
      <c r="P256" s="787" t="s">
        <v>40</v>
      </c>
      <c r="Q256" s="788"/>
      <c r="R256" s="788"/>
      <c r="S256" s="788"/>
      <c r="T256" s="788"/>
      <c r="U256" s="788"/>
      <c r="V256" s="789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customHeight="1" x14ac:dyDescent="0.25">
      <c r="A257" s="803" t="s">
        <v>446</v>
      </c>
      <c r="B257" s="803"/>
      <c r="C257" s="803"/>
      <c r="D257" s="803"/>
      <c r="E257" s="803"/>
      <c r="F257" s="803"/>
      <c r="G257" s="803"/>
      <c r="H257" s="803"/>
      <c r="I257" s="803"/>
      <c r="J257" s="803"/>
      <c r="K257" s="803"/>
      <c r="L257" s="803"/>
      <c r="M257" s="803"/>
      <c r="N257" s="803"/>
      <c r="O257" s="803"/>
      <c r="P257" s="803"/>
      <c r="Q257" s="803"/>
      <c r="R257" s="803"/>
      <c r="S257" s="803"/>
      <c r="T257" s="803"/>
      <c r="U257" s="803"/>
      <c r="V257" s="803"/>
      <c r="W257" s="803"/>
      <c r="X257" s="803"/>
      <c r="Y257" s="803"/>
      <c r="Z257" s="803"/>
      <c r="AA257" s="62"/>
      <c r="AB257" s="62"/>
      <c r="AC257" s="62"/>
    </row>
    <row r="258" spans="1:68" ht="14.25" customHeight="1" x14ac:dyDescent="0.25">
      <c r="A258" s="792" t="s">
        <v>121</v>
      </c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2"/>
      <c r="P258" s="792"/>
      <c r="Q258" s="792"/>
      <c r="R258" s="792"/>
      <c r="S258" s="792"/>
      <c r="T258" s="792"/>
      <c r="U258" s="792"/>
      <c r="V258" s="792"/>
      <c r="W258" s="792"/>
      <c r="X258" s="792"/>
      <c r="Y258" s="792"/>
      <c r="Z258" s="792"/>
      <c r="AA258" s="63"/>
      <c r="AB258" s="63"/>
      <c r="AC258" s="63"/>
    </row>
    <row r="259" spans="1:68" ht="27" customHeight="1" x14ac:dyDescent="0.25">
      <c r="A259" s="60" t="s">
        <v>447</v>
      </c>
      <c r="B259" s="60" t="s">
        <v>448</v>
      </c>
      <c r="C259" s="34">
        <v>4301011942</v>
      </c>
      <c r="D259" s="793">
        <v>4680115884137</v>
      </c>
      <c r="E259" s="79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126</v>
      </c>
      <c r="L259" s="35" t="s">
        <v>45</v>
      </c>
      <c r="M259" s="36" t="s">
        <v>430</v>
      </c>
      <c r="N259" s="36"/>
      <c r="O259" s="35">
        <v>55</v>
      </c>
      <c r="P259" s="10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5"/>
      <c r="R259" s="795"/>
      <c r="S259" s="795"/>
      <c r="T259" s="79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7" si="62">IFERROR(IF(X259="",0,CEILING((X259/$H259),1)*$H259),"")</f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45" t="s">
        <v>449</v>
      </c>
      <c r="AG259" s="75"/>
      <c r="AJ259" s="79" t="s">
        <v>45</v>
      </c>
      <c r="AK259" s="79">
        <v>0</v>
      </c>
      <c r="BB259" s="346" t="s">
        <v>66</v>
      </c>
      <c r="BM259" s="75">
        <f t="shared" ref="BM259:BM267" si="63">IFERROR(X259*I259/H259,"0")</f>
        <v>0</v>
      </c>
      <c r="BN259" s="75">
        <f t="shared" ref="BN259:BN267" si="64">IFERROR(Y259*I259/H259,"0")</f>
        <v>0</v>
      </c>
      <c r="BO259" s="75">
        <f t="shared" ref="BO259:BO267" si="65">IFERROR(1/J259*(X259/H259),"0")</f>
        <v>0</v>
      </c>
      <c r="BP259" s="75">
        <f t="shared" ref="BP259:BP267" si="66">IFERROR(1/J259*(Y259/H259),"0")</f>
        <v>0</v>
      </c>
    </row>
    <row r="260" spans="1:68" ht="27" customHeight="1" x14ac:dyDescent="0.25">
      <c r="A260" s="60" t="s">
        <v>447</v>
      </c>
      <c r="B260" s="60" t="s">
        <v>450</v>
      </c>
      <c r="C260" s="34">
        <v>4301011826</v>
      </c>
      <c r="D260" s="793">
        <v>4680115884137</v>
      </c>
      <c r="E260" s="793"/>
      <c r="F260" s="59">
        <v>1.45</v>
      </c>
      <c r="G260" s="35">
        <v>8</v>
      </c>
      <c r="H260" s="59">
        <v>11.6</v>
      </c>
      <c r="I260" s="59">
        <v>12.035</v>
      </c>
      <c r="J260" s="35">
        <v>64</v>
      </c>
      <c r="K260" s="35" t="s">
        <v>126</v>
      </c>
      <c r="L260" s="35" t="s">
        <v>45</v>
      </c>
      <c r="M260" s="36" t="s">
        <v>129</v>
      </c>
      <c r="N260" s="36"/>
      <c r="O260" s="35">
        <v>55</v>
      </c>
      <c r="P260" s="10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5"/>
      <c r="R260" s="795"/>
      <c r="S260" s="795"/>
      <c r="T260" s="79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47" t="s">
        <v>451</v>
      </c>
      <c r="AG260" s="75"/>
      <c r="AJ260" s="79" t="s">
        <v>45</v>
      </c>
      <c r="AK260" s="79">
        <v>0</v>
      </c>
      <c r="BB260" s="348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452</v>
      </c>
      <c r="B261" s="60" t="s">
        <v>453</v>
      </c>
      <c r="C261" s="34">
        <v>4301011724</v>
      </c>
      <c r="D261" s="793">
        <v>4680115884236</v>
      </c>
      <c r="E261" s="793"/>
      <c r="F261" s="59">
        <v>1.45</v>
      </c>
      <c r="G261" s="35">
        <v>8</v>
      </c>
      <c r="H261" s="59">
        <v>11.6</v>
      </c>
      <c r="I261" s="59">
        <v>12.035</v>
      </c>
      <c r="J261" s="35">
        <v>64</v>
      </c>
      <c r="K261" s="35" t="s">
        <v>126</v>
      </c>
      <c r="L261" s="35" t="s">
        <v>45</v>
      </c>
      <c r="M261" s="36" t="s">
        <v>129</v>
      </c>
      <c r="N261" s="36"/>
      <c r="O261" s="35">
        <v>55</v>
      </c>
      <c r="P261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5"/>
      <c r="R261" s="795"/>
      <c r="S261" s="795"/>
      <c r="T261" s="79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9" t="s">
        <v>454</v>
      </c>
      <c r="AG261" s="75"/>
      <c r="AJ261" s="79" t="s">
        <v>45</v>
      </c>
      <c r="AK261" s="79">
        <v>0</v>
      </c>
      <c r="BB261" s="350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455</v>
      </c>
      <c r="B262" s="60" t="s">
        <v>456</v>
      </c>
      <c r="C262" s="34">
        <v>4301011941</v>
      </c>
      <c r="D262" s="793">
        <v>4680115884175</v>
      </c>
      <c r="E262" s="793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126</v>
      </c>
      <c r="L262" s="35" t="s">
        <v>45</v>
      </c>
      <c r="M262" s="36" t="s">
        <v>430</v>
      </c>
      <c r="N262" s="36"/>
      <c r="O262" s="35">
        <v>55</v>
      </c>
      <c r="P262" s="101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5"/>
      <c r="R262" s="795"/>
      <c r="S262" s="795"/>
      <c r="T262" s="79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449</v>
      </c>
      <c r="AG262" s="75"/>
      <c r="AJ262" s="79" t="s">
        <v>45</v>
      </c>
      <c r="AK262" s="79">
        <v>0</v>
      </c>
      <c r="BB262" s="352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455</v>
      </c>
      <c r="B263" s="60" t="s">
        <v>457</v>
      </c>
      <c r="C263" s="34">
        <v>4301011721</v>
      </c>
      <c r="D263" s="793">
        <v>4680115884175</v>
      </c>
      <c r="E263" s="793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126</v>
      </c>
      <c r="L263" s="35" t="s">
        <v>45</v>
      </c>
      <c r="M263" s="36" t="s">
        <v>129</v>
      </c>
      <c r="N263" s="36"/>
      <c r="O263" s="35">
        <v>55</v>
      </c>
      <c r="P263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5"/>
      <c r="R263" s="795"/>
      <c r="S263" s="795"/>
      <c r="T263" s="79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458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4301011824</v>
      </c>
      <c r="D264" s="793">
        <v>4680115884144</v>
      </c>
      <c r="E264" s="79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135</v>
      </c>
      <c r="L264" s="35" t="s">
        <v>45</v>
      </c>
      <c r="M264" s="36" t="s">
        <v>129</v>
      </c>
      <c r="N264" s="36"/>
      <c r="O264" s="35">
        <v>55</v>
      </c>
      <c r="P264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5"/>
      <c r="R264" s="795"/>
      <c r="S264" s="795"/>
      <c r="T264" s="79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451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461</v>
      </c>
      <c r="B265" s="60" t="s">
        <v>462</v>
      </c>
      <c r="C265" s="34">
        <v>4301011963</v>
      </c>
      <c r="D265" s="793">
        <v>4680115885288</v>
      </c>
      <c r="E265" s="793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135</v>
      </c>
      <c r="L265" s="35" t="s">
        <v>45</v>
      </c>
      <c r="M265" s="36" t="s">
        <v>129</v>
      </c>
      <c r="N265" s="36"/>
      <c r="O265" s="35">
        <v>55</v>
      </c>
      <c r="P265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5"/>
      <c r="R265" s="795"/>
      <c r="S265" s="795"/>
      <c r="T265" s="79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463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464</v>
      </c>
      <c r="B266" s="60" t="s">
        <v>465</v>
      </c>
      <c r="C266" s="34">
        <v>4301011726</v>
      </c>
      <c r="D266" s="793">
        <v>4680115884182</v>
      </c>
      <c r="E266" s="793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135</v>
      </c>
      <c r="L266" s="35" t="s">
        <v>45</v>
      </c>
      <c r="M266" s="36" t="s">
        <v>129</v>
      </c>
      <c r="N266" s="36"/>
      <c r="O266" s="35">
        <v>55</v>
      </c>
      <c r="P266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5"/>
      <c r="R266" s="795"/>
      <c r="S266" s="795"/>
      <c r="T266" s="796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454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466</v>
      </c>
      <c r="B267" s="60" t="s">
        <v>467</v>
      </c>
      <c r="C267" s="34">
        <v>4301011722</v>
      </c>
      <c r="D267" s="793">
        <v>4680115884205</v>
      </c>
      <c r="E267" s="793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135</v>
      </c>
      <c r="L267" s="35" t="s">
        <v>45</v>
      </c>
      <c r="M267" s="36" t="s">
        <v>129</v>
      </c>
      <c r="N267" s="36"/>
      <c r="O267" s="35">
        <v>55</v>
      </c>
      <c r="P267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5"/>
      <c r="R267" s="795"/>
      <c r="S267" s="795"/>
      <c r="T267" s="796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458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x14ac:dyDescent="0.2">
      <c r="A268" s="790"/>
      <c r="B268" s="790"/>
      <c r="C268" s="790"/>
      <c r="D268" s="790"/>
      <c r="E268" s="790"/>
      <c r="F268" s="790"/>
      <c r="G268" s="790"/>
      <c r="H268" s="790"/>
      <c r="I268" s="790"/>
      <c r="J268" s="790"/>
      <c r="K268" s="790"/>
      <c r="L268" s="790"/>
      <c r="M268" s="790"/>
      <c r="N268" s="790"/>
      <c r="O268" s="791"/>
      <c r="P268" s="787" t="s">
        <v>40</v>
      </c>
      <c r="Q268" s="788"/>
      <c r="R268" s="788"/>
      <c r="S268" s="788"/>
      <c r="T268" s="788"/>
      <c r="U268" s="788"/>
      <c r="V268" s="789"/>
      <c r="W268" s="40" t="s">
        <v>39</v>
      </c>
      <c r="X268" s="41">
        <f>IFERROR(X259/H259,"0")+IFERROR(X260/H260,"0")+IFERROR(X261/H261,"0")+IFERROR(X262/H262,"0")+IFERROR(X263/H263,"0")+IFERROR(X264/H264,"0")+IFERROR(X265/H265,"0")+IFERROR(X266/H266,"0")+IFERROR(X267/H267,"0")</f>
        <v>0</v>
      </c>
      <c r="Y268" s="41">
        <f>IFERROR(Y259/H259,"0")+IFERROR(Y260/H260,"0")+IFERROR(Y261/H261,"0")+IFERROR(Y262/H262,"0")+IFERROR(Y263/H263,"0")+IFERROR(Y264/H264,"0")+IFERROR(Y265/H265,"0")+IFERROR(Y266/H266,"0")+IFERROR(Y267/H267,"0")</f>
        <v>0</v>
      </c>
      <c r="Z268" s="4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90"/>
      <c r="B269" s="790"/>
      <c r="C269" s="790"/>
      <c r="D269" s="790"/>
      <c r="E269" s="790"/>
      <c r="F269" s="790"/>
      <c r="G269" s="790"/>
      <c r="H269" s="790"/>
      <c r="I269" s="790"/>
      <c r="J269" s="790"/>
      <c r="K269" s="790"/>
      <c r="L269" s="790"/>
      <c r="M269" s="790"/>
      <c r="N269" s="790"/>
      <c r="O269" s="791"/>
      <c r="P269" s="787" t="s">
        <v>40</v>
      </c>
      <c r="Q269" s="788"/>
      <c r="R269" s="788"/>
      <c r="S269" s="788"/>
      <c r="T269" s="788"/>
      <c r="U269" s="788"/>
      <c r="V269" s="789"/>
      <c r="W269" s="40" t="s">
        <v>0</v>
      </c>
      <c r="X269" s="41">
        <f>IFERROR(SUM(X259:X267),"0")</f>
        <v>0</v>
      </c>
      <c r="Y269" s="41">
        <f>IFERROR(SUM(Y259:Y267),"0")</f>
        <v>0</v>
      </c>
      <c r="Z269" s="40"/>
      <c r="AA269" s="64"/>
      <c r="AB269" s="64"/>
      <c r="AC269" s="64"/>
    </row>
    <row r="270" spans="1:68" ht="14.25" customHeight="1" x14ac:dyDescent="0.25">
      <c r="A270" s="792" t="s">
        <v>171</v>
      </c>
      <c r="B270" s="792"/>
      <c r="C270" s="792"/>
      <c r="D270" s="792"/>
      <c r="E270" s="792"/>
      <c r="F270" s="792"/>
      <c r="G270" s="792"/>
      <c r="H270" s="792"/>
      <c r="I270" s="792"/>
      <c r="J270" s="792"/>
      <c r="K270" s="792"/>
      <c r="L270" s="792"/>
      <c r="M270" s="792"/>
      <c r="N270" s="792"/>
      <c r="O270" s="792"/>
      <c r="P270" s="792"/>
      <c r="Q270" s="792"/>
      <c r="R270" s="792"/>
      <c r="S270" s="792"/>
      <c r="T270" s="792"/>
      <c r="U270" s="792"/>
      <c r="V270" s="792"/>
      <c r="W270" s="792"/>
      <c r="X270" s="792"/>
      <c r="Y270" s="792"/>
      <c r="Z270" s="792"/>
      <c r="AA270" s="63"/>
      <c r="AB270" s="63"/>
      <c r="AC270" s="63"/>
    </row>
    <row r="271" spans="1:68" ht="27" customHeight="1" x14ac:dyDescent="0.25">
      <c r="A271" s="60" t="s">
        <v>468</v>
      </c>
      <c r="B271" s="60" t="s">
        <v>469</v>
      </c>
      <c r="C271" s="34">
        <v>4301020340</v>
      </c>
      <c r="D271" s="793">
        <v>4680115885721</v>
      </c>
      <c r="E271" s="793"/>
      <c r="F271" s="59">
        <v>0.33</v>
      </c>
      <c r="G271" s="35">
        <v>6</v>
      </c>
      <c r="H271" s="59">
        <v>1.98</v>
      </c>
      <c r="I271" s="59">
        <v>2.08</v>
      </c>
      <c r="J271" s="35">
        <v>234</v>
      </c>
      <c r="K271" s="35" t="s">
        <v>83</v>
      </c>
      <c r="L271" s="35" t="s">
        <v>45</v>
      </c>
      <c r="M271" s="36" t="s">
        <v>125</v>
      </c>
      <c r="N271" s="36"/>
      <c r="O271" s="35">
        <v>50</v>
      </c>
      <c r="P271" s="100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5"/>
      <c r="R271" s="795"/>
      <c r="S271" s="795"/>
      <c r="T271" s="796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IFERROR(IF(Y271=0,"",ROUNDUP(Y271/H271,0)*0.00502),"")</f>
        <v/>
      </c>
      <c r="AA271" s="65" t="s">
        <v>45</v>
      </c>
      <c r="AB271" s="66" t="s">
        <v>45</v>
      </c>
      <c r="AC271" s="363" t="s">
        <v>470</v>
      </c>
      <c r="AG271" s="75"/>
      <c r="AJ271" s="79" t="s">
        <v>45</v>
      </c>
      <c r="AK271" s="79">
        <v>0</v>
      </c>
      <c r="BB271" s="36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7" t="s">
        <v>40</v>
      </c>
      <c r="Q272" s="788"/>
      <c r="R272" s="788"/>
      <c r="S272" s="788"/>
      <c r="T272" s="788"/>
      <c r="U272" s="788"/>
      <c r="V272" s="789"/>
      <c r="W272" s="40" t="s">
        <v>39</v>
      </c>
      <c r="X272" s="41">
        <f>IFERROR(X271/H271,"0")</f>
        <v>0</v>
      </c>
      <c r="Y272" s="41">
        <f>IFERROR(Y271/H271,"0")</f>
        <v>0</v>
      </c>
      <c r="Z272" s="41">
        <f>IFERROR(IF(Z271="",0,Z271),"0")</f>
        <v>0</v>
      </c>
      <c r="AA272" s="64"/>
      <c r="AB272" s="64"/>
      <c r="AC272" s="64"/>
    </row>
    <row r="273" spans="1:68" x14ac:dyDescent="0.2">
      <c r="A273" s="790"/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1"/>
      <c r="P273" s="787" t="s">
        <v>40</v>
      </c>
      <c r="Q273" s="788"/>
      <c r="R273" s="788"/>
      <c r="S273" s="788"/>
      <c r="T273" s="788"/>
      <c r="U273" s="788"/>
      <c r="V273" s="789"/>
      <c r="W273" s="40" t="s">
        <v>0</v>
      </c>
      <c r="X273" s="41">
        <f>IFERROR(SUM(X271:X271),"0")</f>
        <v>0</v>
      </c>
      <c r="Y273" s="41">
        <f>IFERROR(SUM(Y271:Y271),"0")</f>
        <v>0</v>
      </c>
      <c r="Z273" s="40"/>
      <c r="AA273" s="64"/>
      <c r="AB273" s="64"/>
      <c r="AC273" s="64"/>
    </row>
    <row r="274" spans="1:68" ht="16.5" customHeight="1" x14ac:dyDescent="0.25">
      <c r="A274" s="803" t="s">
        <v>471</v>
      </c>
      <c r="B274" s="803"/>
      <c r="C274" s="803"/>
      <c r="D274" s="803"/>
      <c r="E274" s="803"/>
      <c r="F274" s="803"/>
      <c r="G274" s="803"/>
      <c r="H274" s="803"/>
      <c r="I274" s="803"/>
      <c r="J274" s="803"/>
      <c r="K274" s="803"/>
      <c r="L274" s="803"/>
      <c r="M274" s="803"/>
      <c r="N274" s="803"/>
      <c r="O274" s="803"/>
      <c r="P274" s="803"/>
      <c r="Q274" s="803"/>
      <c r="R274" s="803"/>
      <c r="S274" s="803"/>
      <c r="T274" s="803"/>
      <c r="U274" s="803"/>
      <c r="V274" s="803"/>
      <c r="W274" s="803"/>
      <c r="X274" s="803"/>
      <c r="Y274" s="803"/>
      <c r="Z274" s="803"/>
      <c r="AA274" s="62"/>
      <c r="AB274" s="62"/>
      <c r="AC274" s="62"/>
    </row>
    <row r="275" spans="1:68" ht="14.25" customHeight="1" x14ac:dyDescent="0.25">
      <c r="A275" s="792" t="s">
        <v>121</v>
      </c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2"/>
      <c r="P275" s="792"/>
      <c r="Q275" s="792"/>
      <c r="R275" s="792"/>
      <c r="S275" s="792"/>
      <c r="T275" s="792"/>
      <c r="U275" s="792"/>
      <c r="V275" s="792"/>
      <c r="W275" s="792"/>
      <c r="X275" s="792"/>
      <c r="Y275" s="792"/>
      <c r="Z275" s="792"/>
      <c r="AA275" s="63"/>
      <c r="AB275" s="63"/>
      <c r="AC275" s="63"/>
    </row>
    <row r="276" spans="1:68" ht="27" customHeight="1" x14ac:dyDescent="0.25">
      <c r="A276" s="60" t="s">
        <v>472</v>
      </c>
      <c r="B276" s="60" t="s">
        <v>473</v>
      </c>
      <c r="C276" s="34">
        <v>4301011855</v>
      </c>
      <c r="D276" s="793">
        <v>4680115885837</v>
      </c>
      <c r="E276" s="79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126</v>
      </c>
      <c r="L276" s="35" t="s">
        <v>45</v>
      </c>
      <c r="M276" s="36" t="s">
        <v>129</v>
      </c>
      <c r="N276" s="36"/>
      <c r="O276" s="35">
        <v>55</v>
      </c>
      <c r="P276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5"/>
      <c r="R276" s="795"/>
      <c r="S276" s="795"/>
      <c r="T276" s="79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ref="Y276:Y284" si="67"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5" t="s">
        <v>474</v>
      </c>
      <c r="AG276" s="75"/>
      <c r="AJ276" s="79" t="s">
        <v>45</v>
      </c>
      <c r="AK276" s="79">
        <v>0</v>
      </c>
      <c r="BB276" s="366" t="s">
        <v>66</v>
      </c>
      <c r="BM276" s="75">
        <f t="shared" ref="BM276:BM284" si="68">IFERROR(X276*I276/H276,"0")</f>
        <v>0</v>
      </c>
      <c r="BN276" s="75">
        <f t="shared" ref="BN276:BN284" si="69">IFERROR(Y276*I276/H276,"0")</f>
        <v>0</v>
      </c>
      <c r="BO276" s="75">
        <f t="shared" ref="BO276:BO284" si="70">IFERROR(1/J276*(X276/H276),"0")</f>
        <v>0</v>
      </c>
      <c r="BP276" s="75">
        <f t="shared" ref="BP276:BP284" si="71">IFERROR(1/J276*(Y276/H276),"0")</f>
        <v>0</v>
      </c>
    </row>
    <row r="277" spans="1:68" ht="27" customHeight="1" x14ac:dyDescent="0.25">
      <c r="A277" s="60" t="s">
        <v>475</v>
      </c>
      <c r="B277" s="60" t="s">
        <v>476</v>
      </c>
      <c r="C277" s="34">
        <v>4301011910</v>
      </c>
      <c r="D277" s="793">
        <v>4680115885806</v>
      </c>
      <c r="E277" s="793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126</v>
      </c>
      <c r="L277" s="35" t="s">
        <v>45</v>
      </c>
      <c r="M277" s="36" t="s">
        <v>430</v>
      </c>
      <c r="N277" s="36"/>
      <c r="O277" s="35">
        <v>55</v>
      </c>
      <c r="P277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5"/>
      <c r="R277" s="795"/>
      <c r="S277" s="795"/>
      <c r="T277" s="79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477</v>
      </c>
      <c r="AG277" s="75"/>
      <c r="AJ277" s="79" t="s">
        <v>45</v>
      </c>
      <c r="AK277" s="79">
        <v>0</v>
      </c>
      <c r="BB277" s="368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475</v>
      </c>
      <c r="B278" s="60" t="s">
        <v>478</v>
      </c>
      <c r="C278" s="34">
        <v>4301011850</v>
      </c>
      <c r="D278" s="793">
        <v>4680115885806</v>
      </c>
      <c r="E278" s="793"/>
      <c r="F278" s="59">
        <v>1.35</v>
      </c>
      <c r="G278" s="35">
        <v>8</v>
      </c>
      <c r="H278" s="59">
        <v>10.8</v>
      </c>
      <c r="I278" s="59">
        <v>11.234999999999999</v>
      </c>
      <c r="J278" s="35">
        <v>64</v>
      </c>
      <c r="K278" s="35" t="s">
        <v>126</v>
      </c>
      <c r="L278" s="35" t="s">
        <v>45</v>
      </c>
      <c r="M278" s="36" t="s">
        <v>129</v>
      </c>
      <c r="N278" s="36"/>
      <c r="O278" s="35">
        <v>55</v>
      </c>
      <c r="P278" s="10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5"/>
      <c r="R278" s="795"/>
      <c r="S278" s="795"/>
      <c r="T278" s="79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IFERROR(IF(Y278=0,"",ROUNDUP(Y278/H278,0)*0.01898),"")</f>
        <v/>
      </c>
      <c r="AA278" s="65" t="s">
        <v>45</v>
      </c>
      <c r="AB278" s="66" t="s">
        <v>45</v>
      </c>
      <c r="AC278" s="369" t="s">
        <v>479</v>
      </c>
      <c r="AG278" s="75"/>
      <c r="AJ278" s="79" t="s">
        <v>45</v>
      </c>
      <c r="AK278" s="79">
        <v>0</v>
      </c>
      <c r="BB278" s="370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37.5" customHeight="1" x14ac:dyDescent="0.25">
      <c r="A279" s="60" t="s">
        <v>480</v>
      </c>
      <c r="B279" s="60" t="s">
        <v>481</v>
      </c>
      <c r="C279" s="34">
        <v>4301011313</v>
      </c>
      <c r="D279" s="793">
        <v>4607091385984</v>
      </c>
      <c r="E279" s="793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126</v>
      </c>
      <c r="L279" s="35" t="s">
        <v>45</v>
      </c>
      <c r="M279" s="36" t="s">
        <v>129</v>
      </c>
      <c r="N279" s="36"/>
      <c r="O279" s="35">
        <v>55</v>
      </c>
      <c r="P279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95"/>
      <c r="R279" s="795"/>
      <c r="S279" s="795"/>
      <c r="T279" s="79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37.5" customHeight="1" x14ac:dyDescent="0.25">
      <c r="A280" s="60" t="s">
        <v>483</v>
      </c>
      <c r="B280" s="60" t="s">
        <v>484</v>
      </c>
      <c r="C280" s="34">
        <v>4301011853</v>
      </c>
      <c r="D280" s="793">
        <v>4680115885851</v>
      </c>
      <c r="E280" s="793"/>
      <c r="F280" s="59">
        <v>1.35</v>
      </c>
      <c r="G280" s="35">
        <v>8</v>
      </c>
      <c r="H280" s="59">
        <v>10.8</v>
      </c>
      <c r="I280" s="59">
        <v>11.234999999999999</v>
      </c>
      <c r="J280" s="35">
        <v>64</v>
      </c>
      <c r="K280" s="35" t="s">
        <v>126</v>
      </c>
      <c r="L280" s="35" t="s">
        <v>45</v>
      </c>
      <c r="M280" s="36" t="s">
        <v>129</v>
      </c>
      <c r="N280" s="36"/>
      <c r="O280" s="35">
        <v>55</v>
      </c>
      <c r="P280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95"/>
      <c r="R280" s="795"/>
      <c r="S280" s="795"/>
      <c r="T280" s="79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IFERROR(IF(Y280=0,"",ROUNDUP(Y280/H280,0)*0.01898),"")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486</v>
      </c>
      <c r="B281" s="60" t="s">
        <v>487</v>
      </c>
      <c r="C281" s="34">
        <v>4301011319</v>
      </c>
      <c r="D281" s="793">
        <v>4607091387469</v>
      </c>
      <c r="E281" s="793"/>
      <c r="F281" s="59">
        <v>0.5</v>
      </c>
      <c r="G281" s="35">
        <v>10</v>
      </c>
      <c r="H281" s="59">
        <v>5</v>
      </c>
      <c r="I281" s="59">
        <v>5.21</v>
      </c>
      <c r="J281" s="35">
        <v>132</v>
      </c>
      <c r="K281" s="35" t="s">
        <v>135</v>
      </c>
      <c r="L281" s="35" t="s">
        <v>45</v>
      </c>
      <c r="M281" s="36" t="s">
        <v>129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95"/>
      <c r="R281" s="795"/>
      <c r="S281" s="795"/>
      <c r="T281" s="796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488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489</v>
      </c>
      <c r="B282" s="60" t="s">
        <v>490</v>
      </c>
      <c r="C282" s="34">
        <v>4301011852</v>
      </c>
      <c r="D282" s="793">
        <v>4680115885844</v>
      </c>
      <c r="E282" s="793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135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95"/>
      <c r="R282" s="795"/>
      <c r="S282" s="795"/>
      <c r="T282" s="796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27" customHeight="1" x14ac:dyDescent="0.25">
      <c r="A283" s="60" t="s">
        <v>492</v>
      </c>
      <c r="B283" s="60" t="s">
        <v>493</v>
      </c>
      <c r="C283" s="34">
        <v>4301011316</v>
      </c>
      <c r="D283" s="793">
        <v>4607091387438</v>
      </c>
      <c r="E283" s="793"/>
      <c r="F283" s="59">
        <v>0.5</v>
      </c>
      <c r="G283" s="35">
        <v>10</v>
      </c>
      <c r="H283" s="59">
        <v>5</v>
      </c>
      <c r="I283" s="59">
        <v>5.21</v>
      </c>
      <c r="J283" s="35">
        <v>132</v>
      </c>
      <c r="K283" s="35" t="s">
        <v>135</v>
      </c>
      <c r="L283" s="35" t="s">
        <v>45</v>
      </c>
      <c r="M283" s="36" t="s">
        <v>129</v>
      </c>
      <c r="N283" s="36"/>
      <c r="O283" s="35">
        <v>55</v>
      </c>
      <c r="P283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95"/>
      <c r="R283" s="795"/>
      <c r="S283" s="795"/>
      <c r="T283" s="796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customHeight="1" x14ac:dyDescent="0.25">
      <c r="A284" s="60" t="s">
        <v>495</v>
      </c>
      <c r="B284" s="60" t="s">
        <v>496</v>
      </c>
      <c r="C284" s="34">
        <v>4301011851</v>
      </c>
      <c r="D284" s="793">
        <v>4680115885820</v>
      </c>
      <c r="E284" s="793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135</v>
      </c>
      <c r="L284" s="35" t="s">
        <v>45</v>
      </c>
      <c r="M284" s="36" t="s">
        <v>129</v>
      </c>
      <c r="N284" s="36"/>
      <c r="O284" s="35">
        <v>55</v>
      </c>
      <c r="P284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95"/>
      <c r="R284" s="795"/>
      <c r="S284" s="795"/>
      <c r="T284" s="796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x14ac:dyDescent="0.2">
      <c r="A285" s="790"/>
      <c r="B285" s="790"/>
      <c r="C285" s="790"/>
      <c r="D285" s="790"/>
      <c r="E285" s="790"/>
      <c r="F285" s="790"/>
      <c r="G285" s="790"/>
      <c r="H285" s="790"/>
      <c r="I285" s="790"/>
      <c r="J285" s="790"/>
      <c r="K285" s="790"/>
      <c r="L285" s="790"/>
      <c r="M285" s="790"/>
      <c r="N285" s="790"/>
      <c r="O285" s="791"/>
      <c r="P285" s="787" t="s">
        <v>40</v>
      </c>
      <c r="Q285" s="788"/>
      <c r="R285" s="788"/>
      <c r="S285" s="788"/>
      <c r="T285" s="788"/>
      <c r="U285" s="788"/>
      <c r="V285" s="789"/>
      <c r="W285" s="40" t="s">
        <v>39</v>
      </c>
      <c r="X285" s="41">
        <f>IFERROR(X276/H276,"0")+IFERROR(X277/H277,"0")+IFERROR(X278/H278,"0")+IFERROR(X279/H279,"0")+IFERROR(X280/H280,"0")+IFERROR(X281/H281,"0")+IFERROR(X282/H282,"0")+IFERROR(X283/H283,"0")+IFERROR(X284/H284,"0")</f>
        <v>0</v>
      </c>
      <c r="Y285" s="41">
        <f>IFERROR(Y276/H276,"0")+IFERROR(Y277/H277,"0")+IFERROR(Y278/H278,"0")+IFERROR(Y279/H279,"0")+IFERROR(Y280/H280,"0")+IFERROR(Y281/H281,"0")+IFERROR(Y282/H282,"0")+IFERROR(Y283/H283,"0")+IFERROR(Y284/H284,"0")</f>
        <v>0</v>
      </c>
      <c r="Z285" s="4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790"/>
      <c r="B286" s="790"/>
      <c r="C286" s="790"/>
      <c r="D286" s="790"/>
      <c r="E286" s="790"/>
      <c r="F286" s="790"/>
      <c r="G286" s="790"/>
      <c r="H286" s="790"/>
      <c r="I286" s="790"/>
      <c r="J286" s="790"/>
      <c r="K286" s="790"/>
      <c r="L286" s="790"/>
      <c r="M286" s="790"/>
      <c r="N286" s="790"/>
      <c r="O286" s="791"/>
      <c r="P286" s="787" t="s">
        <v>40</v>
      </c>
      <c r="Q286" s="788"/>
      <c r="R286" s="788"/>
      <c r="S286" s="788"/>
      <c r="T286" s="788"/>
      <c r="U286" s="788"/>
      <c r="V286" s="789"/>
      <c r="W286" s="40" t="s">
        <v>0</v>
      </c>
      <c r="X286" s="41">
        <f>IFERROR(SUM(X276:X284),"0")</f>
        <v>0</v>
      </c>
      <c r="Y286" s="41">
        <f>IFERROR(SUM(Y276:Y284),"0")</f>
        <v>0</v>
      </c>
      <c r="Z286" s="40"/>
      <c r="AA286" s="64"/>
      <c r="AB286" s="64"/>
      <c r="AC286" s="64"/>
    </row>
    <row r="287" spans="1:68" ht="16.5" customHeight="1" x14ac:dyDescent="0.25">
      <c r="A287" s="803" t="s">
        <v>498</v>
      </c>
      <c r="B287" s="803"/>
      <c r="C287" s="803"/>
      <c r="D287" s="803"/>
      <c r="E287" s="803"/>
      <c r="F287" s="803"/>
      <c r="G287" s="803"/>
      <c r="H287" s="803"/>
      <c r="I287" s="803"/>
      <c r="J287" s="803"/>
      <c r="K287" s="803"/>
      <c r="L287" s="803"/>
      <c r="M287" s="803"/>
      <c r="N287" s="803"/>
      <c r="O287" s="803"/>
      <c r="P287" s="803"/>
      <c r="Q287" s="803"/>
      <c r="R287" s="803"/>
      <c r="S287" s="803"/>
      <c r="T287" s="803"/>
      <c r="U287" s="803"/>
      <c r="V287" s="803"/>
      <c r="W287" s="803"/>
      <c r="X287" s="803"/>
      <c r="Y287" s="803"/>
      <c r="Z287" s="803"/>
      <c r="AA287" s="62"/>
      <c r="AB287" s="62"/>
      <c r="AC287" s="62"/>
    </row>
    <row r="288" spans="1:68" ht="14.25" customHeight="1" x14ac:dyDescent="0.25">
      <c r="A288" s="792" t="s">
        <v>121</v>
      </c>
      <c r="B288" s="792"/>
      <c r="C288" s="792"/>
      <c r="D288" s="792"/>
      <c r="E288" s="792"/>
      <c r="F288" s="792"/>
      <c r="G288" s="792"/>
      <c r="H288" s="792"/>
      <c r="I288" s="792"/>
      <c r="J288" s="792"/>
      <c r="K288" s="792"/>
      <c r="L288" s="792"/>
      <c r="M288" s="792"/>
      <c r="N288" s="792"/>
      <c r="O288" s="792"/>
      <c r="P288" s="792"/>
      <c r="Q288" s="792"/>
      <c r="R288" s="792"/>
      <c r="S288" s="792"/>
      <c r="T288" s="792"/>
      <c r="U288" s="792"/>
      <c r="V288" s="792"/>
      <c r="W288" s="792"/>
      <c r="X288" s="792"/>
      <c r="Y288" s="792"/>
      <c r="Z288" s="792"/>
      <c r="AA288" s="63"/>
      <c r="AB288" s="63"/>
      <c r="AC288" s="63"/>
    </row>
    <row r="289" spans="1:68" ht="27" customHeight="1" x14ac:dyDescent="0.25">
      <c r="A289" s="60" t="s">
        <v>499</v>
      </c>
      <c r="B289" s="60" t="s">
        <v>500</v>
      </c>
      <c r="C289" s="34">
        <v>4301011876</v>
      </c>
      <c r="D289" s="793">
        <v>4680115885707</v>
      </c>
      <c r="E289" s="793"/>
      <c r="F289" s="59">
        <v>0.9</v>
      </c>
      <c r="G289" s="35">
        <v>10</v>
      </c>
      <c r="H289" s="59">
        <v>9</v>
      </c>
      <c r="I289" s="59">
        <v>9.4350000000000005</v>
      </c>
      <c r="J289" s="35">
        <v>64</v>
      </c>
      <c r="K289" s="35" t="s">
        <v>126</v>
      </c>
      <c r="L289" s="35" t="s">
        <v>45</v>
      </c>
      <c r="M289" s="36" t="s">
        <v>129</v>
      </c>
      <c r="N289" s="36"/>
      <c r="O289" s="35">
        <v>31</v>
      </c>
      <c r="P289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5"/>
      <c r="R289" s="795"/>
      <c r="S289" s="795"/>
      <c r="T289" s="796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83" t="s">
        <v>439</v>
      </c>
      <c r="AG289" s="75"/>
      <c r="AJ289" s="79" t="s">
        <v>45</v>
      </c>
      <c r="AK289" s="79">
        <v>0</v>
      </c>
      <c r="BB289" s="384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7" t="s">
        <v>40</v>
      </c>
      <c r="Q290" s="788"/>
      <c r="R290" s="788"/>
      <c r="S290" s="788"/>
      <c r="T290" s="788"/>
      <c r="U290" s="788"/>
      <c r="V290" s="789"/>
      <c r="W290" s="40" t="s">
        <v>39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790"/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1"/>
      <c r="P291" s="787" t="s">
        <v>40</v>
      </c>
      <c r="Q291" s="788"/>
      <c r="R291" s="788"/>
      <c r="S291" s="788"/>
      <c r="T291" s="788"/>
      <c r="U291" s="788"/>
      <c r="V291" s="789"/>
      <c r="W291" s="40" t="s">
        <v>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803" t="s">
        <v>501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62"/>
      <c r="AB292" s="62"/>
      <c r="AC292" s="62"/>
    </row>
    <row r="293" spans="1:68" ht="14.25" customHeight="1" x14ac:dyDescent="0.25">
      <c r="A293" s="792" t="s">
        <v>121</v>
      </c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2"/>
      <c r="P293" s="792"/>
      <c r="Q293" s="792"/>
      <c r="R293" s="792"/>
      <c r="S293" s="792"/>
      <c r="T293" s="792"/>
      <c r="U293" s="792"/>
      <c r="V293" s="792"/>
      <c r="W293" s="792"/>
      <c r="X293" s="792"/>
      <c r="Y293" s="792"/>
      <c r="Z293" s="792"/>
      <c r="AA293" s="63"/>
      <c r="AB293" s="63"/>
      <c r="AC293" s="63"/>
    </row>
    <row r="294" spans="1:68" ht="27" customHeight="1" x14ac:dyDescent="0.25">
      <c r="A294" s="60" t="s">
        <v>502</v>
      </c>
      <c r="B294" s="60" t="s">
        <v>503</v>
      </c>
      <c r="C294" s="34">
        <v>4301011223</v>
      </c>
      <c r="D294" s="793">
        <v>4607091383423</v>
      </c>
      <c r="E294" s="793"/>
      <c r="F294" s="59">
        <v>1.35</v>
      </c>
      <c r="G294" s="35">
        <v>8</v>
      </c>
      <c r="H294" s="59">
        <v>10.8</v>
      </c>
      <c r="I294" s="59">
        <v>11.331</v>
      </c>
      <c r="J294" s="35">
        <v>64</v>
      </c>
      <c r="K294" s="35" t="s">
        <v>126</v>
      </c>
      <c r="L294" s="35" t="s">
        <v>45</v>
      </c>
      <c r="M294" s="36" t="s">
        <v>125</v>
      </c>
      <c r="N294" s="36"/>
      <c r="O294" s="35">
        <v>35</v>
      </c>
      <c r="P294" s="9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5"/>
      <c r="R294" s="795"/>
      <c r="S294" s="795"/>
      <c r="T294" s="796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IFERROR(IF(Y294=0,"",ROUNDUP(Y294/H294,0)*0.01898),"")</f>
        <v/>
      </c>
      <c r="AA294" s="65" t="s">
        <v>45</v>
      </c>
      <c r="AB294" s="66" t="s">
        <v>45</v>
      </c>
      <c r="AC294" s="385" t="s">
        <v>128</v>
      </c>
      <c r="AG294" s="75"/>
      <c r="AJ294" s="79" t="s">
        <v>45</v>
      </c>
      <c r="AK294" s="79">
        <v>0</v>
      </c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4301012099</v>
      </c>
      <c r="D295" s="793">
        <v>4680115885691</v>
      </c>
      <c r="E295" s="79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126</v>
      </c>
      <c r="L295" s="35" t="s">
        <v>45</v>
      </c>
      <c r="M295" s="36" t="s">
        <v>125</v>
      </c>
      <c r="N295" s="36"/>
      <c r="O295" s="35">
        <v>30</v>
      </c>
      <c r="P295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5"/>
      <c r="R295" s="795"/>
      <c r="S295" s="795"/>
      <c r="T295" s="796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IFERROR(IF(Y295=0,"",ROUNDUP(Y295/H295,0)*0.01898),"")</f>
        <v/>
      </c>
      <c r="AA295" s="65" t="s">
        <v>45</v>
      </c>
      <c r="AB295" s="66" t="s">
        <v>45</v>
      </c>
      <c r="AC295" s="387" t="s">
        <v>506</v>
      </c>
      <c r="AG295" s="75"/>
      <c r="AJ295" s="79" t="s">
        <v>45</v>
      </c>
      <c r="AK295" s="79">
        <v>0</v>
      </c>
      <c r="BB295" s="388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27" customHeight="1" x14ac:dyDescent="0.25">
      <c r="A296" s="60" t="s">
        <v>507</v>
      </c>
      <c r="B296" s="60" t="s">
        <v>508</v>
      </c>
      <c r="C296" s="34">
        <v>4301012098</v>
      </c>
      <c r="D296" s="793">
        <v>4680115885660</v>
      </c>
      <c r="E296" s="79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126</v>
      </c>
      <c r="L296" s="35" t="s">
        <v>45</v>
      </c>
      <c r="M296" s="36" t="s">
        <v>125</v>
      </c>
      <c r="N296" s="36"/>
      <c r="O296" s="35">
        <v>35</v>
      </c>
      <c r="P296" s="9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5"/>
      <c r="R296" s="795"/>
      <c r="S296" s="795"/>
      <c r="T296" s="796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IFERROR(IF(Y296=0,"",ROUNDUP(Y296/H296,0)*0.01898),"")</f>
        <v/>
      </c>
      <c r="AA296" s="65" t="s">
        <v>45</v>
      </c>
      <c r="AB296" s="66" t="s">
        <v>45</v>
      </c>
      <c r="AC296" s="389" t="s">
        <v>509</v>
      </c>
      <c r="AG296" s="75"/>
      <c r="AJ296" s="79" t="s">
        <v>45</v>
      </c>
      <c r="AK296" s="79">
        <v>0</v>
      </c>
      <c r="BB296" s="390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790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87" t="s">
        <v>40</v>
      </c>
      <c r="Q297" s="788"/>
      <c r="R297" s="788"/>
      <c r="S297" s="788"/>
      <c r="T297" s="788"/>
      <c r="U297" s="788"/>
      <c r="V297" s="789"/>
      <c r="W297" s="40" t="s">
        <v>39</v>
      </c>
      <c r="X297" s="41">
        <f>IFERROR(X294/H294,"0")+IFERROR(X295/H295,"0")+IFERROR(X296/H296,"0")</f>
        <v>0</v>
      </c>
      <c r="Y297" s="41">
        <f>IFERROR(Y294/H294,"0")+IFERROR(Y295/H295,"0")+IFERROR(Y296/H296,"0")</f>
        <v>0</v>
      </c>
      <c r="Z297" s="41">
        <f>IFERROR(IF(Z294="",0,Z294),"0")+IFERROR(IF(Z295="",0,Z295),"0")+IFERROR(IF(Z296="",0,Z296),"0")</f>
        <v>0</v>
      </c>
      <c r="AA297" s="64"/>
      <c r="AB297" s="64"/>
      <c r="AC297" s="64"/>
    </row>
    <row r="298" spans="1:68" x14ac:dyDescent="0.2">
      <c r="A298" s="790"/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1"/>
      <c r="P298" s="787" t="s">
        <v>40</v>
      </c>
      <c r="Q298" s="788"/>
      <c r="R298" s="788"/>
      <c r="S298" s="788"/>
      <c r="T298" s="788"/>
      <c r="U298" s="788"/>
      <c r="V298" s="789"/>
      <c r="W298" s="40" t="s">
        <v>0</v>
      </c>
      <c r="X298" s="41">
        <f>IFERROR(SUM(X294:X296),"0")</f>
        <v>0</v>
      </c>
      <c r="Y298" s="41">
        <f>IFERROR(SUM(Y294:Y296),"0")</f>
        <v>0</v>
      </c>
      <c r="Z298" s="40"/>
      <c r="AA298" s="64"/>
      <c r="AB298" s="64"/>
      <c r="AC298" s="64"/>
    </row>
    <row r="299" spans="1:68" ht="16.5" customHeight="1" x14ac:dyDescent="0.25">
      <c r="A299" s="803" t="s">
        <v>510</v>
      </c>
      <c r="B299" s="803"/>
      <c r="C299" s="803"/>
      <c r="D299" s="803"/>
      <c r="E299" s="803"/>
      <c r="F299" s="803"/>
      <c r="G299" s="803"/>
      <c r="H299" s="803"/>
      <c r="I299" s="803"/>
      <c r="J299" s="803"/>
      <c r="K299" s="803"/>
      <c r="L299" s="803"/>
      <c r="M299" s="803"/>
      <c r="N299" s="803"/>
      <c r="O299" s="803"/>
      <c r="P299" s="803"/>
      <c r="Q299" s="803"/>
      <c r="R299" s="803"/>
      <c r="S299" s="803"/>
      <c r="T299" s="803"/>
      <c r="U299" s="803"/>
      <c r="V299" s="803"/>
      <c r="W299" s="803"/>
      <c r="X299" s="803"/>
      <c r="Y299" s="803"/>
      <c r="Z299" s="803"/>
      <c r="AA299" s="62"/>
      <c r="AB299" s="62"/>
      <c r="AC299" s="62"/>
    </row>
    <row r="300" spans="1:68" ht="14.25" customHeight="1" x14ac:dyDescent="0.25">
      <c r="A300" s="792" t="s">
        <v>84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63"/>
      <c r="AB300" s="63"/>
      <c r="AC300" s="63"/>
    </row>
    <row r="301" spans="1:68" ht="37.5" customHeight="1" x14ac:dyDescent="0.25">
      <c r="A301" s="60" t="s">
        <v>511</v>
      </c>
      <c r="B301" s="60" t="s">
        <v>512</v>
      </c>
      <c r="C301" s="34">
        <v>4301051409</v>
      </c>
      <c r="D301" s="793">
        <v>4680115881556</v>
      </c>
      <c r="E301" s="793"/>
      <c r="F301" s="59">
        <v>1</v>
      </c>
      <c r="G301" s="35">
        <v>4</v>
      </c>
      <c r="H301" s="59">
        <v>4</v>
      </c>
      <c r="I301" s="59">
        <v>4.4080000000000004</v>
      </c>
      <c r="J301" s="35">
        <v>104</v>
      </c>
      <c r="K301" s="35" t="s">
        <v>126</v>
      </c>
      <c r="L301" s="35" t="s">
        <v>45</v>
      </c>
      <c r="M301" s="36" t="s">
        <v>125</v>
      </c>
      <c r="N301" s="36"/>
      <c r="O301" s="35">
        <v>45</v>
      </c>
      <c r="P301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5"/>
      <c r="R301" s="795"/>
      <c r="S301" s="795"/>
      <c r="T301" s="79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ref="Y301:Y306" si="72">IFERROR(IF(X301="",0,CEILING((X301/$H301),1)*$H301),"")</f>
        <v>0</v>
      </c>
      <c r="Z301" s="39" t="str">
        <f>IFERROR(IF(Y301=0,"",ROUNDUP(Y301/H301,0)*0.01196),"")</f>
        <v/>
      </c>
      <c r="AA301" s="65" t="s">
        <v>45</v>
      </c>
      <c r="AB301" s="66" t="s">
        <v>45</v>
      </c>
      <c r="AC301" s="391" t="s">
        <v>513</v>
      </c>
      <c r="AG301" s="75"/>
      <c r="AJ301" s="79" t="s">
        <v>45</v>
      </c>
      <c r="AK301" s="79">
        <v>0</v>
      </c>
      <c r="BB301" s="392" t="s">
        <v>66</v>
      </c>
      <c r="BM301" s="75">
        <f t="shared" ref="BM301:BM306" si="73">IFERROR(X301*I301/H301,"0")</f>
        <v>0</v>
      </c>
      <c r="BN301" s="75">
        <f t="shared" ref="BN301:BN306" si="74">IFERROR(Y301*I301/H301,"0")</f>
        <v>0</v>
      </c>
      <c r="BO301" s="75">
        <f t="shared" ref="BO301:BO306" si="75">IFERROR(1/J301*(X301/H301),"0")</f>
        <v>0</v>
      </c>
      <c r="BP301" s="75">
        <f t="shared" ref="BP301:BP306" si="76">IFERROR(1/J301*(Y301/H301),"0")</f>
        <v>0</v>
      </c>
    </row>
    <row r="302" spans="1:68" ht="37.5" customHeight="1" x14ac:dyDescent="0.25">
      <c r="A302" s="60" t="s">
        <v>514</v>
      </c>
      <c r="B302" s="60" t="s">
        <v>515</v>
      </c>
      <c r="C302" s="34">
        <v>4301051506</v>
      </c>
      <c r="D302" s="793">
        <v>4680115881037</v>
      </c>
      <c r="E302" s="793"/>
      <c r="F302" s="59">
        <v>0.84</v>
      </c>
      <c r="G302" s="35">
        <v>4</v>
      </c>
      <c r="H302" s="59">
        <v>3.36</v>
      </c>
      <c r="I302" s="59">
        <v>3.6179999999999999</v>
      </c>
      <c r="J302" s="35">
        <v>132</v>
      </c>
      <c r="K302" s="35" t="s">
        <v>135</v>
      </c>
      <c r="L302" s="35" t="s">
        <v>45</v>
      </c>
      <c r="M302" s="36" t="s">
        <v>82</v>
      </c>
      <c r="N302" s="36"/>
      <c r="O302" s="35">
        <v>40</v>
      </c>
      <c r="P302" s="100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5"/>
      <c r="R302" s="795"/>
      <c r="S302" s="795"/>
      <c r="T302" s="79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IFERROR(IF(Y302=0,"",ROUNDUP(Y302/H302,0)*0.00902),"")</f>
        <v/>
      </c>
      <c r="AA302" s="65" t="s">
        <v>45</v>
      </c>
      <c r="AB302" s="66" t="s">
        <v>45</v>
      </c>
      <c r="AC302" s="393" t="s">
        <v>516</v>
      </c>
      <c r="AG302" s="75"/>
      <c r="AJ302" s="79" t="s">
        <v>45</v>
      </c>
      <c r="AK302" s="79">
        <v>0</v>
      </c>
      <c r="BB302" s="394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t="37.5" customHeight="1" x14ac:dyDescent="0.25">
      <c r="A303" s="60" t="s">
        <v>517</v>
      </c>
      <c r="B303" s="60" t="s">
        <v>518</v>
      </c>
      <c r="C303" s="34">
        <v>4301051893</v>
      </c>
      <c r="D303" s="793">
        <v>4680115886186</v>
      </c>
      <c r="E303" s="793"/>
      <c r="F303" s="59">
        <v>0.3</v>
      </c>
      <c r="G303" s="35">
        <v>6</v>
      </c>
      <c r="H303" s="59">
        <v>1.8</v>
      </c>
      <c r="I303" s="59">
        <v>1.98</v>
      </c>
      <c r="J303" s="35">
        <v>182</v>
      </c>
      <c r="K303" s="35" t="s">
        <v>88</v>
      </c>
      <c r="L303" s="35" t="s">
        <v>45</v>
      </c>
      <c r="M303" s="36" t="s">
        <v>125</v>
      </c>
      <c r="N303" s="36"/>
      <c r="O303" s="35">
        <v>45</v>
      </c>
      <c r="P303" s="9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5"/>
      <c r="R303" s="795"/>
      <c r="S303" s="795"/>
      <c r="T303" s="796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72"/>
        <v>0</v>
      </c>
      <c r="Z303" s="39" t="str">
        <f>IFERROR(IF(Y303=0,"",ROUNDUP(Y303/H303,0)*0.00651),"")</f>
        <v/>
      </c>
      <c r="AA303" s="65" t="s">
        <v>45</v>
      </c>
      <c r="AB303" s="66" t="s">
        <v>45</v>
      </c>
      <c r="AC303" s="395" t="s">
        <v>513</v>
      </c>
      <c r="AG303" s="75"/>
      <c r="AJ303" s="79" t="s">
        <v>45</v>
      </c>
      <c r="AK303" s="79">
        <v>0</v>
      </c>
      <c r="BB303" s="396" t="s">
        <v>66</v>
      </c>
      <c r="BM303" s="75">
        <f t="shared" si="73"/>
        <v>0</v>
      </c>
      <c r="BN303" s="75">
        <f t="shared" si="74"/>
        <v>0</v>
      </c>
      <c r="BO303" s="75">
        <f t="shared" si="75"/>
        <v>0</v>
      </c>
      <c r="BP303" s="75">
        <f t="shared" si="76"/>
        <v>0</v>
      </c>
    </row>
    <row r="304" spans="1:68" ht="27" customHeight="1" x14ac:dyDescent="0.25">
      <c r="A304" s="60" t="s">
        <v>519</v>
      </c>
      <c r="B304" s="60" t="s">
        <v>520</v>
      </c>
      <c r="C304" s="34">
        <v>4301051487</v>
      </c>
      <c r="D304" s="793">
        <v>4680115881228</v>
      </c>
      <c r="E304" s="793"/>
      <c r="F304" s="59">
        <v>0.4</v>
      </c>
      <c r="G304" s="35">
        <v>6</v>
      </c>
      <c r="H304" s="59">
        <v>2.4</v>
      </c>
      <c r="I304" s="59">
        <v>2.6520000000000001</v>
      </c>
      <c r="J304" s="35">
        <v>182</v>
      </c>
      <c r="K304" s="35" t="s">
        <v>88</v>
      </c>
      <c r="L304" s="35" t="s">
        <v>45</v>
      </c>
      <c r="M304" s="36" t="s">
        <v>82</v>
      </c>
      <c r="N304" s="36"/>
      <c r="O304" s="35">
        <v>40</v>
      </c>
      <c r="P304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5"/>
      <c r="R304" s="795"/>
      <c r="S304" s="795"/>
      <c r="T304" s="796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72"/>
        <v>0</v>
      </c>
      <c r="Z304" s="39" t="str">
        <f>IFERROR(IF(Y304=0,"",ROUNDUP(Y304/H304,0)*0.00651),"")</f>
        <v/>
      </c>
      <c r="AA304" s="65" t="s">
        <v>45</v>
      </c>
      <c r="AB304" s="66" t="s">
        <v>45</v>
      </c>
      <c r="AC304" s="397" t="s">
        <v>516</v>
      </c>
      <c r="AG304" s="75"/>
      <c r="AJ304" s="79" t="s">
        <v>45</v>
      </c>
      <c r="AK304" s="79">
        <v>0</v>
      </c>
      <c r="BB304" s="398" t="s">
        <v>66</v>
      </c>
      <c r="BM304" s="75">
        <f t="shared" si="73"/>
        <v>0</v>
      </c>
      <c r="BN304" s="75">
        <f t="shared" si="74"/>
        <v>0</v>
      </c>
      <c r="BO304" s="75">
        <f t="shared" si="75"/>
        <v>0</v>
      </c>
      <c r="BP304" s="75">
        <f t="shared" si="76"/>
        <v>0</v>
      </c>
    </row>
    <row r="305" spans="1:68" ht="37.5" customHeight="1" x14ac:dyDescent="0.25">
      <c r="A305" s="60" t="s">
        <v>521</v>
      </c>
      <c r="B305" s="60" t="s">
        <v>522</v>
      </c>
      <c r="C305" s="34">
        <v>4301051384</v>
      </c>
      <c r="D305" s="793">
        <v>4680115881211</v>
      </c>
      <c r="E305" s="793"/>
      <c r="F305" s="59">
        <v>0.4</v>
      </c>
      <c r="G305" s="35">
        <v>6</v>
      </c>
      <c r="H305" s="59">
        <v>2.4</v>
      </c>
      <c r="I305" s="59">
        <v>2.58</v>
      </c>
      <c r="J305" s="35">
        <v>182</v>
      </c>
      <c r="K305" s="35" t="s">
        <v>88</v>
      </c>
      <c r="L305" s="35" t="s">
        <v>138</v>
      </c>
      <c r="M305" s="36" t="s">
        <v>82</v>
      </c>
      <c r="N305" s="36"/>
      <c r="O305" s="35">
        <v>45</v>
      </c>
      <c r="P305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5"/>
      <c r="R305" s="795"/>
      <c r="S305" s="795"/>
      <c r="T305" s="796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IFERROR(IF(Y305=0,"",ROUNDUP(Y305/H305,0)*0.00651),"")</f>
        <v/>
      </c>
      <c r="AA305" s="65" t="s">
        <v>45</v>
      </c>
      <c r="AB305" s="66" t="s">
        <v>45</v>
      </c>
      <c r="AC305" s="399" t="s">
        <v>513</v>
      </c>
      <c r="AG305" s="75"/>
      <c r="AJ305" s="79" t="s">
        <v>139</v>
      </c>
      <c r="AK305" s="79">
        <v>33.6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customHeight="1" x14ac:dyDescent="0.25">
      <c r="A306" s="60" t="s">
        <v>523</v>
      </c>
      <c r="B306" s="60" t="s">
        <v>524</v>
      </c>
      <c r="C306" s="34">
        <v>4301051378</v>
      </c>
      <c r="D306" s="793">
        <v>4680115881020</v>
      </c>
      <c r="E306" s="793"/>
      <c r="F306" s="59">
        <v>0.84</v>
      </c>
      <c r="G306" s="35">
        <v>4</v>
      </c>
      <c r="H306" s="59">
        <v>3.36</v>
      </c>
      <c r="I306" s="59">
        <v>3.57</v>
      </c>
      <c r="J306" s="35">
        <v>120</v>
      </c>
      <c r="K306" s="35" t="s">
        <v>135</v>
      </c>
      <c r="L306" s="35" t="s">
        <v>45</v>
      </c>
      <c r="M306" s="36" t="s">
        <v>82</v>
      </c>
      <c r="N306" s="36"/>
      <c r="O306" s="35">
        <v>45</v>
      </c>
      <c r="P306" s="99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5"/>
      <c r="R306" s="795"/>
      <c r="S306" s="795"/>
      <c r="T306" s="796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IFERROR(IF(Y306=0,"",ROUNDUP(Y306/H306,0)*0.00937),"")</f>
        <v/>
      </c>
      <c r="AA306" s="65" t="s">
        <v>45</v>
      </c>
      <c r="AB306" s="66" t="s">
        <v>45</v>
      </c>
      <c r="AC306" s="401" t="s">
        <v>525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x14ac:dyDescent="0.2">
      <c r="A307" s="790"/>
      <c r="B307" s="790"/>
      <c r="C307" s="790"/>
      <c r="D307" s="790"/>
      <c r="E307" s="790"/>
      <c r="F307" s="790"/>
      <c r="G307" s="790"/>
      <c r="H307" s="790"/>
      <c r="I307" s="790"/>
      <c r="J307" s="790"/>
      <c r="K307" s="790"/>
      <c r="L307" s="790"/>
      <c r="M307" s="790"/>
      <c r="N307" s="790"/>
      <c r="O307" s="791"/>
      <c r="P307" s="787" t="s">
        <v>40</v>
      </c>
      <c r="Q307" s="788"/>
      <c r="R307" s="788"/>
      <c r="S307" s="788"/>
      <c r="T307" s="788"/>
      <c r="U307" s="788"/>
      <c r="V307" s="789"/>
      <c r="W307" s="40" t="s">
        <v>39</v>
      </c>
      <c r="X307" s="41">
        <f>IFERROR(X301/H301,"0")+IFERROR(X302/H302,"0")+IFERROR(X303/H303,"0")+IFERROR(X304/H304,"0")+IFERROR(X305/H305,"0")+IFERROR(X306/H306,"0")</f>
        <v>0</v>
      </c>
      <c r="Y307" s="41">
        <f>IFERROR(Y301/H301,"0")+IFERROR(Y302/H302,"0")+IFERROR(Y303/H303,"0")+IFERROR(Y304/H304,"0")+IFERROR(Y305/H305,"0")+IFERROR(Y306/H306,"0")</f>
        <v>0</v>
      </c>
      <c r="Z307" s="41">
        <f>IFERROR(IF(Z301="",0,Z301),"0")+IFERROR(IF(Z302="",0,Z302),"0")+IFERROR(IF(Z303="",0,Z303),"0")+IFERROR(IF(Z304="",0,Z304),"0")+IFERROR(IF(Z305="",0,Z305),"0")+IFERROR(IF(Z306="",0,Z306),"0")</f>
        <v>0</v>
      </c>
      <c r="AA307" s="64"/>
      <c r="AB307" s="64"/>
      <c r="AC307" s="64"/>
    </row>
    <row r="308" spans="1:68" x14ac:dyDescent="0.2">
      <c r="A308" s="790"/>
      <c r="B308" s="790"/>
      <c r="C308" s="790"/>
      <c r="D308" s="790"/>
      <c r="E308" s="790"/>
      <c r="F308" s="790"/>
      <c r="G308" s="790"/>
      <c r="H308" s="790"/>
      <c r="I308" s="790"/>
      <c r="J308" s="790"/>
      <c r="K308" s="790"/>
      <c r="L308" s="790"/>
      <c r="M308" s="790"/>
      <c r="N308" s="790"/>
      <c r="O308" s="791"/>
      <c r="P308" s="787" t="s">
        <v>40</v>
      </c>
      <c r="Q308" s="788"/>
      <c r="R308" s="788"/>
      <c r="S308" s="788"/>
      <c r="T308" s="788"/>
      <c r="U308" s="788"/>
      <c r="V308" s="789"/>
      <c r="W308" s="40" t="s">
        <v>0</v>
      </c>
      <c r="X308" s="41">
        <f>IFERROR(SUM(X301:X306),"0")</f>
        <v>0</v>
      </c>
      <c r="Y308" s="41">
        <f>IFERROR(SUM(Y301:Y306),"0")</f>
        <v>0</v>
      </c>
      <c r="Z308" s="40"/>
      <c r="AA308" s="64"/>
      <c r="AB308" s="64"/>
      <c r="AC308" s="64"/>
    </row>
    <row r="309" spans="1:68" ht="16.5" customHeight="1" x14ac:dyDescent="0.25">
      <c r="A309" s="803" t="s">
        <v>526</v>
      </c>
      <c r="B309" s="803"/>
      <c r="C309" s="803"/>
      <c r="D309" s="803"/>
      <c r="E309" s="803"/>
      <c r="F309" s="803"/>
      <c r="G309" s="803"/>
      <c r="H309" s="803"/>
      <c r="I309" s="803"/>
      <c r="J309" s="803"/>
      <c r="K309" s="803"/>
      <c r="L309" s="803"/>
      <c r="M309" s="803"/>
      <c r="N309" s="803"/>
      <c r="O309" s="803"/>
      <c r="P309" s="803"/>
      <c r="Q309" s="803"/>
      <c r="R309" s="803"/>
      <c r="S309" s="803"/>
      <c r="T309" s="803"/>
      <c r="U309" s="803"/>
      <c r="V309" s="803"/>
      <c r="W309" s="803"/>
      <c r="X309" s="803"/>
      <c r="Y309" s="803"/>
      <c r="Z309" s="803"/>
      <c r="AA309" s="62"/>
      <c r="AB309" s="62"/>
      <c r="AC309" s="62"/>
    </row>
    <row r="310" spans="1:68" ht="14.25" customHeight="1" x14ac:dyDescent="0.25">
      <c r="A310" s="792" t="s">
        <v>121</v>
      </c>
      <c r="B310" s="792"/>
      <c r="C310" s="792"/>
      <c r="D310" s="792"/>
      <c r="E310" s="792"/>
      <c r="F310" s="792"/>
      <c r="G310" s="792"/>
      <c r="H310" s="792"/>
      <c r="I310" s="792"/>
      <c r="J310" s="792"/>
      <c r="K310" s="792"/>
      <c r="L310" s="792"/>
      <c r="M310" s="792"/>
      <c r="N310" s="792"/>
      <c r="O310" s="792"/>
      <c r="P310" s="792"/>
      <c r="Q310" s="792"/>
      <c r="R310" s="792"/>
      <c r="S310" s="792"/>
      <c r="T310" s="792"/>
      <c r="U310" s="792"/>
      <c r="V310" s="792"/>
      <c r="W310" s="792"/>
      <c r="X310" s="792"/>
      <c r="Y310" s="792"/>
      <c r="Z310" s="79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4301011306</v>
      </c>
      <c r="D311" s="793">
        <v>4607091389296</v>
      </c>
      <c r="E311" s="793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135</v>
      </c>
      <c r="L311" s="35" t="s">
        <v>45</v>
      </c>
      <c r="M311" s="36" t="s">
        <v>125</v>
      </c>
      <c r="N311" s="36"/>
      <c r="O311" s="35">
        <v>45</v>
      </c>
      <c r="P311" s="99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5"/>
      <c r="R311" s="795"/>
      <c r="S311" s="795"/>
      <c r="T311" s="79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7" t="s">
        <v>40</v>
      </c>
      <c r="Q312" s="788"/>
      <c r="R312" s="788"/>
      <c r="S312" s="788"/>
      <c r="T312" s="788"/>
      <c r="U312" s="788"/>
      <c r="V312" s="78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90"/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1"/>
      <c r="P313" s="787" t="s">
        <v>40</v>
      </c>
      <c r="Q313" s="788"/>
      <c r="R313" s="788"/>
      <c r="S313" s="788"/>
      <c r="T313" s="788"/>
      <c r="U313" s="788"/>
      <c r="V313" s="78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92" t="s">
        <v>78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4301031307</v>
      </c>
      <c r="D315" s="793">
        <v>4680115880344</v>
      </c>
      <c r="E315" s="793"/>
      <c r="F315" s="59">
        <v>0.28000000000000003</v>
      </c>
      <c r="G315" s="35">
        <v>6</v>
      </c>
      <c r="H315" s="59">
        <v>1.68</v>
      </c>
      <c r="I315" s="59">
        <v>1.78</v>
      </c>
      <c r="J315" s="35">
        <v>234</v>
      </c>
      <c r="K315" s="35" t="s">
        <v>83</v>
      </c>
      <c r="L315" s="35" t="s">
        <v>45</v>
      </c>
      <c r="M315" s="36" t="s">
        <v>82</v>
      </c>
      <c r="N315" s="36"/>
      <c r="O315" s="35">
        <v>40</v>
      </c>
      <c r="P315" s="9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5"/>
      <c r="R315" s="795"/>
      <c r="S315" s="795"/>
      <c r="T315" s="79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90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7" t="s">
        <v>40</v>
      </c>
      <c r="Q316" s="788"/>
      <c r="R316" s="788"/>
      <c r="S316" s="788"/>
      <c r="T316" s="788"/>
      <c r="U316" s="788"/>
      <c r="V316" s="789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7" t="s">
        <v>40</v>
      </c>
      <c r="Q317" s="788"/>
      <c r="R317" s="788"/>
      <c r="S317" s="788"/>
      <c r="T317" s="788"/>
      <c r="U317" s="788"/>
      <c r="V317" s="789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92" t="s">
        <v>84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63"/>
      <c r="AB318" s="63"/>
      <c r="AC318" s="63"/>
    </row>
    <row r="319" spans="1:68" ht="27" customHeight="1" x14ac:dyDescent="0.25">
      <c r="A319" s="60" t="s">
        <v>533</v>
      </c>
      <c r="B319" s="60" t="s">
        <v>534</v>
      </c>
      <c r="C319" s="34">
        <v>4301051524</v>
      </c>
      <c r="D319" s="793">
        <v>4680115883062</v>
      </c>
      <c r="E319" s="793"/>
      <c r="F319" s="59">
        <v>0.4</v>
      </c>
      <c r="G319" s="35">
        <v>6</v>
      </c>
      <c r="H319" s="59">
        <v>2.4</v>
      </c>
      <c r="I319" s="59">
        <v>2.6520000000000001</v>
      </c>
      <c r="J319" s="35">
        <v>182</v>
      </c>
      <c r="K319" s="35" t="s">
        <v>88</v>
      </c>
      <c r="L319" s="35" t="s">
        <v>45</v>
      </c>
      <c r="M319" s="36" t="s">
        <v>168</v>
      </c>
      <c r="N319" s="36"/>
      <c r="O319" s="35">
        <v>45</v>
      </c>
      <c r="P319" s="98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5"/>
      <c r="R319" s="795"/>
      <c r="S319" s="795"/>
      <c r="T319" s="796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407" t="s">
        <v>535</v>
      </c>
      <c r="AG319" s="75"/>
      <c r="AJ319" s="79" t="s">
        <v>45</v>
      </c>
      <c r="AK319" s="79">
        <v>0</v>
      </c>
      <c r="BB319" s="408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t="37.5" customHeight="1" x14ac:dyDescent="0.25">
      <c r="A320" s="60" t="s">
        <v>536</v>
      </c>
      <c r="B320" s="60" t="s">
        <v>537</v>
      </c>
      <c r="C320" s="34">
        <v>4301051731</v>
      </c>
      <c r="D320" s="793">
        <v>4680115884618</v>
      </c>
      <c r="E320" s="793"/>
      <c r="F320" s="59">
        <v>0.6</v>
      </c>
      <c r="G320" s="35">
        <v>6</v>
      </c>
      <c r="H320" s="59">
        <v>3.6</v>
      </c>
      <c r="I320" s="59">
        <v>3.81</v>
      </c>
      <c r="J320" s="35">
        <v>132</v>
      </c>
      <c r="K320" s="35" t="s">
        <v>135</v>
      </c>
      <c r="L320" s="35" t="s">
        <v>45</v>
      </c>
      <c r="M320" s="36" t="s">
        <v>82</v>
      </c>
      <c r="N320" s="36"/>
      <c r="O320" s="35">
        <v>45</v>
      </c>
      <c r="P320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5"/>
      <c r="R320" s="795"/>
      <c r="S320" s="795"/>
      <c r="T320" s="796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409" t="s">
        <v>538</v>
      </c>
      <c r="AG320" s="75"/>
      <c r="AJ320" s="79" t="s">
        <v>45</v>
      </c>
      <c r="AK320" s="79">
        <v>0</v>
      </c>
      <c r="BB320" s="410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7" t="s">
        <v>40</v>
      </c>
      <c r="Q321" s="788"/>
      <c r="R321" s="788"/>
      <c r="S321" s="788"/>
      <c r="T321" s="788"/>
      <c r="U321" s="788"/>
      <c r="V321" s="789"/>
      <c r="W321" s="40" t="s">
        <v>39</v>
      </c>
      <c r="X321" s="41">
        <f>IFERROR(X319/H319,"0")+IFERROR(X320/H320,"0")</f>
        <v>0</v>
      </c>
      <c r="Y321" s="41">
        <f>IFERROR(Y319/H319,"0")+IFERROR(Y320/H320,"0")</f>
        <v>0</v>
      </c>
      <c r="Z321" s="41">
        <f>IFERROR(IF(Z319="",0,Z319),"0")+IFERROR(IF(Z320="",0,Z320),"0")</f>
        <v>0</v>
      </c>
      <c r="AA321" s="64"/>
      <c r="AB321" s="64"/>
      <c r="AC321" s="64"/>
    </row>
    <row r="322" spans="1:68" x14ac:dyDescent="0.2">
      <c r="A322" s="790"/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1"/>
      <c r="P322" s="787" t="s">
        <v>40</v>
      </c>
      <c r="Q322" s="788"/>
      <c r="R322" s="788"/>
      <c r="S322" s="788"/>
      <c r="T322" s="788"/>
      <c r="U322" s="788"/>
      <c r="V322" s="789"/>
      <c r="W322" s="40" t="s">
        <v>0</v>
      </c>
      <c r="X322" s="41">
        <f>IFERROR(SUM(X319:X320),"0")</f>
        <v>0</v>
      </c>
      <c r="Y322" s="41">
        <f>IFERROR(SUM(Y319:Y320),"0")</f>
        <v>0</v>
      </c>
      <c r="Z322" s="40"/>
      <c r="AA322" s="64"/>
      <c r="AB322" s="64"/>
      <c r="AC322" s="64"/>
    </row>
    <row r="323" spans="1:68" ht="16.5" customHeight="1" x14ac:dyDescent="0.25">
      <c r="A323" s="803" t="s">
        <v>539</v>
      </c>
      <c r="B323" s="803"/>
      <c r="C323" s="803"/>
      <c r="D323" s="803"/>
      <c r="E323" s="803"/>
      <c r="F323" s="803"/>
      <c r="G323" s="803"/>
      <c r="H323" s="803"/>
      <c r="I323" s="803"/>
      <c r="J323" s="803"/>
      <c r="K323" s="803"/>
      <c r="L323" s="803"/>
      <c r="M323" s="803"/>
      <c r="N323" s="803"/>
      <c r="O323" s="803"/>
      <c r="P323" s="803"/>
      <c r="Q323" s="803"/>
      <c r="R323" s="803"/>
      <c r="S323" s="803"/>
      <c r="T323" s="803"/>
      <c r="U323" s="803"/>
      <c r="V323" s="803"/>
      <c r="W323" s="803"/>
      <c r="X323" s="803"/>
      <c r="Y323" s="803"/>
      <c r="Z323" s="803"/>
      <c r="AA323" s="62"/>
      <c r="AB323" s="62"/>
      <c r="AC323" s="62"/>
    </row>
    <row r="324" spans="1:68" ht="14.25" customHeight="1" x14ac:dyDescent="0.25">
      <c r="A324" s="792" t="s">
        <v>121</v>
      </c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2"/>
      <c r="P324" s="792"/>
      <c r="Q324" s="792"/>
      <c r="R324" s="792"/>
      <c r="S324" s="792"/>
      <c r="T324" s="792"/>
      <c r="U324" s="792"/>
      <c r="V324" s="792"/>
      <c r="W324" s="792"/>
      <c r="X324" s="792"/>
      <c r="Y324" s="792"/>
      <c r="Z324" s="79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4301011353</v>
      </c>
      <c r="D325" s="793">
        <v>4607091389807</v>
      </c>
      <c r="E325" s="793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135</v>
      </c>
      <c r="L325" s="35" t="s">
        <v>45</v>
      </c>
      <c r="M325" s="36" t="s">
        <v>129</v>
      </c>
      <c r="N325" s="36"/>
      <c r="O325" s="35">
        <v>55</v>
      </c>
      <c r="P325" s="99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5"/>
      <c r="R325" s="795"/>
      <c r="S325" s="795"/>
      <c r="T325" s="79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90"/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1"/>
      <c r="P326" s="787" t="s">
        <v>40</v>
      </c>
      <c r="Q326" s="788"/>
      <c r="R326" s="788"/>
      <c r="S326" s="788"/>
      <c r="T326" s="788"/>
      <c r="U326" s="788"/>
      <c r="V326" s="78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90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87" t="s">
        <v>40</v>
      </c>
      <c r="Q327" s="788"/>
      <c r="R327" s="788"/>
      <c r="S327" s="788"/>
      <c r="T327" s="788"/>
      <c r="U327" s="788"/>
      <c r="V327" s="78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92" t="s">
        <v>78</v>
      </c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2"/>
      <c r="P328" s="792"/>
      <c r="Q328" s="792"/>
      <c r="R328" s="792"/>
      <c r="S328" s="792"/>
      <c r="T328" s="792"/>
      <c r="U328" s="792"/>
      <c r="V328" s="792"/>
      <c r="W328" s="792"/>
      <c r="X328" s="792"/>
      <c r="Y328" s="792"/>
      <c r="Z328" s="79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4301031164</v>
      </c>
      <c r="D329" s="793">
        <v>4680115880481</v>
      </c>
      <c r="E329" s="793"/>
      <c r="F329" s="59">
        <v>0.28000000000000003</v>
      </c>
      <c r="G329" s="35">
        <v>6</v>
      </c>
      <c r="H329" s="59">
        <v>1.68</v>
      </c>
      <c r="I329" s="59">
        <v>1.78</v>
      </c>
      <c r="J329" s="35">
        <v>234</v>
      </c>
      <c r="K329" s="35" t="s">
        <v>83</v>
      </c>
      <c r="L329" s="35" t="s">
        <v>45</v>
      </c>
      <c r="M329" s="36" t="s">
        <v>82</v>
      </c>
      <c r="N329" s="36"/>
      <c r="O329" s="35">
        <v>40</v>
      </c>
      <c r="P329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5"/>
      <c r="R329" s="795"/>
      <c r="S329" s="795"/>
      <c r="T329" s="79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7" t="s">
        <v>40</v>
      </c>
      <c r="Q330" s="788"/>
      <c r="R330" s="788"/>
      <c r="S330" s="788"/>
      <c r="T330" s="788"/>
      <c r="U330" s="788"/>
      <c r="V330" s="789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790"/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1"/>
      <c r="P331" s="787" t="s">
        <v>40</v>
      </c>
      <c r="Q331" s="788"/>
      <c r="R331" s="788"/>
      <c r="S331" s="788"/>
      <c r="T331" s="788"/>
      <c r="U331" s="788"/>
      <c r="V331" s="789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792" t="s">
        <v>84</v>
      </c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2"/>
      <c r="P332" s="792"/>
      <c r="Q332" s="792"/>
      <c r="R332" s="792"/>
      <c r="S332" s="792"/>
      <c r="T332" s="792"/>
      <c r="U332" s="792"/>
      <c r="V332" s="792"/>
      <c r="W332" s="792"/>
      <c r="X332" s="792"/>
      <c r="Y332" s="792"/>
      <c r="Z332" s="792"/>
      <c r="AA332" s="63"/>
      <c r="AB332" s="63"/>
      <c r="AC332" s="63"/>
    </row>
    <row r="333" spans="1:68" ht="27" customHeight="1" x14ac:dyDescent="0.25">
      <c r="A333" s="60" t="s">
        <v>546</v>
      </c>
      <c r="B333" s="60" t="s">
        <v>547</v>
      </c>
      <c r="C333" s="34">
        <v>4301051344</v>
      </c>
      <c r="D333" s="793">
        <v>4680115880412</v>
      </c>
      <c r="E333" s="793"/>
      <c r="F333" s="59">
        <v>0.33</v>
      </c>
      <c r="G333" s="35">
        <v>6</v>
      </c>
      <c r="H333" s="59">
        <v>1.98</v>
      </c>
      <c r="I333" s="59">
        <v>2.226</v>
      </c>
      <c r="J333" s="35">
        <v>182</v>
      </c>
      <c r="K333" s="35" t="s">
        <v>88</v>
      </c>
      <c r="L333" s="35" t="s">
        <v>45</v>
      </c>
      <c r="M333" s="36" t="s">
        <v>125</v>
      </c>
      <c r="N333" s="36"/>
      <c r="O333" s="35">
        <v>45</v>
      </c>
      <c r="P333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5"/>
      <c r="R333" s="795"/>
      <c r="S333" s="795"/>
      <c r="T333" s="796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15" t="s">
        <v>548</v>
      </c>
      <c r="AG333" s="75"/>
      <c r="AJ333" s="79" t="s">
        <v>45</v>
      </c>
      <c r="AK333" s="79">
        <v>0</v>
      </c>
      <c r="BB333" s="41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549</v>
      </c>
      <c r="B334" s="60" t="s">
        <v>550</v>
      </c>
      <c r="C334" s="34">
        <v>4301051277</v>
      </c>
      <c r="D334" s="793">
        <v>4680115880511</v>
      </c>
      <c r="E334" s="793"/>
      <c r="F334" s="59">
        <v>0.33</v>
      </c>
      <c r="G334" s="35">
        <v>6</v>
      </c>
      <c r="H334" s="59">
        <v>1.98</v>
      </c>
      <c r="I334" s="59">
        <v>2.16</v>
      </c>
      <c r="J334" s="35">
        <v>182</v>
      </c>
      <c r="K334" s="35" t="s">
        <v>88</v>
      </c>
      <c r="L334" s="35" t="s">
        <v>45</v>
      </c>
      <c r="M334" s="36" t="s">
        <v>125</v>
      </c>
      <c r="N334" s="36"/>
      <c r="O334" s="35">
        <v>40</v>
      </c>
      <c r="P334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5"/>
      <c r="R334" s="795"/>
      <c r="S334" s="795"/>
      <c r="T334" s="796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IFERROR(IF(Y334=0,"",ROUNDUP(Y334/H334,0)*0.00651),"")</f>
        <v/>
      </c>
      <c r="AA334" s="65" t="s">
        <v>45</v>
      </c>
      <c r="AB334" s="66" t="s">
        <v>45</v>
      </c>
      <c r="AC334" s="417" t="s">
        <v>551</v>
      </c>
      <c r="AG334" s="75"/>
      <c r="AJ334" s="79" t="s">
        <v>45</v>
      </c>
      <c r="AK334" s="79">
        <v>0</v>
      </c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90"/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1"/>
      <c r="P335" s="787" t="s">
        <v>40</v>
      </c>
      <c r="Q335" s="788"/>
      <c r="R335" s="788"/>
      <c r="S335" s="788"/>
      <c r="T335" s="788"/>
      <c r="U335" s="788"/>
      <c r="V335" s="789"/>
      <c r="W335" s="40" t="s">
        <v>39</v>
      </c>
      <c r="X335" s="41">
        <f>IFERROR(X333/H333,"0")+IFERROR(X334/H334,"0")</f>
        <v>0</v>
      </c>
      <c r="Y335" s="41">
        <f>IFERROR(Y333/H333,"0")+IFERROR(Y334/H334,"0")</f>
        <v>0</v>
      </c>
      <c r="Z335" s="41">
        <f>IFERROR(IF(Z333="",0,Z333),"0")+IFERROR(IF(Z334="",0,Z334),"0")</f>
        <v>0</v>
      </c>
      <c r="AA335" s="64"/>
      <c r="AB335" s="64"/>
      <c r="AC335" s="64"/>
    </row>
    <row r="336" spans="1:68" x14ac:dyDescent="0.2">
      <c r="A336" s="790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87" t="s">
        <v>40</v>
      </c>
      <c r="Q336" s="788"/>
      <c r="R336" s="788"/>
      <c r="S336" s="788"/>
      <c r="T336" s="788"/>
      <c r="U336" s="788"/>
      <c r="V336" s="789"/>
      <c r="W336" s="40" t="s">
        <v>0</v>
      </c>
      <c r="X336" s="41">
        <f>IFERROR(SUM(X333:X334),"0")</f>
        <v>0</v>
      </c>
      <c r="Y336" s="41">
        <f>IFERROR(SUM(Y333:Y334),"0")</f>
        <v>0</v>
      </c>
      <c r="Z336" s="40"/>
      <c r="AA336" s="64"/>
      <c r="AB336" s="64"/>
      <c r="AC336" s="64"/>
    </row>
    <row r="337" spans="1:68" ht="16.5" customHeight="1" x14ac:dyDescent="0.25">
      <c r="A337" s="803" t="s">
        <v>552</v>
      </c>
      <c r="B337" s="803"/>
      <c r="C337" s="803"/>
      <c r="D337" s="803"/>
      <c r="E337" s="803"/>
      <c r="F337" s="803"/>
      <c r="G337" s="803"/>
      <c r="H337" s="803"/>
      <c r="I337" s="803"/>
      <c r="J337" s="803"/>
      <c r="K337" s="803"/>
      <c r="L337" s="803"/>
      <c r="M337" s="803"/>
      <c r="N337" s="803"/>
      <c r="O337" s="803"/>
      <c r="P337" s="803"/>
      <c r="Q337" s="803"/>
      <c r="R337" s="803"/>
      <c r="S337" s="803"/>
      <c r="T337" s="803"/>
      <c r="U337" s="803"/>
      <c r="V337" s="803"/>
      <c r="W337" s="803"/>
      <c r="X337" s="803"/>
      <c r="Y337" s="803"/>
      <c r="Z337" s="803"/>
      <c r="AA337" s="62"/>
      <c r="AB337" s="62"/>
      <c r="AC337" s="62"/>
    </row>
    <row r="338" spans="1:68" ht="14.25" customHeight="1" x14ac:dyDescent="0.25">
      <c r="A338" s="792" t="s">
        <v>121</v>
      </c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2"/>
      <c r="P338" s="792"/>
      <c r="Q338" s="792"/>
      <c r="R338" s="792"/>
      <c r="S338" s="792"/>
      <c r="T338" s="792"/>
      <c r="U338" s="792"/>
      <c r="V338" s="792"/>
      <c r="W338" s="792"/>
      <c r="X338" s="792"/>
      <c r="Y338" s="792"/>
      <c r="Z338" s="792"/>
      <c r="AA338" s="63"/>
      <c r="AB338" s="63"/>
      <c r="AC338" s="63"/>
    </row>
    <row r="339" spans="1:68" ht="27" customHeight="1" x14ac:dyDescent="0.25">
      <c r="A339" s="60" t="s">
        <v>553</v>
      </c>
      <c r="B339" s="60" t="s">
        <v>554</v>
      </c>
      <c r="C339" s="34">
        <v>4301011593</v>
      </c>
      <c r="D339" s="793">
        <v>4680115882973</v>
      </c>
      <c r="E339" s="793"/>
      <c r="F339" s="59">
        <v>0.7</v>
      </c>
      <c r="G339" s="35">
        <v>6</v>
      </c>
      <c r="H339" s="59">
        <v>4.2</v>
      </c>
      <c r="I339" s="59">
        <v>4.5599999999999996</v>
      </c>
      <c r="J339" s="35">
        <v>104</v>
      </c>
      <c r="K339" s="35" t="s">
        <v>126</v>
      </c>
      <c r="L339" s="35" t="s">
        <v>45</v>
      </c>
      <c r="M339" s="36" t="s">
        <v>129</v>
      </c>
      <c r="N339" s="36"/>
      <c r="O339" s="35">
        <v>55</v>
      </c>
      <c r="P339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5"/>
      <c r="R339" s="795"/>
      <c r="S339" s="795"/>
      <c r="T339" s="796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IFERROR(IF(Y339=0,"",ROUNDUP(Y339/H339,0)*0.01196),"")</f>
        <v/>
      </c>
      <c r="AA339" s="65" t="s">
        <v>45</v>
      </c>
      <c r="AB339" s="66" t="s">
        <v>45</v>
      </c>
      <c r="AC339" s="419" t="s">
        <v>439</v>
      </c>
      <c r="AG339" s="75"/>
      <c r="AJ339" s="79" t="s">
        <v>45</v>
      </c>
      <c r="AK339" s="79">
        <v>0</v>
      </c>
      <c r="BB339" s="420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555</v>
      </c>
      <c r="B340" s="60" t="s">
        <v>556</v>
      </c>
      <c r="C340" s="34">
        <v>4301011594</v>
      </c>
      <c r="D340" s="793">
        <v>4680115883413</v>
      </c>
      <c r="E340" s="793"/>
      <c r="F340" s="59">
        <v>0.37</v>
      </c>
      <c r="G340" s="35">
        <v>10</v>
      </c>
      <c r="H340" s="59">
        <v>3.7</v>
      </c>
      <c r="I340" s="59">
        <v>3.91</v>
      </c>
      <c r="J340" s="35">
        <v>132</v>
      </c>
      <c r="K340" s="35" t="s">
        <v>135</v>
      </c>
      <c r="L340" s="35" t="s">
        <v>45</v>
      </c>
      <c r="M340" s="36" t="s">
        <v>129</v>
      </c>
      <c r="N340" s="36"/>
      <c r="O340" s="35">
        <v>55</v>
      </c>
      <c r="P340" s="98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5"/>
      <c r="R340" s="795"/>
      <c r="S340" s="795"/>
      <c r="T340" s="79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IFERROR(IF(Y340=0,"",ROUNDUP(Y340/H340,0)*0.00902),"")</f>
        <v/>
      </c>
      <c r="AA340" s="65" t="s">
        <v>45</v>
      </c>
      <c r="AB340" s="66" t="s">
        <v>45</v>
      </c>
      <c r="AC340" s="421" t="s">
        <v>439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90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87" t="s">
        <v>40</v>
      </c>
      <c r="Q341" s="788"/>
      <c r="R341" s="788"/>
      <c r="S341" s="788"/>
      <c r="T341" s="788"/>
      <c r="U341" s="788"/>
      <c r="V341" s="789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790"/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1"/>
      <c r="P342" s="787" t="s">
        <v>40</v>
      </c>
      <c r="Q342" s="788"/>
      <c r="R342" s="788"/>
      <c r="S342" s="788"/>
      <c r="T342" s="788"/>
      <c r="U342" s="788"/>
      <c r="V342" s="789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4.25" customHeight="1" x14ac:dyDescent="0.25">
      <c r="A343" s="792" t="s">
        <v>78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63"/>
      <c r="AB343" s="63"/>
      <c r="AC343" s="63"/>
    </row>
    <row r="344" spans="1:68" ht="27" customHeight="1" x14ac:dyDescent="0.25">
      <c r="A344" s="60" t="s">
        <v>557</v>
      </c>
      <c r="B344" s="60" t="s">
        <v>558</v>
      </c>
      <c r="C344" s="34">
        <v>4301031305</v>
      </c>
      <c r="D344" s="793">
        <v>4607091389845</v>
      </c>
      <c r="E344" s="793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 t="s">
        <v>45</v>
      </c>
      <c r="M344" s="36" t="s">
        <v>82</v>
      </c>
      <c r="N344" s="36"/>
      <c r="O344" s="35">
        <v>40</v>
      </c>
      <c r="P344" s="9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5"/>
      <c r="R344" s="795"/>
      <c r="S344" s="795"/>
      <c r="T344" s="796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559</v>
      </c>
      <c r="AG344" s="75"/>
      <c r="AJ344" s="79" t="s">
        <v>45</v>
      </c>
      <c r="AK344" s="79">
        <v>0</v>
      </c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560</v>
      </c>
      <c r="B345" s="60" t="s">
        <v>561</v>
      </c>
      <c r="C345" s="34">
        <v>4301031306</v>
      </c>
      <c r="D345" s="793">
        <v>4680115882881</v>
      </c>
      <c r="E345" s="793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 t="s">
        <v>45</v>
      </c>
      <c r="M345" s="36" t="s">
        <v>82</v>
      </c>
      <c r="N345" s="36"/>
      <c r="O345" s="35">
        <v>40</v>
      </c>
      <c r="P345" s="9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5"/>
      <c r="R345" s="795"/>
      <c r="S345" s="795"/>
      <c r="T345" s="79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559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90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87" t="s">
        <v>40</v>
      </c>
      <c r="Q346" s="788"/>
      <c r="R346" s="788"/>
      <c r="S346" s="788"/>
      <c r="T346" s="788"/>
      <c r="U346" s="788"/>
      <c r="V346" s="789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x14ac:dyDescent="0.2">
      <c r="A347" s="790"/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1"/>
      <c r="P347" s="787" t="s">
        <v>40</v>
      </c>
      <c r="Q347" s="788"/>
      <c r="R347" s="788"/>
      <c r="S347" s="788"/>
      <c r="T347" s="788"/>
      <c r="U347" s="788"/>
      <c r="V347" s="789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4.25" customHeight="1" x14ac:dyDescent="0.25">
      <c r="A348" s="792" t="s">
        <v>84</v>
      </c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2"/>
      <c r="P348" s="792"/>
      <c r="Q348" s="792"/>
      <c r="R348" s="792"/>
      <c r="S348" s="792"/>
      <c r="T348" s="792"/>
      <c r="U348" s="792"/>
      <c r="V348" s="792"/>
      <c r="W348" s="792"/>
      <c r="X348" s="792"/>
      <c r="Y348" s="792"/>
      <c r="Z348" s="792"/>
      <c r="AA348" s="63"/>
      <c r="AB348" s="63"/>
      <c r="AC348" s="63"/>
    </row>
    <row r="349" spans="1:68" ht="37.5" customHeight="1" x14ac:dyDescent="0.25">
      <c r="A349" s="60" t="s">
        <v>562</v>
      </c>
      <c r="B349" s="60" t="s">
        <v>563</v>
      </c>
      <c r="C349" s="34">
        <v>4301051517</v>
      </c>
      <c r="D349" s="793">
        <v>4680115883390</v>
      </c>
      <c r="E349" s="793"/>
      <c r="F349" s="59">
        <v>0.3</v>
      </c>
      <c r="G349" s="35">
        <v>6</v>
      </c>
      <c r="H349" s="59">
        <v>1.8</v>
      </c>
      <c r="I349" s="59">
        <v>1.98</v>
      </c>
      <c r="J349" s="35">
        <v>182</v>
      </c>
      <c r="K349" s="35" t="s">
        <v>88</v>
      </c>
      <c r="L349" s="35" t="s">
        <v>45</v>
      </c>
      <c r="M349" s="36" t="s">
        <v>82</v>
      </c>
      <c r="N349" s="36"/>
      <c r="O349" s="35">
        <v>40</v>
      </c>
      <c r="P349" s="97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5"/>
      <c r="R349" s="795"/>
      <c r="S349" s="795"/>
      <c r="T349" s="796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27" t="s">
        <v>564</v>
      </c>
      <c r="AG349" s="75"/>
      <c r="AJ349" s="79" t="s">
        <v>45</v>
      </c>
      <c r="AK349" s="79">
        <v>0</v>
      </c>
      <c r="BB349" s="428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90"/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1"/>
      <c r="P350" s="787" t="s">
        <v>40</v>
      </c>
      <c r="Q350" s="788"/>
      <c r="R350" s="788"/>
      <c r="S350" s="788"/>
      <c r="T350" s="788"/>
      <c r="U350" s="788"/>
      <c r="V350" s="789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790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87" t="s">
        <v>40</v>
      </c>
      <c r="Q351" s="788"/>
      <c r="R351" s="788"/>
      <c r="S351" s="788"/>
      <c r="T351" s="788"/>
      <c r="U351" s="788"/>
      <c r="V351" s="789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6.5" customHeight="1" x14ac:dyDescent="0.25">
      <c r="A352" s="803" t="s">
        <v>565</v>
      </c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3"/>
      <c r="P352" s="803"/>
      <c r="Q352" s="803"/>
      <c r="R352" s="803"/>
      <c r="S352" s="803"/>
      <c r="T352" s="803"/>
      <c r="U352" s="803"/>
      <c r="V352" s="803"/>
      <c r="W352" s="803"/>
      <c r="X352" s="803"/>
      <c r="Y352" s="803"/>
      <c r="Z352" s="803"/>
      <c r="AA352" s="62"/>
      <c r="AB352" s="62"/>
      <c r="AC352" s="62"/>
    </row>
    <row r="353" spans="1:68" ht="14.25" customHeight="1" x14ac:dyDescent="0.25">
      <c r="A353" s="792" t="s">
        <v>121</v>
      </c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2"/>
      <c r="P353" s="792"/>
      <c r="Q353" s="792"/>
      <c r="R353" s="792"/>
      <c r="S353" s="792"/>
      <c r="T353" s="792"/>
      <c r="U353" s="792"/>
      <c r="V353" s="792"/>
      <c r="W353" s="792"/>
      <c r="X353" s="792"/>
      <c r="Y353" s="792"/>
      <c r="Z353" s="792"/>
      <c r="AA353" s="63"/>
      <c r="AB353" s="63"/>
      <c r="AC353" s="63"/>
    </row>
    <row r="354" spans="1:68" ht="16.5" customHeight="1" x14ac:dyDescent="0.25">
      <c r="A354" s="60" t="s">
        <v>566</v>
      </c>
      <c r="B354" s="60" t="s">
        <v>567</v>
      </c>
      <c r="C354" s="34">
        <v>4301011728</v>
      </c>
      <c r="D354" s="793">
        <v>4680115885141</v>
      </c>
      <c r="E354" s="793"/>
      <c r="F354" s="59">
        <v>0.25</v>
      </c>
      <c r="G354" s="35">
        <v>8</v>
      </c>
      <c r="H354" s="59">
        <v>2</v>
      </c>
      <c r="I354" s="59">
        <v>2.1</v>
      </c>
      <c r="J354" s="35">
        <v>234</v>
      </c>
      <c r="K354" s="35" t="s">
        <v>83</v>
      </c>
      <c r="L354" s="35" t="s">
        <v>45</v>
      </c>
      <c r="M354" s="36" t="s">
        <v>125</v>
      </c>
      <c r="N354" s="36"/>
      <c r="O354" s="35">
        <v>55</v>
      </c>
      <c r="P354" s="97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5"/>
      <c r="R354" s="795"/>
      <c r="S354" s="795"/>
      <c r="T354" s="796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IFERROR(IF(Y354=0,"",ROUNDUP(Y354/H354,0)*0.00502),"")</f>
        <v/>
      </c>
      <c r="AA354" s="65" t="s">
        <v>45</v>
      </c>
      <c r="AB354" s="66" t="s">
        <v>45</v>
      </c>
      <c r="AC354" s="429" t="s">
        <v>568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90"/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1"/>
      <c r="P355" s="787" t="s">
        <v>40</v>
      </c>
      <c r="Q355" s="788"/>
      <c r="R355" s="788"/>
      <c r="S355" s="788"/>
      <c r="T355" s="788"/>
      <c r="U355" s="788"/>
      <c r="V355" s="789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790"/>
      <c r="B356" s="790"/>
      <c r="C356" s="790"/>
      <c r="D356" s="790"/>
      <c r="E356" s="790"/>
      <c r="F356" s="790"/>
      <c r="G356" s="790"/>
      <c r="H356" s="790"/>
      <c r="I356" s="790"/>
      <c r="J356" s="790"/>
      <c r="K356" s="790"/>
      <c r="L356" s="790"/>
      <c r="M356" s="790"/>
      <c r="N356" s="790"/>
      <c r="O356" s="791"/>
      <c r="P356" s="787" t="s">
        <v>40</v>
      </c>
      <c r="Q356" s="788"/>
      <c r="R356" s="788"/>
      <c r="S356" s="788"/>
      <c r="T356" s="788"/>
      <c r="U356" s="788"/>
      <c r="V356" s="789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803" t="s">
        <v>569</v>
      </c>
      <c r="B357" s="803"/>
      <c r="C357" s="803"/>
      <c r="D357" s="803"/>
      <c r="E357" s="803"/>
      <c r="F357" s="803"/>
      <c r="G357" s="803"/>
      <c r="H357" s="803"/>
      <c r="I357" s="803"/>
      <c r="J357" s="803"/>
      <c r="K357" s="803"/>
      <c r="L357" s="803"/>
      <c r="M357" s="803"/>
      <c r="N357" s="803"/>
      <c r="O357" s="803"/>
      <c r="P357" s="803"/>
      <c r="Q357" s="803"/>
      <c r="R357" s="803"/>
      <c r="S357" s="803"/>
      <c r="T357" s="803"/>
      <c r="U357" s="803"/>
      <c r="V357" s="803"/>
      <c r="W357" s="803"/>
      <c r="X357" s="803"/>
      <c r="Y357" s="803"/>
      <c r="Z357" s="803"/>
      <c r="AA357" s="62"/>
      <c r="AB357" s="62"/>
      <c r="AC357" s="62"/>
    </row>
    <row r="358" spans="1:68" ht="14.25" customHeight="1" x14ac:dyDescent="0.25">
      <c r="A358" s="792" t="s">
        <v>121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63"/>
      <c r="AB358" s="63"/>
      <c r="AC358" s="63"/>
    </row>
    <row r="359" spans="1:68" ht="27" customHeight="1" x14ac:dyDescent="0.25">
      <c r="A359" s="60" t="s">
        <v>570</v>
      </c>
      <c r="B359" s="60" t="s">
        <v>571</v>
      </c>
      <c r="C359" s="34">
        <v>4301012024</v>
      </c>
      <c r="D359" s="793">
        <v>4680115885615</v>
      </c>
      <c r="E359" s="793"/>
      <c r="F359" s="59">
        <v>1.35</v>
      </c>
      <c r="G359" s="35">
        <v>8</v>
      </c>
      <c r="H359" s="59">
        <v>10.8</v>
      </c>
      <c r="I359" s="59">
        <v>11.234999999999999</v>
      </c>
      <c r="J359" s="35">
        <v>64</v>
      </c>
      <c r="K359" s="35" t="s">
        <v>126</v>
      </c>
      <c r="L359" s="35" t="s">
        <v>45</v>
      </c>
      <c r="M359" s="36" t="s">
        <v>125</v>
      </c>
      <c r="N359" s="36"/>
      <c r="O359" s="35">
        <v>55</v>
      </c>
      <c r="P359" s="9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5"/>
      <c r="R359" s="795"/>
      <c r="S359" s="795"/>
      <c r="T359" s="79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6" si="77"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31" t="s">
        <v>572</v>
      </c>
      <c r="AG359" s="75"/>
      <c r="AJ359" s="79" t="s">
        <v>45</v>
      </c>
      <c r="AK359" s="79">
        <v>0</v>
      </c>
      <c r="BB359" s="432" t="s">
        <v>66</v>
      </c>
      <c r="BM359" s="75">
        <f t="shared" ref="BM359:BM366" si="78">IFERROR(X359*I359/H359,"0")</f>
        <v>0</v>
      </c>
      <c r="BN359" s="75">
        <f t="shared" ref="BN359:BN366" si="79">IFERROR(Y359*I359/H359,"0")</f>
        <v>0</v>
      </c>
      <c r="BO359" s="75">
        <f t="shared" ref="BO359:BO366" si="80">IFERROR(1/J359*(X359/H359),"0")</f>
        <v>0</v>
      </c>
      <c r="BP359" s="75">
        <f t="shared" ref="BP359:BP366" si="81">IFERROR(1/J359*(Y359/H359),"0")</f>
        <v>0</v>
      </c>
    </row>
    <row r="360" spans="1:68" ht="27" customHeight="1" x14ac:dyDescent="0.25">
      <c r="A360" s="60" t="s">
        <v>573</v>
      </c>
      <c r="B360" s="60" t="s">
        <v>574</v>
      </c>
      <c r="C360" s="34">
        <v>4301011911</v>
      </c>
      <c r="D360" s="793">
        <v>4680115885554</v>
      </c>
      <c r="E360" s="793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126</v>
      </c>
      <c r="L360" s="35" t="s">
        <v>45</v>
      </c>
      <c r="M360" s="36" t="s">
        <v>430</v>
      </c>
      <c r="N360" s="36"/>
      <c r="O360" s="35">
        <v>55</v>
      </c>
      <c r="P360" s="9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5"/>
      <c r="R360" s="795"/>
      <c r="S360" s="795"/>
      <c r="T360" s="79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33" t="s">
        <v>575</v>
      </c>
      <c r="AG360" s="75"/>
      <c r="AJ360" s="79" t="s">
        <v>45</v>
      </c>
      <c r="AK360" s="79">
        <v>0</v>
      </c>
      <c r="BB360" s="434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573</v>
      </c>
      <c r="B361" s="60" t="s">
        <v>576</v>
      </c>
      <c r="C361" s="34">
        <v>4301012016</v>
      </c>
      <c r="D361" s="793">
        <v>4680115885554</v>
      </c>
      <c r="E361" s="793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126</v>
      </c>
      <c r="L361" s="35" t="s">
        <v>155</v>
      </c>
      <c r="M361" s="36" t="s">
        <v>125</v>
      </c>
      <c r="N361" s="36"/>
      <c r="O361" s="35">
        <v>55</v>
      </c>
      <c r="P361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5"/>
      <c r="R361" s="795"/>
      <c r="S361" s="795"/>
      <c r="T361" s="79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156</v>
      </c>
      <c r="AK361" s="79">
        <v>691.2</v>
      </c>
      <c r="BB361" s="436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37.5" customHeight="1" x14ac:dyDescent="0.25">
      <c r="A362" s="60" t="s">
        <v>578</v>
      </c>
      <c r="B362" s="60" t="s">
        <v>579</v>
      </c>
      <c r="C362" s="34">
        <v>4301011858</v>
      </c>
      <c r="D362" s="793">
        <v>4680115885646</v>
      </c>
      <c r="E362" s="793"/>
      <c r="F362" s="59">
        <v>1.35</v>
      </c>
      <c r="G362" s="35">
        <v>8</v>
      </c>
      <c r="H362" s="59">
        <v>10.8</v>
      </c>
      <c r="I362" s="59">
        <v>11.234999999999999</v>
      </c>
      <c r="J362" s="35">
        <v>64</v>
      </c>
      <c r="K362" s="35" t="s">
        <v>126</v>
      </c>
      <c r="L362" s="35" t="s">
        <v>45</v>
      </c>
      <c r="M362" s="36" t="s">
        <v>129</v>
      </c>
      <c r="N362" s="36"/>
      <c r="O362" s="35">
        <v>55</v>
      </c>
      <c r="P362" s="9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5"/>
      <c r="R362" s="795"/>
      <c r="S362" s="795"/>
      <c r="T362" s="79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IFERROR(IF(Y362=0,"",ROUNDUP(Y362/H362,0)*0.01898),"")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581</v>
      </c>
      <c r="B363" s="60" t="s">
        <v>582</v>
      </c>
      <c r="C363" s="34">
        <v>4301011857</v>
      </c>
      <c r="D363" s="793">
        <v>4680115885622</v>
      </c>
      <c r="E363" s="793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135</v>
      </c>
      <c r="L363" s="35" t="s">
        <v>45</v>
      </c>
      <c r="M363" s="36" t="s">
        <v>129</v>
      </c>
      <c r="N363" s="36"/>
      <c r="O363" s="35">
        <v>55</v>
      </c>
      <c r="P363" s="9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5"/>
      <c r="R363" s="795"/>
      <c r="S363" s="795"/>
      <c r="T363" s="796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39" t="s">
        <v>583</v>
      </c>
      <c r="AG363" s="75"/>
      <c r="AJ363" s="79" t="s">
        <v>45</v>
      </c>
      <c r="AK363" s="79">
        <v>0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584</v>
      </c>
      <c r="B364" s="60" t="s">
        <v>585</v>
      </c>
      <c r="C364" s="34">
        <v>4301011573</v>
      </c>
      <c r="D364" s="793">
        <v>4680115881938</v>
      </c>
      <c r="E364" s="793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135</v>
      </c>
      <c r="L364" s="35" t="s">
        <v>45</v>
      </c>
      <c r="M364" s="36" t="s">
        <v>129</v>
      </c>
      <c r="N364" s="36"/>
      <c r="O364" s="35">
        <v>90</v>
      </c>
      <c r="P364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5"/>
      <c r="R364" s="795"/>
      <c r="S364" s="795"/>
      <c r="T364" s="796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1" t="s">
        <v>586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4301011337</v>
      </c>
      <c r="D365" s="793">
        <v>4607091386011</v>
      </c>
      <c r="E365" s="793"/>
      <c r="F365" s="59">
        <v>0.5</v>
      </c>
      <c r="G365" s="35">
        <v>10</v>
      </c>
      <c r="H365" s="59">
        <v>5</v>
      </c>
      <c r="I365" s="59">
        <v>5.21</v>
      </c>
      <c r="J365" s="35">
        <v>132</v>
      </c>
      <c r="K365" s="35" t="s">
        <v>135</v>
      </c>
      <c r="L365" s="35" t="s">
        <v>45</v>
      </c>
      <c r="M365" s="36" t="s">
        <v>129</v>
      </c>
      <c r="N365" s="36"/>
      <c r="O365" s="35">
        <v>55</v>
      </c>
      <c r="P365" s="9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5"/>
      <c r="R365" s="795"/>
      <c r="S365" s="795"/>
      <c r="T365" s="796"/>
      <c r="U365" s="37" t="s">
        <v>45</v>
      </c>
      <c r="V365" s="37" t="s">
        <v>45</v>
      </c>
      <c r="W365" s="38" t="s">
        <v>0</v>
      </c>
      <c r="X365" s="56">
        <v>250</v>
      </c>
      <c r="Y365" s="53">
        <f t="shared" si="77"/>
        <v>250</v>
      </c>
      <c r="Z365" s="39">
        <f>IFERROR(IF(Y365=0,"",ROUNDUP(Y365/H365,0)*0.00902),"")</f>
        <v>0.45100000000000001</v>
      </c>
      <c r="AA365" s="65" t="s">
        <v>45</v>
      </c>
      <c r="AB365" s="66" t="s">
        <v>45</v>
      </c>
      <c r="AC365" s="443" t="s">
        <v>589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260.5</v>
      </c>
      <c r="BN365" s="75">
        <f t="shared" si="79"/>
        <v>260.5</v>
      </c>
      <c r="BO365" s="75">
        <f t="shared" si="80"/>
        <v>0.37878787878787878</v>
      </c>
      <c r="BP365" s="75">
        <f t="shared" si="81"/>
        <v>0.37878787878787878</v>
      </c>
    </row>
    <row r="366" spans="1:68" ht="27" customHeight="1" x14ac:dyDescent="0.25">
      <c r="A366" s="60" t="s">
        <v>590</v>
      </c>
      <c r="B366" s="60" t="s">
        <v>591</v>
      </c>
      <c r="C366" s="34">
        <v>4301011859</v>
      </c>
      <c r="D366" s="793">
        <v>4680115885608</v>
      </c>
      <c r="E366" s="793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135</v>
      </c>
      <c r="L366" s="35" t="s">
        <v>45</v>
      </c>
      <c r="M366" s="36" t="s">
        <v>129</v>
      </c>
      <c r="N366" s="36"/>
      <c r="O366" s="35">
        <v>55</v>
      </c>
      <c r="P366" s="9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5"/>
      <c r="R366" s="795"/>
      <c r="S366" s="795"/>
      <c r="T366" s="796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577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x14ac:dyDescent="0.2">
      <c r="A367" s="790"/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1"/>
      <c r="P367" s="787" t="s">
        <v>40</v>
      </c>
      <c r="Q367" s="788"/>
      <c r="R367" s="788"/>
      <c r="S367" s="788"/>
      <c r="T367" s="788"/>
      <c r="U367" s="788"/>
      <c r="V367" s="789"/>
      <c r="W367" s="40" t="s">
        <v>39</v>
      </c>
      <c r="X367" s="41">
        <f>IFERROR(X359/H359,"0")+IFERROR(X360/H360,"0")+IFERROR(X361/H361,"0")+IFERROR(X362/H362,"0")+IFERROR(X363/H363,"0")+IFERROR(X364/H364,"0")+IFERROR(X365/H365,"0")+IFERROR(X366/H366,"0")</f>
        <v>50</v>
      </c>
      <c r="Y367" s="41">
        <f>IFERROR(Y359/H359,"0")+IFERROR(Y360/H360,"0")+IFERROR(Y361/H361,"0")+IFERROR(Y362/H362,"0")+IFERROR(Y363/H363,"0")+IFERROR(Y364/H364,"0")+IFERROR(Y365/H365,"0")+IFERROR(Y366/H366,"0")</f>
        <v>50</v>
      </c>
      <c r="Z367" s="4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0.45100000000000001</v>
      </c>
      <c r="AA367" s="64"/>
      <c r="AB367" s="64"/>
      <c r="AC367" s="64"/>
    </row>
    <row r="368" spans="1:68" x14ac:dyDescent="0.2">
      <c r="A368" s="790"/>
      <c r="B368" s="790"/>
      <c r="C368" s="790"/>
      <c r="D368" s="790"/>
      <c r="E368" s="790"/>
      <c r="F368" s="790"/>
      <c r="G368" s="790"/>
      <c r="H368" s="790"/>
      <c r="I368" s="790"/>
      <c r="J368" s="790"/>
      <c r="K368" s="790"/>
      <c r="L368" s="790"/>
      <c r="M368" s="790"/>
      <c r="N368" s="790"/>
      <c r="O368" s="791"/>
      <c r="P368" s="787" t="s">
        <v>40</v>
      </c>
      <c r="Q368" s="788"/>
      <c r="R368" s="788"/>
      <c r="S368" s="788"/>
      <c r="T368" s="788"/>
      <c r="U368" s="788"/>
      <c r="V368" s="789"/>
      <c r="W368" s="40" t="s">
        <v>0</v>
      </c>
      <c r="X368" s="41">
        <f>IFERROR(SUM(X359:X366),"0")</f>
        <v>250</v>
      </c>
      <c r="Y368" s="41">
        <f>IFERROR(SUM(Y359:Y366),"0")</f>
        <v>250</v>
      </c>
      <c r="Z368" s="40"/>
      <c r="AA368" s="64"/>
      <c r="AB368" s="64"/>
      <c r="AC368" s="64"/>
    </row>
    <row r="369" spans="1:68" ht="14.25" customHeight="1" x14ac:dyDescent="0.25">
      <c r="A369" s="792" t="s">
        <v>78</v>
      </c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2"/>
      <c r="P369" s="792"/>
      <c r="Q369" s="792"/>
      <c r="R369" s="792"/>
      <c r="S369" s="792"/>
      <c r="T369" s="792"/>
      <c r="U369" s="792"/>
      <c r="V369" s="792"/>
      <c r="W369" s="792"/>
      <c r="X369" s="792"/>
      <c r="Y369" s="792"/>
      <c r="Z369" s="792"/>
      <c r="AA369" s="63"/>
      <c r="AB369" s="63"/>
      <c r="AC369" s="63"/>
    </row>
    <row r="370" spans="1:68" ht="27" customHeight="1" x14ac:dyDescent="0.25">
      <c r="A370" s="60" t="s">
        <v>592</v>
      </c>
      <c r="B370" s="60" t="s">
        <v>593</v>
      </c>
      <c r="C370" s="34">
        <v>4301030878</v>
      </c>
      <c r="D370" s="793">
        <v>4607091387193</v>
      </c>
      <c r="E370" s="793"/>
      <c r="F370" s="59">
        <v>0.7</v>
      </c>
      <c r="G370" s="35">
        <v>6</v>
      </c>
      <c r="H370" s="59">
        <v>4.2</v>
      </c>
      <c r="I370" s="59">
        <v>4.47</v>
      </c>
      <c r="J370" s="35">
        <v>132</v>
      </c>
      <c r="K370" s="35" t="s">
        <v>135</v>
      </c>
      <c r="L370" s="35" t="s">
        <v>45</v>
      </c>
      <c r="M370" s="36" t="s">
        <v>82</v>
      </c>
      <c r="N370" s="36"/>
      <c r="O370" s="35">
        <v>35</v>
      </c>
      <c r="P370" s="9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5"/>
      <c r="R370" s="795"/>
      <c r="S370" s="795"/>
      <c r="T370" s="796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7" t="s">
        <v>594</v>
      </c>
      <c r="AG370" s="75"/>
      <c r="AJ370" s="79" t="s">
        <v>45</v>
      </c>
      <c r="AK370" s="79">
        <v>0</v>
      </c>
      <c r="BB370" s="448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595</v>
      </c>
      <c r="B371" s="60" t="s">
        <v>596</v>
      </c>
      <c r="C371" s="34">
        <v>4301031153</v>
      </c>
      <c r="D371" s="793">
        <v>4607091387230</v>
      </c>
      <c r="E371" s="793"/>
      <c r="F371" s="59">
        <v>0.7</v>
      </c>
      <c r="G371" s="35">
        <v>6</v>
      </c>
      <c r="H371" s="59">
        <v>4.2</v>
      </c>
      <c r="I371" s="59">
        <v>4.47</v>
      </c>
      <c r="J371" s="35">
        <v>132</v>
      </c>
      <c r="K371" s="35" t="s">
        <v>135</v>
      </c>
      <c r="L371" s="35" t="s">
        <v>45</v>
      </c>
      <c r="M371" s="36" t="s">
        <v>82</v>
      </c>
      <c r="N371" s="36"/>
      <c r="O371" s="35">
        <v>40</v>
      </c>
      <c r="P371" s="9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5"/>
      <c r="R371" s="795"/>
      <c r="S371" s="795"/>
      <c r="T371" s="796"/>
      <c r="U371" s="37" t="s">
        <v>45</v>
      </c>
      <c r="V371" s="37" t="s">
        <v>45</v>
      </c>
      <c r="W371" s="38" t="s">
        <v>0</v>
      </c>
      <c r="X371" s="56">
        <v>60</v>
      </c>
      <c r="Y371" s="53">
        <f>IFERROR(IF(X371="",0,CEILING((X371/$H371),1)*$H371),"")</f>
        <v>63</v>
      </c>
      <c r="Z371" s="39">
        <f>IFERROR(IF(Y371=0,"",ROUNDUP(Y371/H371,0)*0.00902),"")</f>
        <v>0.1353</v>
      </c>
      <c r="AA371" s="65" t="s">
        <v>45</v>
      </c>
      <c r="AB371" s="66" t="s">
        <v>45</v>
      </c>
      <c r="AC371" s="449" t="s">
        <v>597</v>
      </c>
      <c r="AG371" s="75"/>
      <c r="AJ371" s="79" t="s">
        <v>45</v>
      </c>
      <c r="AK371" s="79">
        <v>0</v>
      </c>
      <c r="BB371" s="450" t="s">
        <v>66</v>
      </c>
      <c r="BM371" s="75">
        <f>IFERROR(X371*I371/H371,"0")</f>
        <v>63.857142857142854</v>
      </c>
      <c r="BN371" s="75">
        <f>IFERROR(Y371*I371/H371,"0")</f>
        <v>67.049999999999983</v>
      </c>
      <c r="BO371" s="75">
        <f>IFERROR(1/J371*(X371/H371),"0")</f>
        <v>0.10822510822510822</v>
      </c>
      <c r="BP371" s="75">
        <f>IFERROR(1/J371*(Y371/H371),"0")</f>
        <v>0.11363636363636365</v>
      </c>
    </row>
    <row r="372" spans="1:68" ht="27" customHeight="1" x14ac:dyDescent="0.25">
      <c r="A372" s="60" t="s">
        <v>598</v>
      </c>
      <c r="B372" s="60" t="s">
        <v>599</v>
      </c>
      <c r="C372" s="34">
        <v>4301031154</v>
      </c>
      <c r="D372" s="793">
        <v>4607091387292</v>
      </c>
      <c r="E372" s="793"/>
      <c r="F372" s="59">
        <v>0.73</v>
      </c>
      <c r="G372" s="35">
        <v>6</v>
      </c>
      <c r="H372" s="59">
        <v>4.38</v>
      </c>
      <c r="I372" s="59">
        <v>4.6500000000000004</v>
      </c>
      <c r="J372" s="35">
        <v>132</v>
      </c>
      <c r="K372" s="35" t="s">
        <v>135</v>
      </c>
      <c r="L372" s="35" t="s">
        <v>45</v>
      </c>
      <c r="M372" s="36" t="s">
        <v>82</v>
      </c>
      <c r="N372" s="36"/>
      <c r="O372" s="35">
        <v>45</v>
      </c>
      <c r="P372" s="9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5"/>
      <c r="R372" s="795"/>
      <c r="S372" s="795"/>
      <c r="T372" s="796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51" t="s">
        <v>600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601</v>
      </c>
      <c r="B373" s="60" t="s">
        <v>602</v>
      </c>
      <c r="C373" s="34">
        <v>4301031152</v>
      </c>
      <c r="D373" s="793">
        <v>4607091387285</v>
      </c>
      <c r="E373" s="793"/>
      <c r="F373" s="59">
        <v>0.35</v>
      </c>
      <c r="G373" s="35">
        <v>6</v>
      </c>
      <c r="H373" s="59">
        <v>2.1</v>
      </c>
      <c r="I373" s="59">
        <v>2.23</v>
      </c>
      <c r="J373" s="35">
        <v>234</v>
      </c>
      <c r="K373" s="35" t="s">
        <v>83</v>
      </c>
      <c r="L373" s="35" t="s">
        <v>45</v>
      </c>
      <c r="M373" s="36" t="s">
        <v>82</v>
      </c>
      <c r="N373" s="36"/>
      <c r="O373" s="35">
        <v>40</v>
      </c>
      <c r="P373" s="9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5"/>
      <c r="R373" s="795"/>
      <c r="S373" s="795"/>
      <c r="T373" s="796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IFERROR(IF(Y373=0,"",ROUNDUP(Y373/H373,0)*0.00502),"")</f>
        <v/>
      </c>
      <c r="AA373" s="65" t="s">
        <v>45</v>
      </c>
      <c r="AB373" s="66" t="s">
        <v>45</v>
      </c>
      <c r="AC373" s="453" t="s">
        <v>597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90"/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1"/>
      <c r="P374" s="787" t="s">
        <v>40</v>
      </c>
      <c r="Q374" s="788"/>
      <c r="R374" s="788"/>
      <c r="S374" s="788"/>
      <c r="T374" s="788"/>
      <c r="U374" s="788"/>
      <c r="V374" s="789"/>
      <c r="W374" s="40" t="s">
        <v>39</v>
      </c>
      <c r="X374" s="41">
        <f>IFERROR(X370/H370,"0")+IFERROR(X371/H371,"0")+IFERROR(X372/H372,"0")+IFERROR(X373/H373,"0")</f>
        <v>14.285714285714285</v>
      </c>
      <c r="Y374" s="41">
        <f>IFERROR(Y370/H370,"0")+IFERROR(Y371/H371,"0")+IFERROR(Y372/H372,"0")+IFERROR(Y373/H373,"0")</f>
        <v>15</v>
      </c>
      <c r="Z374" s="41">
        <f>IFERROR(IF(Z370="",0,Z370),"0")+IFERROR(IF(Z371="",0,Z371),"0")+IFERROR(IF(Z372="",0,Z372),"0")+IFERROR(IF(Z373="",0,Z373),"0")</f>
        <v>0.1353</v>
      </c>
      <c r="AA374" s="64"/>
      <c r="AB374" s="64"/>
      <c r="AC374" s="64"/>
    </row>
    <row r="375" spans="1:68" x14ac:dyDescent="0.2">
      <c r="A375" s="790"/>
      <c r="B375" s="790"/>
      <c r="C375" s="790"/>
      <c r="D375" s="790"/>
      <c r="E375" s="790"/>
      <c r="F375" s="790"/>
      <c r="G375" s="790"/>
      <c r="H375" s="790"/>
      <c r="I375" s="790"/>
      <c r="J375" s="790"/>
      <c r="K375" s="790"/>
      <c r="L375" s="790"/>
      <c r="M375" s="790"/>
      <c r="N375" s="790"/>
      <c r="O375" s="791"/>
      <c r="P375" s="787" t="s">
        <v>40</v>
      </c>
      <c r="Q375" s="788"/>
      <c r="R375" s="788"/>
      <c r="S375" s="788"/>
      <c r="T375" s="788"/>
      <c r="U375" s="788"/>
      <c r="V375" s="789"/>
      <c r="W375" s="40" t="s">
        <v>0</v>
      </c>
      <c r="X375" s="41">
        <f>IFERROR(SUM(X370:X373),"0")</f>
        <v>60</v>
      </c>
      <c r="Y375" s="41">
        <f>IFERROR(SUM(Y370:Y373),"0")</f>
        <v>63</v>
      </c>
      <c r="Z375" s="40"/>
      <c r="AA375" s="64"/>
      <c r="AB375" s="64"/>
      <c r="AC375" s="64"/>
    </row>
    <row r="376" spans="1:68" ht="14.25" customHeight="1" x14ac:dyDescent="0.25">
      <c r="A376" s="792" t="s">
        <v>84</v>
      </c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2"/>
      <c r="P376" s="792"/>
      <c r="Q376" s="792"/>
      <c r="R376" s="792"/>
      <c r="S376" s="792"/>
      <c r="T376" s="792"/>
      <c r="U376" s="792"/>
      <c r="V376" s="792"/>
      <c r="W376" s="792"/>
      <c r="X376" s="792"/>
      <c r="Y376" s="792"/>
      <c r="Z376" s="792"/>
      <c r="AA376" s="63"/>
      <c r="AB376" s="63"/>
      <c r="AC376" s="63"/>
    </row>
    <row r="377" spans="1:68" ht="48" customHeight="1" x14ac:dyDescent="0.25">
      <c r="A377" s="60" t="s">
        <v>603</v>
      </c>
      <c r="B377" s="60" t="s">
        <v>604</v>
      </c>
      <c r="C377" s="34">
        <v>4301051100</v>
      </c>
      <c r="D377" s="793">
        <v>4607091387766</v>
      </c>
      <c r="E377" s="793"/>
      <c r="F377" s="59">
        <v>1.3</v>
      </c>
      <c r="G377" s="35">
        <v>6</v>
      </c>
      <c r="H377" s="59">
        <v>7.8</v>
      </c>
      <c r="I377" s="59">
        <v>8.3130000000000006</v>
      </c>
      <c r="J377" s="35">
        <v>64</v>
      </c>
      <c r="K377" s="35" t="s">
        <v>126</v>
      </c>
      <c r="L377" s="35" t="s">
        <v>45</v>
      </c>
      <c r="M377" s="36" t="s">
        <v>125</v>
      </c>
      <c r="N377" s="36"/>
      <c r="O377" s="35">
        <v>40</v>
      </c>
      <c r="P377" s="9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5"/>
      <c r="R377" s="795"/>
      <c r="S377" s="795"/>
      <c r="T377" s="796"/>
      <c r="U377" s="37" t="s">
        <v>45</v>
      </c>
      <c r="V377" s="37" t="s">
        <v>45</v>
      </c>
      <c r="W377" s="38" t="s">
        <v>0</v>
      </c>
      <c r="X377" s="56">
        <v>2950</v>
      </c>
      <c r="Y377" s="53">
        <f t="shared" ref="Y377:Y382" si="82">IFERROR(IF(X377="",0,CEILING((X377/$H377),1)*$H377),"")</f>
        <v>2956.2</v>
      </c>
      <c r="Z377" s="39">
        <f>IFERROR(IF(Y377=0,"",ROUNDUP(Y377/H377,0)*0.01898),"")</f>
        <v>7.1934199999999997</v>
      </c>
      <c r="AA377" s="65" t="s">
        <v>45</v>
      </c>
      <c r="AB377" s="66" t="s">
        <v>45</v>
      </c>
      <c r="AC377" s="455" t="s">
        <v>605</v>
      </c>
      <c r="AG377" s="75"/>
      <c r="AJ377" s="79" t="s">
        <v>45</v>
      </c>
      <c r="AK377" s="79">
        <v>0</v>
      </c>
      <c r="BB377" s="456" t="s">
        <v>66</v>
      </c>
      <c r="BM377" s="75">
        <f t="shared" ref="BM377:BM382" si="83">IFERROR(X377*I377/H377,"0")</f>
        <v>3144.0192307692309</v>
      </c>
      <c r="BN377" s="75">
        <f t="shared" ref="BN377:BN382" si="84">IFERROR(Y377*I377/H377,"0")</f>
        <v>3150.627</v>
      </c>
      <c r="BO377" s="75">
        <f t="shared" ref="BO377:BO382" si="85">IFERROR(1/J377*(X377/H377),"0")</f>
        <v>5.9094551282051286</v>
      </c>
      <c r="BP377" s="75">
        <f t="shared" ref="BP377:BP382" si="86">IFERROR(1/J377*(Y377/H377),"0")</f>
        <v>5.921875</v>
      </c>
    </row>
    <row r="378" spans="1:68" ht="37.5" customHeight="1" x14ac:dyDescent="0.25">
      <c r="A378" s="60" t="s">
        <v>606</v>
      </c>
      <c r="B378" s="60" t="s">
        <v>607</v>
      </c>
      <c r="C378" s="34">
        <v>4301051116</v>
      </c>
      <c r="D378" s="793">
        <v>4607091387957</v>
      </c>
      <c r="E378" s="793"/>
      <c r="F378" s="59">
        <v>1.3</v>
      </c>
      <c r="G378" s="35">
        <v>6</v>
      </c>
      <c r="H378" s="59">
        <v>7.8</v>
      </c>
      <c r="I378" s="59">
        <v>8.3190000000000008</v>
      </c>
      <c r="J378" s="35">
        <v>64</v>
      </c>
      <c r="K378" s="35" t="s">
        <v>126</v>
      </c>
      <c r="L378" s="35" t="s">
        <v>45</v>
      </c>
      <c r="M378" s="36" t="s">
        <v>82</v>
      </c>
      <c r="N378" s="36"/>
      <c r="O378" s="35">
        <v>40</v>
      </c>
      <c r="P378" s="9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5"/>
      <c r="R378" s="795"/>
      <c r="S378" s="795"/>
      <c r="T378" s="79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57" t="s">
        <v>608</v>
      </c>
      <c r="AG378" s="75"/>
      <c r="AJ378" s="79" t="s">
        <v>45</v>
      </c>
      <c r="AK378" s="79">
        <v>0</v>
      </c>
      <c r="BB378" s="458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609</v>
      </c>
      <c r="B379" s="60" t="s">
        <v>610</v>
      </c>
      <c r="C379" s="34">
        <v>4301051115</v>
      </c>
      <c r="D379" s="793">
        <v>4607091387964</v>
      </c>
      <c r="E379" s="793"/>
      <c r="F379" s="59">
        <v>1.35</v>
      </c>
      <c r="G379" s="35">
        <v>6</v>
      </c>
      <c r="H379" s="59">
        <v>8.1</v>
      </c>
      <c r="I379" s="59">
        <v>8.6010000000000009</v>
      </c>
      <c r="J379" s="35">
        <v>64</v>
      </c>
      <c r="K379" s="35" t="s">
        <v>126</v>
      </c>
      <c r="L379" s="35" t="s">
        <v>45</v>
      </c>
      <c r="M379" s="36" t="s">
        <v>82</v>
      </c>
      <c r="N379" s="36"/>
      <c r="O379" s="35">
        <v>40</v>
      </c>
      <c r="P379" s="9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5"/>
      <c r="R379" s="795"/>
      <c r="S379" s="795"/>
      <c r="T379" s="796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59" t="s">
        <v>611</v>
      </c>
      <c r="AG379" s="75"/>
      <c r="AJ379" s="79" t="s">
        <v>45</v>
      </c>
      <c r="AK379" s="79">
        <v>0</v>
      </c>
      <c r="BB379" s="460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37.5" customHeight="1" x14ac:dyDescent="0.25">
      <c r="A380" s="60" t="s">
        <v>612</v>
      </c>
      <c r="B380" s="60" t="s">
        <v>613</v>
      </c>
      <c r="C380" s="34">
        <v>4301051705</v>
      </c>
      <c r="D380" s="793">
        <v>4680115884588</v>
      </c>
      <c r="E380" s="793"/>
      <c r="F380" s="59">
        <v>0.5</v>
      </c>
      <c r="G380" s="35">
        <v>6</v>
      </c>
      <c r="H380" s="59">
        <v>3</v>
      </c>
      <c r="I380" s="59">
        <v>3.246</v>
      </c>
      <c r="J380" s="35">
        <v>182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9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5"/>
      <c r="R380" s="795"/>
      <c r="S380" s="795"/>
      <c r="T380" s="796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1" t="s">
        <v>614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customHeight="1" x14ac:dyDescent="0.25">
      <c r="A381" s="60" t="s">
        <v>615</v>
      </c>
      <c r="B381" s="60" t="s">
        <v>616</v>
      </c>
      <c r="C381" s="34">
        <v>4301051130</v>
      </c>
      <c r="D381" s="793">
        <v>4607091387537</v>
      </c>
      <c r="E381" s="793"/>
      <c r="F381" s="59">
        <v>0.45</v>
      </c>
      <c r="G381" s="35">
        <v>6</v>
      </c>
      <c r="H381" s="59">
        <v>2.7</v>
      </c>
      <c r="I381" s="59">
        <v>2.97</v>
      </c>
      <c r="J381" s="35">
        <v>182</v>
      </c>
      <c r="K381" s="35" t="s">
        <v>88</v>
      </c>
      <c r="L381" s="35" t="s">
        <v>45</v>
      </c>
      <c r="M381" s="36" t="s">
        <v>82</v>
      </c>
      <c r="N381" s="36"/>
      <c r="O381" s="35">
        <v>40</v>
      </c>
      <c r="P381" s="9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5"/>
      <c r="R381" s="795"/>
      <c r="S381" s="795"/>
      <c r="T381" s="796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IFERROR(IF(Y381=0,"",ROUNDUP(Y381/H381,0)*0.00651),"")</f>
        <v/>
      </c>
      <c r="AA381" s="65" t="s">
        <v>45</v>
      </c>
      <c r="AB381" s="66" t="s">
        <v>45</v>
      </c>
      <c r="AC381" s="463" t="s">
        <v>617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48" customHeight="1" x14ac:dyDescent="0.25">
      <c r="A382" s="60" t="s">
        <v>618</v>
      </c>
      <c r="B382" s="60" t="s">
        <v>619</v>
      </c>
      <c r="C382" s="34">
        <v>4301051132</v>
      </c>
      <c r="D382" s="793">
        <v>4607091387513</v>
      </c>
      <c r="E382" s="793"/>
      <c r="F382" s="59">
        <v>0.45</v>
      </c>
      <c r="G382" s="35">
        <v>6</v>
      </c>
      <c r="H382" s="59">
        <v>2.7</v>
      </c>
      <c r="I382" s="59">
        <v>2.9580000000000002</v>
      </c>
      <c r="J382" s="35">
        <v>182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5"/>
      <c r="R382" s="795"/>
      <c r="S382" s="795"/>
      <c r="T382" s="796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82"/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0</v>
      </c>
      <c r="BN382" s="75">
        <f t="shared" si="84"/>
        <v>0</v>
      </c>
      <c r="BO382" s="75">
        <f t="shared" si="85"/>
        <v>0</v>
      </c>
      <c r="BP382" s="75">
        <f t="shared" si="86"/>
        <v>0</v>
      </c>
    </row>
    <row r="383" spans="1:68" x14ac:dyDescent="0.2">
      <c r="A383" s="790"/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1"/>
      <c r="P383" s="787" t="s">
        <v>40</v>
      </c>
      <c r="Q383" s="788"/>
      <c r="R383" s="788"/>
      <c r="S383" s="788"/>
      <c r="T383" s="788"/>
      <c r="U383" s="788"/>
      <c r="V383" s="789"/>
      <c r="W383" s="40" t="s">
        <v>39</v>
      </c>
      <c r="X383" s="41">
        <f>IFERROR(X377/H377,"0")+IFERROR(X378/H378,"0")+IFERROR(X379/H379,"0")+IFERROR(X380/H380,"0")+IFERROR(X381/H381,"0")+IFERROR(X382/H382,"0")</f>
        <v>378.20512820512823</v>
      </c>
      <c r="Y383" s="41">
        <f>IFERROR(Y377/H377,"0")+IFERROR(Y378/H378,"0")+IFERROR(Y379/H379,"0")+IFERROR(Y380/H380,"0")+IFERROR(Y381/H381,"0")+IFERROR(Y382/H382,"0")</f>
        <v>379</v>
      </c>
      <c r="Z383" s="41">
        <f>IFERROR(IF(Z377="",0,Z377),"0")+IFERROR(IF(Z378="",0,Z378),"0")+IFERROR(IF(Z379="",0,Z379),"0")+IFERROR(IF(Z380="",0,Z380),"0")+IFERROR(IF(Z381="",0,Z381),"0")+IFERROR(IF(Z382="",0,Z382),"0")</f>
        <v>7.1934199999999997</v>
      </c>
      <c r="AA383" s="64"/>
      <c r="AB383" s="64"/>
      <c r="AC383" s="64"/>
    </row>
    <row r="384" spans="1:68" x14ac:dyDescent="0.2">
      <c r="A384" s="790"/>
      <c r="B384" s="790"/>
      <c r="C384" s="790"/>
      <c r="D384" s="790"/>
      <c r="E384" s="790"/>
      <c r="F384" s="790"/>
      <c r="G384" s="790"/>
      <c r="H384" s="790"/>
      <c r="I384" s="790"/>
      <c r="J384" s="790"/>
      <c r="K384" s="790"/>
      <c r="L384" s="790"/>
      <c r="M384" s="790"/>
      <c r="N384" s="790"/>
      <c r="O384" s="791"/>
      <c r="P384" s="787" t="s">
        <v>40</v>
      </c>
      <c r="Q384" s="788"/>
      <c r="R384" s="788"/>
      <c r="S384" s="788"/>
      <c r="T384" s="788"/>
      <c r="U384" s="788"/>
      <c r="V384" s="789"/>
      <c r="W384" s="40" t="s">
        <v>0</v>
      </c>
      <c r="X384" s="41">
        <f>IFERROR(SUM(X377:X382),"0")</f>
        <v>2950</v>
      </c>
      <c r="Y384" s="41">
        <f>IFERROR(SUM(Y377:Y382),"0")</f>
        <v>2956.2</v>
      </c>
      <c r="Z384" s="40"/>
      <c r="AA384" s="64"/>
      <c r="AB384" s="64"/>
      <c r="AC384" s="64"/>
    </row>
    <row r="385" spans="1:68" ht="14.25" customHeight="1" x14ac:dyDescent="0.25">
      <c r="A385" s="792" t="s">
        <v>212</v>
      </c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2"/>
      <c r="P385" s="792"/>
      <c r="Q385" s="792"/>
      <c r="R385" s="792"/>
      <c r="S385" s="792"/>
      <c r="T385" s="792"/>
      <c r="U385" s="792"/>
      <c r="V385" s="792"/>
      <c r="W385" s="792"/>
      <c r="X385" s="792"/>
      <c r="Y385" s="792"/>
      <c r="Z385" s="792"/>
      <c r="AA385" s="63"/>
      <c r="AB385" s="63"/>
      <c r="AC385" s="63"/>
    </row>
    <row r="386" spans="1:68" ht="37.5" customHeight="1" x14ac:dyDescent="0.25">
      <c r="A386" s="60" t="s">
        <v>621</v>
      </c>
      <c r="B386" s="60" t="s">
        <v>622</v>
      </c>
      <c r="C386" s="34">
        <v>4301060379</v>
      </c>
      <c r="D386" s="793">
        <v>4607091380880</v>
      </c>
      <c r="E386" s="793"/>
      <c r="F386" s="59">
        <v>1.4</v>
      </c>
      <c r="G386" s="35">
        <v>6</v>
      </c>
      <c r="H386" s="59">
        <v>8.4</v>
      </c>
      <c r="I386" s="59">
        <v>8.9190000000000005</v>
      </c>
      <c r="J386" s="35">
        <v>64</v>
      </c>
      <c r="K386" s="35" t="s">
        <v>126</v>
      </c>
      <c r="L386" s="35" t="s">
        <v>45</v>
      </c>
      <c r="M386" s="36" t="s">
        <v>82</v>
      </c>
      <c r="N386" s="36"/>
      <c r="O386" s="35">
        <v>30</v>
      </c>
      <c r="P386" s="9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5"/>
      <c r="R386" s="795"/>
      <c r="S386" s="795"/>
      <c r="T386" s="796"/>
      <c r="U386" s="37" t="s">
        <v>45</v>
      </c>
      <c r="V386" s="37" t="s">
        <v>45</v>
      </c>
      <c r="W386" s="38" t="s">
        <v>0</v>
      </c>
      <c r="X386" s="56">
        <v>40</v>
      </c>
      <c r="Y386" s="53">
        <f>IFERROR(IF(X386="",0,CEILING((X386/$H386),1)*$H386),"")</f>
        <v>42</v>
      </c>
      <c r="Z386" s="39">
        <f>IFERROR(IF(Y386=0,"",ROUNDUP(Y386/H386,0)*0.01898),"")</f>
        <v>9.4899999999999998E-2</v>
      </c>
      <c r="AA386" s="65" t="s">
        <v>45</v>
      </c>
      <c r="AB386" s="66" t="s">
        <v>45</v>
      </c>
      <c r="AC386" s="467" t="s">
        <v>623</v>
      </c>
      <c r="AG386" s="75"/>
      <c r="AJ386" s="79" t="s">
        <v>45</v>
      </c>
      <c r="AK386" s="79">
        <v>0</v>
      </c>
      <c r="BB386" s="468" t="s">
        <v>66</v>
      </c>
      <c r="BM386" s="75">
        <f>IFERROR(X386*I386/H386,"0")</f>
        <v>42.471428571428568</v>
      </c>
      <c r="BN386" s="75">
        <f>IFERROR(Y386*I386/H386,"0")</f>
        <v>44.594999999999999</v>
      </c>
      <c r="BO386" s="75">
        <f>IFERROR(1/J386*(X386/H386),"0")</f>
        <v>7.4404761904761904E-2</v>
      </c>
      <c r="BP386" s="75">
        <f>IFERROR(1/J386*(Y386/H386),"0")</f>
        <v>7.8125E-2</v>
      </c>
    </row>
    <row r="387" spans="1:68" ht="37.5" customHeight="1" x14ac:dyDescent="0.25">
      <c r="A387" s="60" t="s">
        <v>624</v>
      </c>
      <c r="B387" s="60" t="s">
        <v>625</v>
      </c>
      <c r="C387" s="34">
        <v>4301060308</v>
      </c>
      <c r="D387" s="793">
        <v>4607091384482</v>
      </c>
      <c r="E387" s="793"/>
      <c r="F387" s="59">
        <v>1.3</v>
      </c>
      <c r="G387" s="35">
        <v>6</v>
      </c>
      <c r="H387" s="59">
        <v>7.8</v>
      </c>
      <c r="I387" s="59">
        <v>8.3190000000000008</v>
      </c>
      <c r="J387" s="35">
        <v>64</v>
      </c>
      <c r="K387" s="35" t="s">
        <v>126</v>
      </c>
      <c r="L387" s="35" t="s">
        <v>45</v>
      </c>
      <c r="M387" s="36" t="s">
        <v>82</v>
      </c>
      <c r="N387" s="36"/>
      <c r="O387" s="35">
        <v>30</v>
      </c>
      <c r="P387" s="9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5"/>
      <c r="R387" s="795"/>
      <c r="S387" s="795"/>
      <c r="T387" s="796"/>
      <c r="U387" s="37" t="s">
        <v>45</v>
      </c>
      <c r="V387" s="37" t="s">
        <v>45</v>
      </c>
      <c r="W387" s="38" t="s">
        <v>0</v>
      </c>
      <c r="X387" s="56">
        <v>450</v>
      </c>
      <c r="Y387" s="53">
        <f>IFERROR(IF(X387="",0,CEILING((X387/$H387),1)*$H387),"")</f>
        <v>452.4</v>
      </c>
      <c r="Z387" s="39">
        <f>IFERROR(IF(Y387=0,"",ROUNDUP(Y387/H387,0)*0.01898),"")</f>
        <v>1.10084</v>
      </c>
      <c r="AA387" s="65" t="s">
        <v>45</v>
      </c>
      <c r="AB387" s="66" t="s">
        <v>45</v>
      </c>
      <c r="AC387" s="469" t="s">
        <v>626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479.94230769230774</v>
      </c>
      <c r="BN387" s="75">
        <f>IFERROR(Y387*I387/H387,"0")</f>
        <v>482.50200000000001</v>
      </c>
      <c r="BO387" s="75">
        <f>IFERROR(1/J387*(X387/H387),"0")</f>
        <v>0.90144230769230771</v>
      </c>
      <c r="BP387" s="75">
        <f>IFERROR(1/J387*(Y387/H387),"0")</f>
        <v>0.90625</v>
      </c>
    </row>
    <row r="388" spans="1:68" ht="16.5" customHeight="1" x14ac:dyDescent="0.25">
      <c r="A388" s="60" t="s">
        <v>627</v>
      </c>
      <c r="B388" s="60" t="s">
        <v>628</v>
      </c>
      <c r="C388" s="34">
        <v>4301060484</v>
      </c>
      <c r="D388" s="793">
        <v>4607091380897</v>
      </c>
      <c r="E388" s="793"/>
      <c r="F388" s="59">
        <v>1.4</v>
      </c>
      <c r="G388" s="35">
        <v>6</v>
      </c>
      <c r="H388" s="59">
        <v>8.4</v>
      </c>
      <c r="I388" s="59">
        <v>8.9190000000000005</v>
      </c>
      <c r="J388" s="35">
        <v>64</v>
      </c>
      <c r="K388" s="35" t="s">
        <v>126</v>
      </c>
      <c r="L388" s="35" t="s">
        <v>45</v>
      </c>
      <c r="M388" s="36" t="s">
        <v>168</v>
      </c>
      <c r="N388" s="36"/>
      <c r="O388" s="35">
        <v>30</v>
      </c>
      <c r="P388" s="963" t="s">
        <v>629</v>
      </c>
      <c r="Q388" s="795"/>
      <c r="R388" s="795"/>
      <c r="S388" s="795"/>
      <c r="T388" s="796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71" t="s">
        <v>630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16.5" customHeight="1" x14ac:dyDescent="0.25">
      <c r="A389" s="60" t="s">
        <v>627</v>
      </c>
      <c r="B389" s="60" t="s">
        <v>631</v>
      </c>
      <c r="C389" s="34">
        <v>4301060325</v>
      </c>
      <c r="D389" s="793">
        <v>4607091380897</v>
      </c>
      <c r="E389" s="793"/>
      <c r="F389" s="59">
        <v>1.4</v>
      </c>
      <c r="G389" s="35">
        <v>6</v>
      </c>
      <c r="H389" s="59">
        <v>8.4</v>
      </c>
      <c r="I389" s="59">
        <v>8.9190000000000005</v>
      </c>
      <c r="J389" s="35">
        <v>64</v>
      </c>
      <c r="K389" s="35" t="s">
        <v>126</v>
      </c>
      <c r="L389" s="35" t="s">
        <v>45</v>
      </c>
      <c r="M389" s="36" t="s">
        <v>82</v>
      </c>
      <c r="N389" s="36"/>
      <c r="O389" s="35">
        <v>30</v>
      </c>
      <c r="P389" s="9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5"/>
      <c r="R389" s="795"/>
      <c r="S389" s="795"/>
      <c r="T389" s="796"/>
      <c r="U389" s="37" t="s">
        <v>45</v>
      </c>
      <c r="V389" s="37" t="s">
        <v>45</v>
      </c>
      <c r="W389" s="38" t="s">
        <v>0</v>
      </c>
      <c r="X389" s="56">
        <v>60</v>
      </c>
      <c r="Y389" s="53">
        <f>IFERROR(IF(X389="",0,CEILING((X389/$H389),1)*$H389),"")</f>
        <v>67.2</v>
      </c>
      <c r="Z389" s="39">
        <f>IFERROR(IF(Y389=0,"",ROUNDUP(Y389/H389,0)*0.01898),"")</f>
        <v>0.15184</v>
      </c>
      <c r="AA389" s="65" t="s">
        <v>45</v>
      </c>
      <c r="AB389" s="66" t="s">
        <v>45</v>
      </c>
      <c r="AC389" s="473" t="s">
        <v>632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63.707142857142856</v>
      </c>
      <c r="BN389" s="75">
        <f>IFERROR(Y389*I389/H389,"0")</f>
        <v>71.352000000000004</v>
      </c>
      <c r="BO389" s="75">
        <f>IFERROR(1/J389*(X389/H389),"0")</f>
        <v>0.11160714285714285</v>
      </c>
      <c r="BP389" s="75">
        <f>IFERROR(1/J389*(Y389/H389),"0")</f>
        <v>0.125</v>
      </c>
    </row>
    <row r="390" spans="1:68" x14ac:dyDescent="0.2">
      <c r="A390" s="790"/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1"/>
      <c r="P390" s="787" t="s">
        <v>40</v>
      </c>
      <c r="Q390" s="788"/>
      <c r="R390" s="788"/>
      <c r="S390" s="788"/>
      <c r="T390" s="788"/>
      <c r="U390" s="788"/>
      <c r="V390" s="789"/>
      <c r="W390" s="40" t="s">
        <v>39</v>
      </c>
      <c r="X390" s="41">
        <f>IFERROR(X386/H386,"0")+IFERROR(X387/H387,"0")+IFERROR(X388/H388,"0")+IFERROR(X389/H389,"0")</f>
        <v>69.597069597069591</v>
      </c>
      <c r="Y390" s="41">
        <f>IFERROR(Y386/H386,"0")+IFERROR(Y387/H387,"0")+IFERROR(Y388/H388,"0")+IFERROR(Y389/H389,"0")</f>
        <v>71</v>
      </c>
      <c r="Z390" s="41">
        <f>IFERROR(IF(Z386="",0,Z386),"0")+IFERROR(IF(Z387="",0,Z387),"0")+IFERROR(IF(Z388="",0,Z388),"0")+IFERROR(IF(Z389="",0,Z389),"0")</f>
        <v>1.34758</v>
      </c>
      <c r="AA390" s="64"/>
      <c r="AB390" s="64"/>
      <c r="AC390" s="64"/>
    </row>
    <row r="391" spans="1:68" x14ac:dyDescent="0.2">
      <c r="A391" s="790"/>
      <c r="B391" s="790"/>
      <c r="C391" s="790"/>
      <c r="D391" s="790"/>
      <c r="E391" s="790"/>
      <c r="F391" s="790"/>
      <c r="G391" s="790"/>
      <c r="H391" s="790"/>
      <c r="I391" s="790"/>
      <c r="J391" s="790"/>
      <c r="K391" s="790"/>
      <c r="L391" s="790"/>
      <c r="M391" s="790"/>
      <c r="N391" s="790"/>
      <c r="O391" s="791"/>
      <c r="P391" s="787" t="s">
        <v>40</v>
      </c>
      <c r="Q391" s="788"/>
      <c r="R391" s="788"/>
      <c r="S391" s="788"/>
      <c r="T391" s="788"/>
      <c r="U391" s="788"/>
      <c r="V391" s="789"/>
      <c r="W391" s="40" t="s">
        <v>0</v>
      </c>
      <c r="X391" s="41">
        <f>IFERROR(SUM(X386:X389),"0")</f>
        <v>550</v>
      </c>
      <c r="Y391" s="41">
        <f>IFERROR(SUM(Y386:Y389),"0")</f>
        <v>561.6</v>
      </c>
      <c r="Z391" s="40"/>
      <c r="AA391" s="64"/>
      <c r="AB391" s="64"/>
      <c r="AC391" s="64"/>
    </row>
    <row r="392" spans="1:68" ht="14.25" customHeight="1" x14ac:dyDescent="0.25">
      <c r="A392" s="792" t="s">
        <v>110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63"/>
      <c r="AB392" s="63"/>
      <c r="AC392" s="63"/>
    </row>
    <row r="393" spans="1:68" ht="16.5" customHeight="1" x14ac:dyDescent="0.25">
      <c r="A393" s="60" t="s">
        <v>633</v>
      </c>
      <c r="B393" s="60" t="s">
        <v>634</v>
      </c>
      <c r="C393" s="34">
        <v>4301030232</v>
      </c>
      <c r="D393" s="793">
        <v>4607091388374</v>
      </c>
      <c r="E393" s="793"/>
      <c r="F393" s="59">
        <v>0.38</v>
      </c>
      <c r="G393" s="35">
        <v>8</v>
      </c>
      <c r="H393" s="59">
        <v>3.04</v>
      </c>
      <c r="I393" s="59">
        <v>3.29</v>
      </c>
      <c r="J393" s="35">
        <v>132</v>
      </c>
      <c r="K393" s="35" t="s">
        <v>135</v>
      </c>
      <c r="L393" s="35" t="s">
        <v>45</v>
      </c>
      <c r="M393" s="36" t="s">
        <v>115</v>
      </c>
      <c r="N393" s="36"/>
      <c r="O393" s="35">
        <v>180</v>
      </c>
      <c r="P393" s="953" t="s">
        <v>635</v>
      </c>
      <c r="Q393" s="795"/>
      <c r="R393" s="795"/>
      <c r="S393" s="795"/>
      <c r="T393" s="796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5" t="s">
        <v>636</v>
      </c>
      <c r="AG393" s="75"/>
      <c r="AJ393" s="79" t="s">
        <v>45</v>
      </c>
      <c r="AK393" s="79">
        <v>0</v>
      </c>
      <c r="BB393" s="476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637</v>
      </c>
      <c r="B394" s="60" t="s">
        <v>638</v>
      </c>
      <c r="C394" s="34">
        <v>4301030235</v>
      </c>
      <c r="D394" s="793">
        <v>4607091388381</v>
      </c>
      <c r="E394" s="793"/>
      <c r="F394" s="59">
        <v>0.38</v>
      </c>
      <c r="G394" s="35">
        <v>8</v>
      </c>
      <c r="H394" s="59">
        <v>3.04</v>
      </c>
      <c r="I394" s="59">
        <v>3.33</v>
      </c>
      <c r="J394" s="35">
        <v>132</v>
      </c>
      <c r="K394" s="35" t="s">
        <v>135</v>
      </c>
      <c r="L394" s="35" t="s">
        <v>45</v>
      </c>
      <c r="M394" s="36" t="s">
        <v>115</v>
      </c>
      <c r="N394" s="36"/>
      <c r="O394" s="35">
        <v>180</v>
      </c>
      <c r="P394" s="954" t="s">
        <v>639</v>
      </c>
      <c r="Q394" s="795"/>
      <c r="R394" s="795"/>
      <c r="S394" s="795"/>
      <c r="T394" s="796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77" t="s">
        <v>636</v>
      </c>
      <c r="AG394" s="75"/>
      <c r="AJ394" s="79" t="s">
        <v>45</v>
      </c>
      <c r="AK394" s="79">
        <v>0</v>
      </c>
      <c r="BB394" s="47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640</v>
      </c>
      <c r="B395" s="60" t="s">
        <v>641</v>
      </c>
      <c r="C395" s="34">
        <v>4301032015</v>
      </c>
      <c r="D395" s="793">
        <v>4607091383102</v>
      </c>
      <c r="E395" s="793"/>
      <c r="F395" s="59">
        <v>0.17</v>
      </c>
      <c r="G395" s="35">
        <v>15</v>
      </c>
      <c r="H395" s="59">
        <v>2.5499999999999998</v>
      </c>
      <c r="I395" s="59">
        <v>2.9550000000000001</v>
      </c>
      <c r="J395" s="35">
        <v>182</v>
      </c>
      <c r="K395" s="35" t="s">
        <v>88</v>
      </c>
      <c r="L395" s="35" t="s">
        <v>45</v>
      </c>
      <c r="M395" s="36" t="s">
        <v>115</v>
      </c>
      <c r="N395" s="36"/>
      <c r="O395" s="35">
        <v>180</v>
      </c>
      <c r="P395" s="9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5"/>
      <c r="R395" s="795"/>
      <c r="S395" s="795"/>
      <c r="T395" s="796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IFERROR(IF(Y395=0,"",ROUNDUP(Y395/H395,0)*0.00651),"")</f>
        <v/>
      </c>
      <c r="AA395" s="65" t="s">
        <v>45</v>
      </c>
      <c r="AB395" s="66" t="s">
        <v>45</v>
      </c>
      <c r="AC395" s="479" t="s">
        <v>642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643</v>
      </c>
      <c r="B396" s="60" t="s">
        <v>644</v>
      </c>
      <c r="C396" s="34">
        <v>4301030233</v>
      </c>
      <c r="D396" s="793">
        <v>4607091388404</v>
      </c>
      <c r="E396" s="793"/>
      <c r="F396" s="59">
        <v>0.17</v>
      </c>
      <c r="G396" s="35">
        <v>15</v>
      </c>
      <c r="H396" s="59">
        <v>2.5499999999999998</v>
      </c>
      <c r="I396" s="59">
        <v>2.88</v>
      </c>
      <c r="J396" s="35">
        <v>182</v>
      </c>
      <c r="K396" s="35" t="s">
        <v>88</v>
      </c>
      <c r="L396" s="35" t="s">
        <v>45</v>
      </c>
      <c r="M396" s="36" t="s">
        <v>115</v>
      </c>
      <c r="N396" s="36"/>
      <c r="O396" s="35">
        <v>180</v>
      </c>
      <c r="P396" s="9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5"/>
      <c r="R396" s="795"/>
      <c r="S396" s="795"/>
      <c r="T396" s="796"/>
      <c r="U396" s="37" t="s">
        <v>45</v>
      </c>
      <c r="V396" s="37" t="s">
        <v>45</v>
      </c>
      <c r="W396" s="38" t="s">
        <v>0</v>
      </c>
      <c r="X396" s="56">
        <v>33</v>
      </c>
      <c r="Y396" s="53">
        <f>IFERROR(IF(X396="",0,CEILING((X396/$H396),1)*$H396),"")</f>
        <v>33.15</v>
      </c>
      <c r="Z396" s="39">
        <f>IFERROR(IF(Y396=0,"",ROUNDUP(Y396/H396,0)*0.00651),"")</f>
        <v>8.4629999999999997E-2</v>
      </c>
      <c r="AA396" s="65" t="s">
        <v>45</v>
      </c>
      <c r="AB396" s="66" t="s">
        <v>45</v>
      </c>
      <c r="AC396" s="481" t="s">
        <v>636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37.27058823529412</v>
      </c>
      <c r="BN396" s="75">
        <f>IFERROR(Y396*I396/H396,"0")</f>
        <v>37.44</v>
      </c>
      <c r="BO396" s="75">
        <f>IFERROR(1/J396*(X396/H396),"0")</f>
        <v>7.1105365223012293E-2</v>
      </c>
      <c r="BP396" s="75">
        <f>IFERROR(1/J396*(Y396/H396),"0")</f>
        <v>7.1428571428571438E-2</v>
      </c>
    </row>
    <row r="397" spans="1:68" x14ac:dyDescent="0.2">
      <c r="A397" s="790"/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1"/>
      <c r="P397" s="787" t="s">
        <v>40</v>
      </c>
      <c r="Q397" s="788"/>
      <c r="R397" s="788"/>
      <c r="S397" s="788"/>
      <c r="T397" s="788"/>
      <c r="U397" s="788"/>
      <c r="V397" s="789"/>
      <c r="W397" s="40" t="s">
        <v>39</v>
      </c>
      <c r="X397" s="41">
        <f>IFERROR(X393/H393,"0")+IFERROR(X394/H394,"0")+IFERROR(X395/H395,"0")+IFERROR(X396/H396,"0")</f>
        <v>12.941176470588236</v>
      </c>
      <c r="Y397" s="41">
        <f>IFERROR(Y393/H393,"0")+IFERROR(Y394/H394,"0")+IFERROR(Y395/H395,"0")+IFERROR(Y396/H396,"0")</f>
        <v>13</v>
      </c>
      <c r="Z397" s="41">
        <f>IFERROR(IF(Z393="",0,Z393),"0")+IFERROR(IF(Z394="",0,Z394),"0")+IFERROR(IF(Z395="",0,Z395),"0")+IFERROR(IF(Z396="",0,Z396),"0")</f>
        <v>8.4629999999999997E-2</v>
      </c>
      <c r="AA397" s="64"/>
      <c r="AB397" s="64"/>
      <c r="AC397" s="64"/>
    </row>
    <row r="398" spans="1:68" x14ac:dyDescent="0.2">
      <c r="A398" s="790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87" t="s">
        <v>40</v>
      </c>
      <c r="Q398" s="788"/>
      <c r="R398" s="788"/>
      <c r="S398" s="788"/>
      <c r="T398" s="788"/>
      <c r="U398" s="788"/>
      <c r="V398" s="789"/>
      <c r="W398" s="40" t="s">
        <v>0</v>
      </c>
      <c r="X398" s="41">
        <f>IFERROR(SUM(X393:X396),"0")</f>
        <v>33</v>
      </c>
      <c r="Y398" s="41">
        <f>IFERROR(SUM(Y393:Y396),"0")</f>
        <v>33.15</v>
      </c>
      <c r="Z398" s="40"/>
      <c r="AA398" s="64"/>
      <c r="AB398" s="64"/>
      <c r="AC398" s="64"/>
    </row>
    <row r="399" spans="1:68" ht="14.25" customHeight="1" x14ac:dyDescent="0.25">
      <c r="A399" s="792" t="s">
        <v>645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63"/>
      <c r="AB399" s="63"/>
      <c r="AC399" s="63"/>
    </row>
    <row r="400" spans="1:68" ht="16.5" customHeight="1" x14ac:dyDescent="0.25">
      <c r="A400" s="60" t="s">
        <v>646</v>
      </c>
      <c r="B400" s="60" t="s">
        <v>647</v>
      </c>
      <c r="C400" s="34">
        <v>4301180007</v>
      </c>
      <c r="D400" s="793">
        <v>4680115881808</v>
      </c>
      <c r="E400" s="793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88</v>
      </c>
      <c r="L400" s="35" t="s">
        <v>45</v>
      </c>
      <c r="M400" s="36" t="s">
        <v>649</v>
      </c>
      <c r="N400" s="36"/>
      <c r="O400" s="35">
        <v>730</v>
      </c>
      <c r="P400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5"/>
      <c r="R400" s="795"/>
      <c r="S400" s="795"/>
      <c r="T400" s="796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83" t="s">
        <v>648</v>
      </c>
      <c r="AG400" s="75"/>
      <c r="AJ400" s="79" t="s">
        <v>45</v>
      </c>
      <c r="AK400" s="79">
        <v>0</v>
      </c>
      <c r="BB400" s="48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650</v>
      </c>
      <c r="B401" s="60" t="s">
        <v>651</v>
      </c>
      <c r="C401" s="34">
        <v>4301180006</v>
      </c>
      <c r="D401" s="793">
        <v>4680115881822</v>
      </c>
      <c r="E401" s="793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88</v>
      </c>
      <c r="L401" s="35" t="s">
        <v>45</v>
      </c>
      <c r="M401" s="36" t="s">
        <v>649</v>
      </c>
      <c r="N401" s="36"/>
      <c r="O401" s="35">
        <v>730</v>
      </c>
      <c r="P401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5"/>
      <c r="R401" s="795"/>
      <c r="S401" s="795"/>
      <c r="T401" s="796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85" t="s">
        <v>648</v>
      </c>
      <c r="AG401" s="75"/>
      <c r="AJ401" s="79" t="s">
        <v>45</v>
      </c>
      <c r="AK401" s="79">
        <v>0</v>
      </c>
      <c r="BB401" s="48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652</v>
      </c>
      <c r="B402" s="60" t="s">
        <v>653</v>
      </c>
      <c r="C402" s="34">
        <v>4301180001</v>
      </c>
      <c r="D402" s="793">
        <v>4680115880016</v>
      </c>
      <c r="E402" s="793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88</v>
      </c>
      <c r="L402" s="35" t="s">
        <v>45</v>
      </c>
      <c r="M402" s="36" t="s">
        <v>649</v>
      </c>
      <c r="N402" s="36"/>
      <c r="O402" s="35">
        <v>730</v>
      </c>
      <c r="P402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5"/>
      <c r="R402" s="795"/>
      <c r="S402" s="795"/>
      <c r="T402" s="796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648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90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87" t="s">
        <v>40</v>
      </c>
      <c r="Q403" s="788"/>
      <c r="R403" s="788"/>
      <c r="S403" s="788"/>
      <c r="T403" s="788"/>
      <c r="U403" s="788"/>
      <c r="V403" s="789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87" t="s">
        <v>40</v>
      </c>
      <c r="Q404" s="788"/>
      <c r="R404" s="788"/>
      <c r="S404" s="788"/>
      <c r="T404" s="788"/>
      <c r="U404" s="788"/>
      <c r="V404" s="789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803" t="s">
        <v>654</v>
      </c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3"/>
      <c r="P405" s="803"/>
      <c r="Q405" s="803"/>
      <c r="R405" s="803"/>
      <c r="S405" s="803"/>
      <c r="T405" s="803"/>
      <c r="U405" s="803"/>
      <c r="V405" s="803"/>
      <c r="W405" s="803"/>
      <c r="X405" s="803"/>
      <c r="Y405" s="803"/>
      <c r="Z405" s="803"/>
      <c r="AA405" s="62"/>
      <c r="AB405" s="62"/>
      <c r="AC405" s="62"/>
    </row>
    <row r="406" spans="1:68" ht="14.25" customHeight="1" x14ac:dyDescent="0.25">
      <c r="A406" s="792" t="s">
        <v>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63"/>
      <c r="AB406" s="63"/>
      <c r="AC406" s="63"/>
    </row>
    <row r="407" spans="1:68" ht="27" customHeight="1" x14ac:dyDescent="0.25">
      <c r="A407" s="60" t="s">
        <v>655</v>
      </c>
      <c r="B407" s="60" t="s">
        <v>656</v>
      </c>
      <c r="C407" s="34">
        <v>4301031066</v>
      </c>
      <c r="D407" s="793">
        <v>4607091383836</v>
      </c>
      <c r="E407" s="793"/>
      <c r="F407" s="59">
        <v>0.3</v>
      </c>
      <c r="G407" s="35">
        <v>6</v>
      </c>
      <c r="H407" s="59">
        <v>1.8</v>
      </c>
      <c r="I407" s="59">
        <v>2.028</v>
      </c>
      <c r="J407" s="35">
        <v>182</v>
      </c>
      <c r="K407" s="35" t="s">
        <v>88</v>
      </c>
      <c r="L407" s="35" t="s">
        <v>45</v>
      </c>
      <c r="M407" s="36" t="s">
        <v>82</v>
      </c>
      <c r="N407" s="36"/>
      <c r="O407" s="35">
        <v>40</v>
      </c>
      <c r="P407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5"/>
      <c r="R407" s="795"/>
      <c r="S407" s="795"/>
      <c r="T407" s="796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90"/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1"/>
      <c r="P408" s="787" t="s">
        <v>40</v>
      </c>
      <c r="Q408" s="788"/>
      <c r="R408" s="788"/>
      <c r="S408" s="788"/>
      <c r="T408" s="788"/>
      <c r="U408" s="788"/>
      <c r="V408" s="78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90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87" t="s">
        <v>40</v>
      </c>
      <c r="Q409" s="788"/>
      <c r="R409" s="788"/>
      <c r="S409" s="788"/>
      <c r="T409" s="788"/>
      <c r="U409" s="788"/>
      <c r="V409" s="78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792" t="s">
        <v>84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63"/>
      <c r="AB410" s="63"/>
      <c r="AC410" s="63"/>
    </row>
    <row r="411" spans="1:68" ht="37.5" customHeight="1" x14ac:dyDescent="0.25">
      <c r="A411" s="60" t="s">
        <v>658</v>
      </c>
      <c r="B411" s="60" t="s">
        <v>659</v>
      </c>
      <c r="C411" s="34">
        <v>4301051142</v>
      </c>
      <c r="D411" s="793">
        <v>4607091387919</v>
      </c>
      <c r="E411" s="793"/>
      <c r="F411" s="59">
        <v>1.35</v>
      </c>
      <c r="G411" s="35">
        <v>6</v>
      </c>
      <c r="H411" s="59">
        <v>8.1</v>
      </c>
      <c r="I411" s="59">
        <v>8.6189999999999998</v>
      </c>
      <c r="J411" s="35">
        <v>64</v>
      </c>
      <c r="K411" s="35" t="s">
        <v>126</v>
      </c>
      <c r="L411" s="35" t="s">
        <v>45</v>
      </c>
      <c r="M411" s="36" t="s">
        <v>82</v>
      </c>
      <c r="N411" s="36"/>
      <c r="O411" s="35">
        <v>45</v>
      </c>
      <c r="P411" s="9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5"/>
      <c r="R411" s="795"/>
      <c r="S411" s="795"/>
      <c r="T411" s="796"/>
      <c r="U411" s="37" t="s">
        <v>45</v>
      </c>
      <c r="V411" s="37" t="s">
        <v>45</v>
      </c>
      <c r="W411" s="38" t="s">
        <v>0</v>
      </c>
      <c r="X411" s="56">
        <v>220</v>
      </c>
      <c r="Y411" s="53">
        <f>IFERROR(IF(X411="",0,CEILING((X411/$H411),1)*$H411),"")</f>
        <v>226.79999999999998</v>
      </c>
      <c r="Z411" s="39">
        <f>IFERROR(IF(Y411=0,"",ROUNDUP(Y411/H411,0)*0.01898),"")</f>
        <v>0.53144000000000002</v>
      </c>
      <c r="AA411" s="65" t="s">
        <v>45</v>
      </c>
      <c r="AB411" s="66" t="s">
        <v>45</v>
      </c>
      <c r="AC411" s="491" t="s">
        <v>660</v>
      </c>
      <c r="AG411" s="75"/>
      <c r="AJ411" s="79" t="s">
        <v>45</v>
      </c>
      <c r="AK411" s="79">
        <v>0</v>
      </c>
      <c r="BB411" s="492" t="s">
        <v>66</v>
      </c>
      <c r="BM411" s="75">
        <f>IFERROR(X411*I411/H411,"0")</f>
        <v>234.09629629629629</v>
      </c>
      <c r="BN411" s="75">
        <f>IFERROR(Y411*I411/H411,"0")</f>
        <v>241.33199999999997</v>
      </c>
      <c r="BO411" s="75">
        <f>IFERROR(1/J411*(X411/H411),"0")</f>
        <v>0.42438271604938271</v>
      </c>
      <c r="BP411" s="75">
        <f>IFERROR(1/J411*(Y411/H411),"0")</f>
        <v>0.4375</v>
      </c>
    </row>
    <row r="412" spans="1:68" ht="37.5" customHeight="1" x14ac:dyDescent="0.25">
      <c r="A412" s="60" t="s">
        <v>661</v>
      </c>
      <c r="B412" s="60" t="s">
        <v>662</v>
      </c>
      <c r="C412" s="34">
        <v>4301051461</v>
      </c>
      <c r="D412" s="793">
        <v>4680115883604</v>
      </c>
      <c r="E412" s="793"/>
      <c r="F412" s="59">
        <v>0.35</v>
      </c>
      <c r="G412" s="35">
        <v>6</v>
      </c>
      <c r="H412" s="59">
        <v>2.1</v>
      </c>
      <c r="I412" s="59">
        <v>2.3519999999999999</v>
      </c>
      <c r="J412" s="35">
        <v>182</v>
      </c>
      <c r="K412" s="35" t="s">
        <v>88</v>
      </c>
      <c r="L412" s="35" t="s">
        <v>45</v>
      </c>
      <c r="M412" s="36" t="s">
        <v>125</v>
      </c>
      <c r="N412" s="36"/>
      <c r="O412" s="35">
        <v>45</v>
      </c>
      <c r="P412" s="9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5"/>
      <c r="R412" s="795"/>
      <c r="S412" s="795"/>
      <c r="T412" s="796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IFERROR(IF(Y412=0,"",ROUNDUP(Y412/H412,0)*0.00651),"")</f>
        <v/>
      </c>
      <c r="AA412" s="65" t="s">
        <v>45</v>
      </c>
      <c r="AB412" s="66" t="s">
        <v>45</v>
      </c>
      <c r="AC412" s="493" t="s">
        <v>663</v>
      </c>
      <c r="AG412" s="75"/>
      <c r="AJ412" s="79" t="s">
        <v>45</v>
      </c>
      <c r="AK412" s="79">
        <v>0</v>
      </c>
      <c r="BB412" s="494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664</v>
      </c>
      <c r="B413" s="60" t="s">
        <v>665</v>
      </c>
      <c r="C413" s="34">
        <v>4301051485</v>
      </c>
      <c r="D413" s="793">
        <v>4680115883567</v>
      </c>
      <c r="E413" s="793"/>
      <c r="F413" s="59">
        <v>0.35</v>
      </c>
      <c r="G413" s="35">
        <v>6</v>
      </c>
      <c r="H413" s="59">
        <v>2.1</v>
      </c>
      <c r="I413" s="59">
        <v>2.34</v>
      </c>
      <c r="J413" s="35">
        <v>182</v>
      </c>
      <c r="K413" s="35" t="s">
        <v>88</v>
      </c>
      <c r="L413" s="35" t="s">
        <v>45</v>
      </c>
      <c r="M413" s="36" t="s">
        <v>82</v>
      </c>
      <c r="N413" s="36"/>
      <c r="O413" s="35">
        <v>40</v>
      </c>
      <c r="P413" s="9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5"/>
      <c r="R413" s="795"/>
      <c r="S413" s="795"/>
      <c r="T413" s="796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IFERROR(IF(Y413=0,"",ROUNDUP(Y413/H413,0)*0.00651),"")</f>
        <v/>
      </c>
      <c r="AA413" s="65" t="s">
        <v>45</v>
      </c>
      <c r="AB413" s="66" t="s">
        <v>45</v>
      </c>
      <c r="AC413" s="495" t="s">
        <v>666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790"/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1"/>
      <c r="P414" s="787" t="s">
        <v>40</v>
      </c>
      <c r="Q414" s="788"/>
      <c r="R414" s="788"/>
      <c r="S414" s="788"/>
      <c r="T414" s="788"/>
      <c r="U414" s="788"/>
      <c r="V414" s="789"/>
      <c r="W414" s="40" t="s">
        <v>39</v>
      </c>
      <c r="X414" s="41">
        <f>IFERROR(X411/H411,"0")+IFERROR(X412/H412,"0")+IFERROR(X413/H413,"0")</f>
        <v>27.160493827160494</v>
      </c>
      <c r="Y414" s="41">
        <f>IFERROR(Y411/H411,"0")+IFERROR(Y412/H412,"0")+IFERROR(Y413/H413,"0")</f>
        <v>28</v>
      </c>
      <c r="Z414" s="41">
        <f>IFERROR(IF(Z411="",0,Z411),"0")+IFERROR(IF(Z412="",0,Z412),"0")+IFERROR(IF(Z413="",0,Z413),"0")</f>
        <v>0.53144000000000002</v>
      </c>
      <c r="AA414" s="64"/>
      <c r="AB414" s="64"/>
      <c r="AC414" s="64"/>
    </row>
    <row r="415" spans="1:68" x14ac:dyDescent="0.2">
      <c r="A415" s="790"/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1"/>
      <c r="P415" s="787" t="s">
        <v>40</v>
      </c>
      <c r="Q415" s="788"/>
      <c r="R415" s="788"/>
      <c r="S415" s="788"/>
      <c r="T415" s="788"/>
      <c r="U415" s="788"/>
      <c r="V415" s="789"/>
      <c r="W415" s="40" t="s">
        <v>0</v>
      </c>
      <c r="X415" s="41">
        <f>IFERROR(SUM(X411:X413),"0")</f>
        <v>220</v>
      </c>
      <c r="Y415" s="41">
        <f>IFERROR(SUM(Y411:Y413),"0")</f>
        <v>226.79999999999998</v>
      </c>
      <c r="Z415" s="40"/>
      <c r="AA415" s="64"/>
      <c r="AB415" s="64"/>
      <c r="AC415" s="64"/>
    </row>
    <row r="416" spans="1:68" ht="27.75" customHeight="1" x14ac:dyDescent="0.2">
      <c r="A416" s="837" t="s">
        <v>667</v>
      </c>
      <c r="B416" s="837"/>
      <c r="C416" s="837"/>
      <c r="D416" s="837"/>
      <c r="E416" s="837"/>
      <c r="F416" s="837"/>
      <c r="G416" s="837"/>
      <c r="H416" s="837"/>
      <c r="I416" s="837"/>
      <c r="J416" s="837"/>
      <c r="K416" s="837"/>
      <c r="L416" s="837"/>
      <c r="M416" s="837"/>
      <c r="N416" s="837"/>
      <c r="O416" s="837"/>
      <c r="P416" s="837"/>
      <c r="Q416" s="837"/>
      <c r="R416" s="837"/>
      <c r="S416" s="837"/>
      <c r="T416" s="837"/>
      <c r="U416" s="837"/>
      <c r="V416" s="837"/>
      <c r="W416" s="837"/>
      <c r="X416" s="837"/>
      <c r="Y416" s="837"/>
      <c r="Z416" s="837"/>
      <c r="AA416" s="52"/>
      <c r="AB416" s="52"/>
      <c r="AC416" s="52"/>
    </row>
    <row r="417" spans="1:68" ht="16.5" customHeight="1" x14ac:dyDescent="0.25">
      <c r="A417" s="803" t="s">
        <v>668</v>
      </c>
      <c r="B417" s="803"/>
      <c r="C417" s="803"/>
      <c r="D417" s="803"/>
      <c r="E417" s="803"/>
      <c r="F417" s="803"/>
      <c r="G417" s="803"/>
      <c r="H417" s="803"/>
      <c r="I417" s="803"/>
      <c r="J417" s="803"/>
      <c r="K417" s="803"/>
      <c r="L417" s="803"/>
      <c r="M417" s="803"/>
      <c r="N417" s="803"/>
      <c r="O417" s="803"/>
      <c r="P417" s="803"/>
      <c r="Q417" s="803"/>
      <c r="R417" s="803"/>
      <c r="S417" s="803"/>
      <c r="T417" s="803"/>
      <c r="U417" s="803"/>
      <c r="V417" s="803"/>
      <c r="W417" s="803"/>
      <c r="X417" s="803"/>
      <c r="Y417" s="803"/>
      <c r="Z417" s="803"/>
      <c r="AA417" s="62"/>
      <c r="AB417" s="62"/>
      <c r="AC417" s="62"/>
    </row>
    <row r="418" spans="1:68" ht="14.25" customHeight="1" x14ac:dyDescent="0.25">
      <c r="A418" s="792" t="s">
        <v>121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63"/>
      <c r="AB418" s="63"/>
      <c r="AC418" s="63"/>
    </row>
    <row r="419" spans="1:68" ht="37.5" customHeight="1" x14ac:dyDescent="0.25">
      <c r="A419" s="60" t="s">
        <v>669</v>
      </c>
      <c r="B419" s="60" t="s">
        <v>670</v>
      </c>
      <c r="C419" s="34">
        <v>4301011869</v>
      </c>
      <c r="D419" s="793">
        <v>4680115884847</v>
      </c>
      <c r="E419" s="79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126</v>
      </c>
      <c r="L419" s="35" t="s">
        <v>155</v>
      </c>
      <c r="M419" s="36" t="s">
        <v>82</v>
      </c>
      <c r="N419" s="36"/>
      <c r="O419" s="35">
        <v>60</v>
      </c>
      <c r="P419" s="9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5"/>
      <c r="R419" s="795"/>
      <c r="S419" s="795"/>
      <c r="T419" s="79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8" si="87"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671</v>
      </c>
      <c r="AG419" s="75"/>
      <c r="AJ419" s="79" t="s">
        <v>156</v>
      </c>
      <c r="AK419" s="79">
        <v>720</v>
      </c>
      <c r="BB419" s="498" t="s">
        <v>66</v>
      </c>
      <c r="BM419" s="75">
        <f t="shared" ref="BM419:BM428" si="88">IFERROR(X419*I419/H419,"0")</f>
        <v>0</v>
      </c>
      <c r="BN419" s="75">
        <f t="shared" ref="BN419:BN428" si="89">IFERROR(Y419*I419/H419,"0")</f>
        <v>0</v>
      </c>
      <c r="BO419" s="75">
        <f t="shared" ref="BO419:BO428" si="90">IFERROR(1/J419*(X419/H419),"0")</f>
        <v>0</v>
      </c>
      <c r="BP419" s="75">
        <f t="shared" ref="BP419:BP428" si="91">IFERROR(1/J419*(Y419/H419),"0")</f>
        <v>0</v>
      </c>
    </row>
    <row r="420" spans="1:68" ht="27" customHeight="1" x14ac:dyDescent="0.25">
      <c r="A420" s="60" t="s">
        <v>669</v>
      </c>
      <c r="B420" s="60" t="s">
        <v>672</v>
      </c>
      <c r="C420" s="34">
        <v>4301011946</v>
      </c>
      <c r="D420" s="793">
        <v>4680115884847</v>
      </c>
      <c r="E420" s="79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126</v>
      </c>
      <c r="L420" s="35" t="s">
        <v>45</v>
      </c>
      <c r="M420" s="36" t="s">
        <v>430</v>
      </c>
      <c r="N420" s="36"/>
      <c r="O420" s="35">
        <v>60</v>
      </c>
      <c r="P420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5"/>
      <c r="R420" s="795"/>
      <c r="S420" s="795"/>
      <c r="T420" s="79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499" t="s">
        <v>673</v>
      </c>
      <c r="AG420" s="75"/>
      <c r="AJ420" s="79" t="s">
        <v>45</v>
      </c>
      <c r="AK420" s="79">
        <v>0</v>
      </c>
      <c r="BB420" s="500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674</v>
      </c>
      <c r="B421" s="60" t="s">
        <v>675</v>
      </c>
      <c r="C421" s="34">
        <v>4301011870</v>
      </c>
      <c r="D421" s="793">
        <v>4680115884854</v>
      </c>
      <c r="E421" s="79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126</v>
      </c>
      <c r="L421" s="35" t="s">
        <v>155</v>
      </c>
      <c r="M421" s="36" t="s">
        <v>82</v>
      </c>
      <c r="N421" s="36"/>
      <c r="O421" s="35">
        <v>60</v>
      </c>
      <c r="P421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5"/>
      <c r="R421" s="795"/>
      <c r="S421" s="795"/>
      <c r="T421" s="79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1" t="s">
        <v>676</v>
      </c>
      <c r="AG421" s="75"/>
      <c r="AJ421" s="79" t="s">
        <v>156</v>
      </c>
      <c r="AK421" s="79">
        <v>720</v>
      </c>
      <c r="BB421" s="502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674</v>
      </c>
      <c r="B422" s="60" t="s">
        <v>677</v>
      </c>
      <c r="C422" s="34">
        <v>4301011947</v>
      </c>
      <c r="D422" s="793">
        <v>4680115884854</v>
      </c>
      <c r="E422" s="793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126</v>
      </c>
      <c r="L422" s="35" t="s">
        <v>45</v>
      </c>
      <c r="M422" s="36" t="s">
        <v>430</v>
      </c>
      <c r="N422" s="36"/>
      <c r="O422" s="35">
        <v>60</v>
      </c>
      <c r="P422" s="9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5"/>
      <c r="R422" s="795"/>
      <c r="S422" s="795"/>
      <c r="T422" s="796"/>
      <c r="U422" s="37" t="s">
        <v>45</v>
      </c>
      <c r="V422" s="37" t="s">
        <v>45</v>
      </c>
      <c r="W422" s="38" t="s">
        <v>0</v>
      </c>
      <c r="X422" s="56">
        <v>1250</v>
      </c>
      <c r="Y422" s="53">
        <f t="shared" si="87"/>
        <v>1260</v>
      </c>
      <c r="Z422" s="39">
        <f>IFERROR(IF(Y422=0,"",ROUNDUP(Y422/H422,0)*0.02039),"")</f>
        <v>1.7127599999999998</v>
      </c>
      <c r="AA422" s="65" t="s">
        <v>45</v>
      </c>
      <c r="AB422" s="66" t="s">
        <v>45</v>
      </c>
      <c r="AC422" s="503" t="s">
        <v>673</v>
      </c>
      <c r="AG422" s="75"/>
      <c r="AJ422" s="79" t="s">
        <v>45</v>
      </c>
      <c r="AK422" s="79">
        <v>0</v>
      </c>
      <c r="BB422" s="504" t="s">
        <v>66</v>
      </c>
      <c r="BM422" s="75">
        <f t="shared" si="88"/>
        <v>1290</v>
      </c>
      <c r="BN422" s="75">
        <f t="shared" si="89"/>
        <v>1300.32</v>
      </c>
      <c r="BO422" s="75">
        <f t="shared" si="90"/>
        <v>1.7361111111111109</v>
      </c>
      <c r="BP422" s="75">
        <f t="shared" si="91"/>
        <v>1.75</v>
      </c>
    </row>
    <row r="423" spans="1:68" ht="27" customHeight="1" x14ac:dyDescent="0.25">
      <c r="A423" s="60" t="s">
        <v>678</v>
      </c>
      <c r="B423" s="60" t="s">
        <v>679</v>
      </c>
      <c r="C423" s="34">
        <v>4301011943</v>
      </c>
      <c r="D423" s="793">
        <v>4680115884830</v>
      </c>
      <c r="E423" s="793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126</v>
      </c>
      <c r="L423" s="35" t="s">
        <v>45</v>
      </c>
      <c r="M423" s="36" t="s">
        <v>430</v>
      </c>
      <c r="N423" s="36"/>
      <c r="O423" s="35">
        <v>60</v>
      </c>
      <c r="P423" s="9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5"/>
      <c r="R423" s="795"/>
      <c r="S423" s="795"/>
      <c r="T423" s="79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IFERROR(IF(Y423=0,"",ROUNDUP(Y423/H423,0)*0.02039),"")</f>
        <v/>
      </c>
      <c r="AA423" s="65" t="s">
        <v>45</v>
      </c>
      <c r="AB423" s="66" t="s">
        <v>45</v>
      </c>
      <c r="AC423" s="505" t="s">
        <v>673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678</v>
      </c>
      <c r="B424" s="60" t="s">
        <v>680</v>
      </c>
      <c r="C424" s="34">
        <v>4301011867</v>
      </c>
      <c r="D424" s="793">
        <v>4680115884830</v>
      </c>
      <c r="E424" s="793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126</v>
      </c>
      <c r="L424" s="35" t="s">
        <v>155</v>
      </c>
      <c r="M424" s="36" t="s">
        <v>82</v>
      </c>
      <c r="N424" s="36"/>
      <c r="O424" s="35">
        <v>60</v>
      </c>
      <c r="P424" s="9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5"/>
      <c r="R424" s="795"/>
      <c r="S424" s="795"/>
      <c r="T424" s="79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07" t="s">
        <v>681</v>
      </c>
      <c r="AG424" s="75"/>
      <c r="AJ424" s="79" t="s">
        <v>156</v>
      </c>
      <c r="AK424" s="79">
        <v>720</v>
      </c>
      <c r="BB424" s="508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4301011339</v>
      </c>
      <c r="D425" s="793">
        <v>4607091383997</v>
      </c>
      <c r="E425" s="793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126</v>
      </c>
      <c r="L425" s="35" t="s">
        <v>45</v>
      </c>
      <c r="M425" s="36" t="s">
        <v>82</v>
      </c>
      <c r="N425" s="36"/>
      <c r="O425" s="35">
        <v>60</v>
      </c>
      <c r="P425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5"/>
      <c r="R425" s="795"/>
      <c r="S425" s="795"/>
      <c r="T425" s="796"/>
      <c r="U425" s="37" t="s">
        <v>45</v>
      </c>
      <c r="V425" s="37" t="s">
        <v>45</v>
      </c>
      <c r="W425" s="38" t="s">
        <v>0</v>
      </c>
      <c r="X425" s="56">
        <v>1250</v>
      </c>
      <c r="Y425" s="53">
        <f t="shared" si="87"/>
        <v>1260</v>
      </c>
      <c r="Z425" s="39">
        <f>IFERROR(IF(Y425=0,"",ROUNDUP(Y425/H425,0)*0.02175),"")</f>
        <v>1.827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1290</v>
      </c>
      <c r="BN425" s="75">
        <f t="shared" si="89"/>
        <v>1300.32</v>
      </c>
      <c r="BO425" s="75">
        <f t="shared" si="90"/>
        <v>1.7361111111111109</v>
      </c>
      <c r="BP425" s="75">
        <f t="shared" si="91"/>
        <v>1.75</v>
      </c>
    </row>
    <row r="426" spans="1:68" ht="27" customHeight="1" x14ac:dyDescent="0.25">
      <c r="A426" s="60" t="s">
        <v>685</v>
      </c>
      <c r="B426" s="60" t="s">
        <v>686</v>
      </c>
      <c r="C426" s="34">
        <v>4301011433</v>
      </c>
      <c r="D426" s="793">
        <v>4680115882638</v>
      </c>
      <c r="E426" s="793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135</v>
      </c>
      <c r="L426" s="35" t="s">
        <v>45</v>
      </c>
      <c r="M426" s="36" t="s">
        <v>129</v>
      </c>
      <c r="N426" s="36"/>
      <c r="O426" s="35">
        <v>90</v>
      </c>
      <c r="P426" s="9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5"/>
      <c r="R426" s="795"/>
      <c r="S426" s="795"/>
      <c r="T426" s="796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1" t="s">
        <v>687</v>
      </c>
      <c r="AG426" s="75"/>
      <c r="AJ426" s="79" t="s">
        <v>45</v>
      </c>
      <c r="AK426" s="79">
        <v>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688</v>
      </c>
      <c r="B427" s="60" t="s">
        <v>689</v>
      </c>
      <c r="C427" s="34">
        <v>4301011952</v>
      </c>
      <c r="D427" s="793">
        <v>4680115884922</v>
      </c>
      <c r="E427" s="793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135</v>
      </c>
      <c r="L427" s="35" t="s">
        <v>45</v>
      </c>
      <c r="M427" s="36" t="s">
        <v>82</v>
      </c>
      <c r="N427" s="36"/>
      <c r="O427" s="35">
        <v>60</v>
      </c>
      <c r="P427" s="9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5"/>
      <c r="R427" s="795"/>
      <c r="S427" s="795"/>
      <c r="T427" s="796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13" t="s">
        <v>676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ht="37.5" customHeight="1" x14ac:dyDescent="0.25">
      <c r="A428" s="60" t="s">
        <v>690</v>
      </c>
      <c r="B428" s="60" t="s">
        <v>691</v>
      </c>
      <c r="C428" s="34">
        <v>4301011868</v>
      </c>
      <c r="D428" s="793">
        <v>4680115884861</v>
      </c>
      <c r="E428" s="793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135</v>
      </c>
      <c r="L428" s="35" t="s">
        <v>45</v>
      </c>
      <c r="M428" s="36" t="s">
        <v>82</v>
      </c>
      <c r="N428" s="36"/>
      <c r="O428" s="35">
        <v>60</v>
      </c>
      <c r="P428" s="9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5"/>
      <c r="R428" s="795"/>
      <c r="S428" s="795"/>
      <c r="T428" s="796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681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87" t="s">
        <v>40</v>
      </c>
      <c r="Q429" s="788"/>
      <c r="R429" s="788"/>
      <c r="S429" s="788"/>
      <c r="T429" s="788"/>
      <c r="U429" s="788"/>
      <c r="V429" s="789"/>
      <c r="W429" s="40" t="s">
        <v>39</v>
      </c>
      <c r="X429" s="41">
        <f>IFERROR(X419/H419,"0")+IFERROR(X420/H420,"0")+IFERROR(X421/H421,"0")+IFERROR(X422/H422,"0")+IFERROR(X423/H423,"0")+IFERROR(X424/H424,"0")+IFERROR(X425/H425,"0")+IFERROR(X426/H426,"0")+IFERROR(X427/H427,"0")+IFERROR(X428/H428,"0")</f>
        <v>166.66666666666666</v>
      </c>
      <c r="Y429" s="41">
        <f>IFERROR(Y419/H419,"0")+IFERROR(Y420/H420,"0")+IFERROR(Y421/H421,"0")+IFERROR(Y422/H422,"0")+IFERROR(Y423/H423,"0")+IFERROR(Y424/H424,"0")+IFERROR(Y425/H425,"0")+IFERROR(Y426/H426,"0")+IFERROR(Y427/H427,"0")+IFERROR(Y428/H428,"0")</f>
        <v>168</v>
      </c>
      <c r="Z429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3.5397599999999998</v>
      </c>
      <c r="AA429" s="64"/>
      <c r="AB429" s="64"/>
      <c r="AC429" s="64"/>
    </row>
    <row r="430" spans="1:68" x14ac:dyDescent="0.2">
      <c r="A430" s="790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87" t="s">
        <v>40</v>
      </c>
      <c r="Q430" s="788"/>
      <c r="R430" s="788"/>
      <c r="S430" s="788"/>
      <c r="T430" s="788"/>
      <c r="U430" s="788"/>
      <c r="V430" s="789"/>
      <c r="W430" s="40" t="s">
        <v>0</v>
      </c>
      <c r="X430" s="41">
        <f>IFERROR(SUM(X419:X428),"0")</f>
        <v>2500</v>
      </c>
      <c r="Y430" s="41">
        <f>IFERROR(SUM(Y419:Y428),"0")</f>
        <v>2520</v>
      </c>
      <c r="Z430" s="40"/>
      <c r="AA430" s="64"/>
      <c r="AB430" s="64"/>
      <c r="AC430" s="64"/>
    </row>
    <row r="431" spans="1:68" ht="14.25" customHeight="1" x14ac:dyDescent="0.25">
      <c r="A431" s="792" t="s">
        <v>171</v>
      </c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2"/>
      <c r="P431" s="792"/>
      <c r="Q431" s="792"/>
      <c r="R431" s="792"/>
      <c r="S431" s="792"/>
      <c r="T431" s="792"/>
      <c r="U431" s="792"/>
      <c r="V431" s="792"/>
      <c r="W431" s="792"/>
      <c r="X431" s="792"/>
      <c r="Y431" s="792"/>
      <c r="Z431" s="792"/>
      <c r="AA431" s="63"/>
      <c r="AB431" s="63"/>
      <c r="AC431" s="63"/>
    </row>
    <row r="432" spans="1:68" ht="27" customHeight="1" x14ac:dyDescent="0.25">
      <c r="A432" s="60" t="s">
        <v>692</v>
      </c>
      <c r="B432" s="60" t="s">
        <v>693</v>
      </c>
      <c r="C432" s="34">
        <v>4301020178</v>
      </c>
      <c r="D432" s="793">
        <v>4607091383980</v>
      </c>
      <c r="E432" s="793"/>
      <c r="F432" s="59">
        <v>2.5</v>
      </c>
      <c r="G432" s="35">
        <v>6</v>
      </c>
      <c r="H432" s="59">
        <v>15</v>
      </c>
      <c r="I432" s="59">
        <v>15.48</v>
      </c>
      <c r="J432" s="35">
        <v>48</v>
      </c>
      <c r="K432" s="35" t="s">
        <v>126</v>
      </c>
      <c r="L432" s="35" t="s">
        <v>155</v>
      </c>
      <c r="M432" s="36" t="s">
        <v>129</v>
      </c>
      <c r="N432" s="36"/>
      <c r="O432" s="35">
        <v>50</v>
      </c>
      <c r="P432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5"/>
      <c r="R432" s="795"/>
      <c r="S432" s="795"/>
      <c r="T432" s="796"/>
      <c r="U432" s="37" t="s">
        <v>45</v>
      </c>
      <c r="V432" s="37" t="s">
        <v>45</v>
      </c>
      <c r="W432" s="38" t="s">
        <v>0</v>
      </c>
      <c r="X432" s="56">
        <v>1440</v>
      </c>
      <c r="Y432" s="53">
        <f>IFERROR(IF(X432="",0,CEILING((X432/$H432),1)*$H432),"")</f>
        <v>1440</v>
      </c>
      <c r="Z432" s="39">
        <f>IFERROR(IF(Y432=0,"",ROUNDUP(Y432/H432,0)*0.02175),"")</f>
        <v>2.0880000000000001</v>
      </c>
      <c r="AA432" s="65" t="s">
        <v>45</v>
      </c>
      <c r="AB432" s="66" t="s">
        <v>45</v>
      </c>
      <c r="AC432" s="517" t="s">
        <v>694</v>
      </c>
      <c r="AG432" s="75"/>
      <c r="AJ432" s="79" t="s">
        <v>156</v>
      </c>
      <c r="AK432" s="79">
        <v>720</v>
      </c>
      <c r="BB432" s="518" t="s">
        <v>66</v>
      </c>
      <c r="BM432" s="75">
        <f>IFERROR(X432*I432/H432,"0")</f>
        <v>1486.0800000000002</v>
      </c>
      <c r="BN432" s="75">
        <f>IFERROR(Y432*I432/H432,"0")</f>
        <v>1486.0800000000002</v>
      </c>
      <c r="BO432" s="75">
        <f>IFERROR(1/J432*(X432/H432),"0")</f>
        <v>2</v>
      </c>
      <c r="BP432" s="75">
        <f>IFERROR(1/J432*(Y432/H432),"0")</f>
        <v>2</v>
      </c>
    </row>
    <row r="433" spans="1:68" ht="27" customHeight="1" x14ac:dyDescent="0.25">
      <c r="A433" s="60" t="s">
        <v>695</v>
      </c>
      <c r="B433" s="60" t="s">
        <v>696</v>
      </c>
      <c r="C433" s="34">
        <v>4301020179</v>
      </c>
      <c r="D433" s="793">
        <v>4607091384178</v>
      </c>
      <c r="E433" s="793"/>
      <c r="F433" s="59">
        <v>0.4</v>
      </c>
      <c r="G433" s="35">
        <v>10</v>
      </c>
      <c r="H433" s="59">
        <v>4</v>
      </c>
      <c r="I433" s="59">
        <v>4.21</v>
      </c>
      <c r="J433" s="35">
        <v>132</v>
      </c>
      <c r="K433" s="35" t="s">
        <v>135</v>
      </c>
      <c r="L433" s="35" t="s">
        <v>45</v>
      </c>
      <c r="M433" s="36" t="s">
        <v>129</v>
      </c>
      <c r="N433" s="36"/>
      <c r="O433" s="35">
        <v>50</v>
      </c>
      <c r="P433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5"/>
      <c r="R433" s="795"/>
      <c r="S433" s="795"/>
      <c r="T433" s="796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IFERROR(IF(Y433=0,"",ROUNDUP(Y433/H433,0)*0.00902),"")</f>
        <v/>
      </c>
      <c r="AA433" s="65" t="s">
        <v>45</v>
      </c>
      <c r="AB433" s="66" t="s">
        <v>45</v>
      </c>
      <c r="AC433" s="519" t="s">
        <v>694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87" t="s">
        <v>40</v>
      </c>
      <c r="Q434" s="788"/>
      <c r="R434" s="788"/>
      <c r="S434" s="788"/>
      <c r="T434" s="788"/>
      <c r="U434" s="788"/>
      <c r="V434" s="789"/>
      <c r="W434" s="40" t="s">
        <v>39</v>
      </c>
      <c r="X434" s="41">
        <f>IFERROR(X432/H432,"0")+IFERROR(X433/H433,"0")</f>
        <v>96</v>
      </c>
      <c r="Y434" s="41">
        <f>IFERROR(Y432/H432,"0")+IFERROR(Y433/H433,"0")</f>
        <v>96</v>
      </c>
      <c r="Z434" s="41">
        <f>IFERROR(IF(Z432="",0,Z432),"0")+IFERROR(IF(Z433="",0,Z433),"0")</f>
        <v>2.0880000000000001</v>
      </c>
      <c r="AA434" s="64"/>
      <c r="AB434" s="64"/>
      <c r="AC434" s="64"/>
    </row>
    <row r="435" spans="1:68" x14ac:dyDescent="0.2">
      <c r="A435" s="790"/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1"/>
      <c r="P435" s="787" t="s">
        <v>40</v>
      </c>
      <c r="Q435" s="788"/>
      <c r="R435" s="788"/>
      <c r="S435" s="788"/>
      <c r="T435" s="788"/>
      <c r="U435" s="788"/>
      <c r="V435" s="789"/>
      <c r="W435" s="40" t="s">
        <v>0</v>
      </c>
      <c r="X435" s="41">
        <f>IFERROR(SUM(X432:X433),"0")</f>
        <v>1440</v>
      </c>
      <c r="Y435" s="41">
        <f>IFERROR(SUM(Y432:Y433),"0")</f>
        <v>1440</v>
      </c>
      <c r="Z435" s="40"/>
      <c r="AA435" s="64"/>
      <c r="AB435" s="64"/>
      <c r="AC435" s="64"/>
    </row>
    <row r="436" spans="1:68" ht="14.25" customHeight="1" x14ac:dyDescent="0.25">
      <c r="A436" s="792" t="s">
        <v>84</v>
      </c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2"/>
      <c r="P436" s="792"/>
      <c r="Q436" s="792"/>
      <c r="R436" s="792"/>
      <c r="S436" s="792"/>
      <c r="T436" s="792"/>
      <c r="U436" s="792"/>
      <c r="V436" s="792"/>
      <c r="W436" s="792"/>
      <c r="X436" s="792"/>
      <c r="Y436" s="792"/>
      <c r="Z436" s="792"/>
      <c r="AA436" s="63"/>
      <c r="AB436" s="63"/>
      <c r="AC436" s="63"/>
    </row>
    <row r="437" spans="1:68" ht="27" customHeight="1" x14ac:dyDescent="0.25">
      <c r="A437" s="60" t="s">
        <v>697</v>
      </c>
      <c r="B437" s="60" t="s">
        <v>698</v>
      </c>
      <c r="C437" s="34">
        <v>4301051903</v>
      </c>
      <c r="D437" s="793">
        <v>4607091383928</v>
      </c>
      <c r="E437" s="793"/>
      <c r="F437" s="59">
        <v>1.5</v>
      </c>
      <c r="G437" s="35">
        <v>6</v>
      </c>
      <c r="H437" s="59">
        <v>9</v>
      </c>
      <c r="I437" s="59">
        <v>9.5250000000000004</v>
      </c>
      <c r="J437" s="35">
        <v>64</v>
      </c>
      <c r="K437" s="35" t="s">
        <v>126</v>
      </c>
      <c r="L437" s="35" t="s">
        <v>45</v>
      </c>
      <c r="M437" s="36" t="s">
        <v>125</v>
      </c>
      <c r="N437" s="36"/>
      <c r="O437" s="35">
        <v>40</v>
      </c>
      <c r="P437" s="933" t="s">
        <v>699</v>
      </c>
      <c r="Q437" s="795"/>
      <c r="R437" s="795"/>
      <c r="S437" s="795"/>
      <c r="T437" s="796"/>
      <c r="U437" s="37" t="s">
        <v>45</v>
      </c>
      <c r="V437" s="37" t="s">
        <v>45</v>
      </c>
      <c r="W437" s="38" t="s">
        <v>0</v>
      </c>
      <c r="X437" s="56">
        <v>1530</v>
      </c>
      <c r="Y437" s="53">
        <f>IFERROR(IF(X437="",0,CEILING((X437/$H437),1)*$H437),"")</f>
        <v>1530</v>
      </c>
      <c r="Z437" s="39">
        <f>IFERROR(IF(Y437=0,"",ROUNDUP(Y437/H437,0)*0.01898),"")</f>
        <v>3.2265999999999999</v>
      </c>
      <c r="AA437" s="65" t="s">
        <v>45</v>
      </c>
      <c r="AB437" s="66" t="s">
        <v>45</v>
      </c>
      <c r="AC437" s="521" t="s">
        <v>700</v>
      </c>
      <c r="AG437" s="75"/>
      <c r="AJ437" s="79" t="s">
        <v>45</v>
      </c>
      <c r="AK437" s="79">
        <v>0</v>
      </c>
      <c r="BB437" s="522" t="s">
        <v>66</v>
      </c>
      <c r="BM437" s="75">
        <f>IFERROR(X437*I437/H437,"0")</f>
        <v>1619.25</v>
      </c>
      <c r="BN437" s="75">
        <f>IFERROR(Y437*I437/H437,"0")</f>
        <v>1619.25</v>
      </c>
      <c r="BO437" s="75">
        <f>IFERROR(1/J437*(X437/H437),"0")</f>
        <v>2.65625</v>
      </c>
      <c r="BP437" s="75">
        <f>IFERROR(1/J437*(Y437/H437),"0")</f>
        <v>2.65625</v>
      </c>
    </row>
    <row r="438" spans="1:68" ht="27" customHeight="1" x14ac:dyDescent="0.25">
      <c r="A438" s="60" t="s">
        <v>701</v>
      </c>
      <c r="B438" s="60" t="s">
        <v>702</v>
      </c>
      <c r="C438" s="34">
        <v>4301051897</v>
      </c>
      <c r="D438" s="793">
        <v>4607091384260</v>
      </c>
      <c r="E438" s="79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126</v>
      </c>
      <c r="L438" s="35" t="s">
        <v>45</v>
      </c>
      <c r="M438" s="36" t="s">
        <v>125</v>
      </c>
      <c r="N438" s="36"/>
      <c r="O438" s="35">
        <v>40</v>
      </c>
      <c r="P438" s="934" t="s">
        <v>703</v>
      </c>
      <c r="Q438" s="795"/>
      <c r="R438" s="795"/>
      <c r="S438" s="795"/>
      <c r="T438" s="796"/>
      <c r="U438" s="37" t="s">
        <v>45</v>
      </c>
      <c r="V438" s="37" t="s">
        <v>45</v>
      </c>
      <c r="W438" s="38" t="s">
        <v>0</v>
      </c>
      <c r="X438" s="56">
        <v>300</v>
      </c>
      <c r="Y438" s="53">
        <f>IFERROR(IF(X438="",0,CEILING((X438/$H438),1)*$H438),"")</f>
        <v>306</v>
      </c>
      <c r="Z438" s="39">
        <f>IFERROR(IF(Y438=0,"",ROUNDUP(Y438/H438,0)*0.01898),"")</f>
        <v>0.64532</v>
      </c>
      <c r="AA438" s="65" t="s">
        <v>45</v>
      </c>
      <c r="AB438" s="66" t="s">
        <v>45</v>
      </c>
      <c r="AC438" s="523" t="s">
        <v>704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317.29999999999995</v>
      </c>
      <c r="BN438" s="75">
        <f>IFERROR(Y438*I438/H438,"0")</f>
        <v>323.64599999999996</v>
      </c>
      <c r="BO438" s="75">
        <f>IFERROR(1/J438*(X438/H438),"0")</f>
        <v>0.52083333333333337</v>
      </c>
      <c r="BP438" s="75">
        <f>IFERROR(1/J438*(Y438/H438),"0")</f>
        <v>0.53125</v>
      </c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7" t="s">
        <v>40</v>
      </c>
      <c r="Q439" s="788"/>
      <c r="R439" s="788"/>
      <c r="S439" s="788"/>
      <c r="T439" s="788"/>
      <c r="U439" s="788"/>
      <c r="V439" s="789"/>
      <c r="W439" s="40" t="s">
        <v>39</v>
      </c>
      <c r="X439" s="41">
        <f>IFERROR(X437/H437,"0")+IFERROR(X438/H438,"0")</f>
        <v>203.33333333333334</v>
      </c>
      <c r="Y439" s="41">
        <f>IFERROR(Y437/H437,"0")+IFERROR(Y438/H438,"0")</f>
        <v>204</v>
      </c>
      <c r="Z439" s="41">
        <f>IFERROR(IF(Z437="",0,Z437),"0")+IFERROR(IF(Z438="",0,Z438),"0")</f>
        <v>3.8719199999999998</v>
      </c>
      <c r="AA439" s="64"/>
      <c r="AB439" s="64"/>
      <c r="AC439" s="64"/>
    </row>
    <row r="440" spans="1:68" x14ac:dyDescent="0.2">
      <c r="A440" s="790"/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1"/>
      <c r="P440" s="787" t="s">
        <v>40</v>
      </c>
      <c r="Q440" s="788"/>
      <c r="R440" s="788"/>
      <c r="S440" s="788"/>
      <c r="T440" s="788"/>
      <c r="U440" s="788"/>
      <c r="V440" s="789"/>
      <c r="W440" s="40" t="s">
        <v>0</v>
      </c>
      <c r="X440" s="41">
        <f>IFERROR(SUM(X437:X438),"0")</f>
        <v>1830</v>
      </c>
      <c r="Y440" s="41">
        <f>IFERROR(SUM(Y437:Y438),"0")</f>
        <v>1836</v>
      </c>
      <c r="Z440" s="40"/>
      <c r="AA440" s="64"/>
      <c r="AB440" s="64"/>
      <c r="AC440" s="64"/>
    </row>
    <row r="441" spans="1:68" ht="14.25" customHeight="1" x14ac:dyDescent="0.25">
      <c r="A441" s="792" t="s">
        <v>212</v>
      </c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2"/>
      <c r="P441" s="792"/>
      <c r="Q441" s="792"/>
      <c r="R441" s="792"/>
      <c r="S441" s="792"/>
      <c r="T441" s="792"/>
      <c r="U441" s="792"/>
      <c r="V441" s="792"/>
      <c r="W441" s="792"/>
      <c r="X441" s="792"/>
      <c r="Y441" s="792"/>
      <c r="Z441" s="792"/>
      <c r="AA441" s="63"/>
      <c r="AB441" s="63"/>
      <c r="AC441" s="63"/>
    </row>
    <row r="442" spans="1:68" ht="27" customHeight="1" x14ac:dyDescent="0.25">
      <c r="A442" s="60" t="s">
        <v>705</v>
      </c>
      <c r="B442" s="60" t="s">
        <v>706</v>
      </c>
      <c r="C442" s="34">
        <v>4301060439</v>
      </c>
      <c r="D442" s="793">
        <v>4607091384673</v>
      </c>
      <c r="E442" s="793"/>
      <c r="F442" s="59">
        <v>1.5</v>
      </c>
      <c r="G442" s="35">
        <v>6</v>
      </c>
      <c r="H442" s="59">
        <v>9</v>
      </c>
      <c r="I442" s="59">
        <v>9.5190000000000001</v>
      </c>
      <c r="J442" s="35">
        <v>64</v>
      </c>
      <c r="K442" s="35" t="s">
        <v>126</v>
      </c>
      <c r="L442" s="35" t="s">
        <v>45</v>
      </c>
      <c r="M442" s="36" t="s">
        <v>125</v>
      </c>
      <c r="N442" s="36"/>
      <c r="O442" s="35">
        <v>30</v>
      </c>
      <c r="P442" s="925" t="s">
        <v>707</v>
      </c>
      <c r="Q442" s="795"/>
      <c r="R442" s="795"/>
      <c r="S442" s="795"/>
      <c r="T442" s="796"/>
      <c r="U442" s="37" t="s">
        <v>45</v>
      </c>
      <c r="V442" s="37" t="s">
        <v>45</v>
      </c>
      <c r="W442" s="38" t="s">
        <v>0</v>
      </c>
      <c r="X442" s="56">
        <v>240</v>
      </c>
      <c r="Y442" s="53">
        <f>IFERROR(IF(X442="",0,CEILING((X442/$H442),1)*$H442),"")</f>
        <v>243</v>
      </c>
      <c r="Z442" s="39">
        <f>IFERROR(IF(Y442=0,"",ROUNDUP(Y442/H442,0)*0.01898),"")</f>
        <v>0.51246000000000003</v>
      </c>
      <c r="AA442" s="65" t="s">
        <v>45</v>
      </c>
      <c r="AB442" s="66" t="s">
        <v>45</v>
      </c>
      <c r="AC442" s="525" t="s">
        <v>708</v>
      </c>
      <c r="AG442" s="75"/>
      <c r="AJ442" s="79" t="s">
        <v>45</v>
      </c>
      <c r="AK442" s="79">
        <v>0</v>
      </c>
      <c r="BB442" s="526" t="s">
        <v>66</v>
      </c>
      <c r="BM442" s="75">
        <f>IFERROR(X442*I442/H442,"0")</f>
        <v>253.84</v>
      </c>
      <c r="BN442" s="75">
        <f>IFERROR(Y442*I442/H442,"0")</f>
        <v>257.01300000000003</v>
      </c>
      <c r="BO442" s="75">
        <f>IFERROR(1/J442*(X442/H442),"0")</f>
        <v>0.41666666666666669</v>
      </c>
      <c r="BP442" s="75">
        <f>IFERROR(1/J442*(Y442/H442),"0")</f>
        <v>0.421875</v>
      </c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87" t="s">
        <v>40</v>
      </c>
      <c r="Q443" s="788"/>
      <c r="R443" s="788"/>
      <c r="S443" s="788"/>
      <c r="T443" s="788"/>
      <c r="U443" s="788"/>
      <c r="V443" s="789"/>
      <c r="W443" s="40" t="s">
        <v>39</v>
      </c>
      <c r="X443" s="41">
        <f>IFERROR(X442/H442,"0")</f>
        <v>26.666666666666668</v>
      </c>
      <c r="Y443" s="41">
        <f>IFERROR(Y442/H442,"0")</f>
        <v>27</v>
      </c>
      <c r="Z443" s="41">
        <f>IFERROR(IF(Z442="",0,Z442),"0")</f>
        <v>0.51246000000000003</v>
      </c>
      <c r="AA443" s="64"/>
      <c r="AB443" s="64"/>
      <c r="AC443" s="64"/>
    </row>
    <row r="444" spans="1:68" x14ac:dyDescent="0.2">
      <c r="A444" s="790"/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1"/>
      <c r="P444" s="787" t="s">
        <v>40</v>
      </c>
      <c r="Q444" s="788"/>
      <c r="R444" s="788"/>
      <c r="S444" s="788"/>
      <c r="T444" s="788"/>
      <c r="U444" s="788"/>
      <c r="V444" s="789"/>
      <c r="W444" s="40" t="s">
        <v>0</v>
      </c>
      <c r="X444" s="41">
        <f>IFERROR(SUM(X442:X442),"0")</f>
        <v>240</v>
      </c>
      <c r="Y444" s="41">
        <f>IFERROR(SUM(Y442:Y442),"0")</f>
        <v>243</v>
      </c>
      <c r="Z444" s="40"/>
      <c r="AA444" s="64"/>
      <c r="AB444" s="64"/>
      <c r="AC444" s="64"/>
    </row>
    <row r="445" spans="1:68" ht="16.5" customHeight="1" x14ac:dyDescent="0.25">
      <c r="A445" s="803" t="s">
        <v>709</v>
      </c>
      <c r="B445" s="803"/>
      <c r="C445" s="803"/>
      <c r="D445" s="803"/>
      <c r="E445" s="803"/>
      <c r="F445" s="803"/>
      <c r="G445" s="803"/>
      <c r="H445" s="803"/>
      <c r="I445" s="803"/>
      <c r="J445" s="803"/>
      <c r="K445" s="803"/>
      <c r="L445" s="803"/>
      <c r="M445" s="803"/>
      <c r="N445" s="803"/>
      <c r="O445" s="803"/>
      <c r="P445" s="803"/>
      <c r="Q445" s="803"/>
      <c r="R445" s="803"/>
      <c r="S445" s="803"/>
      <c r="T445" s="803"/>
      <c r="U445" s="803"/>
      <c r="V445" s="803"/>
      <c r="W445" s="803"/>
      <c r="X445" s="803"/>
      <c r="Y445" s="803"/>
      <c r="Z445" s="803"/>
      <c r="AA445" s="62"/>
      <c r="AB445" s="62"/>
      <c r="AC445" s="62"/>
    </row>
    <row r="446" spans="1:68" ht="14.25" customHeight="1" x14ac:dyDescent="0.25">
      <c r="A446" s="792" t="s">
        <v>121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63"/>
      <c r="AB446" s="63"/>
      <c r="AC446" s="63"/>
    </row>
    <row r="447" spans="1:68" ht="37.5" customHeight="1" x14ac:dyDescent="0.25">
      <c r="A447" s="60" t="s">
        <v>710</v>
      </c>
      <c r="B447" s="60" t="s">
        <v>711</v>
      </c>
      <c r="C447" s="34">
        <v>4301011873</v>
      </c>
      <c r="D447" s="793">
        <v>4680115881907</v>
      </c>
      <c r="E447" s="79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126</v>
      </c>
      <c r="L447" s="35" t="s">
        <v>45</v>
      </c>
      <c r="M447" s="36" t="s">
        <v>82</v>
      </c>
      <c r="N447" s="36"/>
      <c r="O447" s="35">
        <v>60</v>
      </c>
      <c r="P447" s="9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5"/>
      <c r="R447" s="795"/>
      <c r="S447" s="795"/>
      <c r="T447" s="79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ref="Y447:Y454" si="92">IFERROR(IF(X447="",0,CEILING((X447/$H447),1)*$H447),"")</f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27" t="s">
        <v>712</v>
      </c>
      <c r="AG447" s="75"/>
      <c r="AJ447" s="79" t="s">
        <v>45</v>
      </c>
      <c r="AK447" s="79">
        <v>0</v>
      </c>
      <c r="BB447" s="528" t="s">
        <v>66</v>
      </c>
      <c r="BM447" s="75">
        <f t="shared" ref="BM447:BM454" si="93">IFERROR(X447*I447/H447,"0")</f>
        <v>0</v>
      </c>
      <c r="BN447" s="75">
        <f t="shared" ref="BN447:BN454" si="94">IFERROR(Y447*I447/H447,"0")</f>
        <v>0</v>
      </c>
      <c r="BO447" s="75">
        <f t="shared" ref="BO447:BO454" si="95">IFERROR(1/J447*(X447/H447),"0")</f>
        <v>0</v>
      </c>
      <c r="BP447" s="75">
        <f t="shared" ref="BP447:BP454" si="96">IFERROR(1/J447*(Y447/H447),"0")</f>
        <v>0</v>
      </c>
    </row>
    <row r="448" spans="1:68" ht="27" customHeight="1" x14ac:dyDescent="0.25">
      <c r="A448" s="60" t="s">
        <v>710</v>
      </c>
      <c r="B448" s="60" t="s">
        <v>713</v>
      </c>
      <c r="C448" s="34">
        <v>4301011483</v>
      </c>
      <c r="D448" s="793">
        <v>4680115881907</v>
      </c>
      <c r="E448" s="79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126</v>
      </c>
      <c r="L448" s="35" t="s">
        <v>45</v>
      </c>
      <c r="M448" s="36" t="s">
        <v>82</v>
      </c>
      <c r="N448" s="36"/>
      <c r="O448" s="35">
        <v>60</v>
      </c>
      <c r="P448" s="9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5"/>
      <c r="R448" s="795"/>
      <c r="S448" s="795"/>
      <c r="T448" s="79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29" t="s">
        <v>714</v>
      </c>
      <c r="AG448" s="75"/>
      <c r="AJ448" s="79" t="s">
        <v>45</v>
      </c>
      <c r="AK448" s="79">
        <v>0</v>
      </c>
      <c r="BB448" s="530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715</v>
      </c>
      <c r="B449" s="60" t="s">
        <v>716</v>
      </c>
      <c r="C449" s="34">
        <v>4301011872</v>
      </c>
      <c r="D449" s="793">
        <v>4680115883925</v>
      </c>
      <c r="E449" s="793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126</v>
      </c>
      <c r="L449" s="35" t="s">
        <v>45</v>
      </c>
      <c r="M449" s="36" t="s">
        <v>82</v>
      </c>
      <c r="N449" s="36"/>
      <c r="O449" s="35">
        <v>60</v>
      </c>
      <c r="P449" s="92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5"/>
      <c r="R449" s="795"/>
      <c r="S449" s="795"/>
      <c r="T449" s="79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712</v>
      </c>
      <c r="AG449" s="75"/>
      <c r="AJ449" s="79" t="s">
        <v>45</v>
      </c>
      <c r="AK449" s="79">
        <v>0</v>
      </c>
      <c r="BB449" s="532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27" customHeight="1" x14ac:dyDescent="0.25">
      <c r="A450" s="60" t="s">
        <v>715</v>
      </c>
      <c r="B450" s="60" t="s">
        <v>717</v>
      </c>
      <c r="C450" s="34">
        <v>4301011655</v>
      </c>
      <c r="D450" s="793">
        <v>4680115883925</v>
      </c>
      <c r="E450" s="793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126</v>
      </c>
      <c r="L450" s="35" t="s">
        <v>45</v>
      </c>
      <c r="M450" s="36" t="s">
        <v>82</v>
      </c>
      <c r="N450" s="36"/>
      <c r="O450" s="35">
        <v>60</v>
      </c>
      <c r="P450" s="9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5"/>
      <c r="R450" s="795"/>
      <c r="S450" s="795"/>
      <c r="T450" s="79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714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customHeight="1" x14ac:dyDescent="0.25">
      <c r="A451" s="60" t="s">
        <v>718</v>
      </c>
      <c r="B451" s="60" t="s">
        <v>719</v>
      </c>
      <c r="C451" s="34">
        <v>4301011874</v>
      </c>
      <c r="D451" s="793">
        <v>4680115884892</v>
      </c>
      <c r="E451" s="793"/>
      <c r="F451" s="59">
        <v>1.8</v>
      </c>
      <c r="G451" s="35">
        <v>6</v>
      </c>
      <c r="H451" s="59">
        <v>10.8</v>
      </c>
      <c r="I451" s="59">
        <v>11.234999999999999</v>
      </c>
      <c r="J451" s="35">
        <v>64</v>
      </c>
      <c r="K451" s="35" t="s">
        <v>126</v>
      </c>
      <c r="L451" s="35" t="s">
        <v>45</v>
      </c>
      <c r="M451" s="36" t="s">
        <v>82</v>
      </c>
      <c r="N451" s="36"/>
      <c r="O451" s="35">
        <v>60</v>
      </c>
      <c r="P451" s="9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5"/>
      <c r="R451" s="795"/>
      <c r="S451" s="795"/>
      <c r="T451" s="796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37.5" customHeight="1" x14ac:dyDescent="0.25">
      <c r="A452" s="60" t="s">
        <v>721</v>
      </c>
      <c r="B452" s="60" t="s">
        <v>722</v>
      </c>
      <c r="C452" s="34">
        <v>4301011312</v>
      </c>
      <c r="D452" s="793">
        <v>4607091384192</v>
      </c>
      <c r="E452" s="793"/>
      <c r="F452" s="59">
        <v>1.8</v>
      </c>
      <c r="G452" s="35">
        <v>6</v>
      </c>
      <c r="H452" s="59">
        <v>10.8</v>
      </c>
      <c r="I452" s="59">
        <v>11.234999999999999</v>
      </c>
      <c r="J452" s="35">
        <v>64</v>
      </c>
      <c r="K452" s="35" t="s">
        <v>126</v>
      </c>
      <c r="L452" s="35" t="s">
        <v>45</v>
      </c>
      <c r="M452" s="36" t="s">
        <v>129</v>
      </c>
      <c r="N452" s="36"/>
      <c r="O452" s="35">
        <v>60</v>
      </c>
      <c r="P452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5"/>
      <c r="R452" s="795"/>
      <c r="S452" s="795"/>
      <c r="T452" s="796"/>
      <c r="U452" s="37" t="s">
        <v>45</v>
      </c>
      <c r="V452" s="37" t="s">
        <v>45</v>
      </c>
      <c r="W452" s="38" t="s">
        <v>0</v>
      </c>
      <c r="X452" s="56">
        <v>20</v>
      </c>
      <c r="Y452" s="53">
        <f t="shared" si="92"/>
        <v>21.6</v>
      </c>
      <c r="Z452" s="39">
        <f>IFERROR(IF(Y452=0,"",ROUNDUP(Y452/H452,0)*0.01898),"")</f>
        <v>3.7960000000000001E-2</v>
      </c>
      <c r="AA452" s="65" t="s">
        <v>45</v>
      </c>
      <c r="AB452" s="66" t="s">
        <v>45</v>
      </c>
      <c r="AC452" s="537" t="s">
        <v>723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20.805555555555554</v>
      </c>
      <c r="BN452" s="75">
        <f t="shared" si="94"/>
        <v>22.47</v>
      </c>
      <c r="BO452" s="75">
        <f t="shared" si="95"/>
        <v>2.8935185185185182E-2</v>
      </c>
      <c r="BP452" s="75">
        <f t="shared" si="96"/>
        <v>3.125E-2</v>
      </c>
    </row>
    <row r="453" spans="1:68" ht="37.5" customHeight="1" x14ac:dyDescent="0.25">
      <c r="A453" s="60" t="s">
        <v>724</v>
      </c>
      <c r="B453" s="60" t="s">
        <v>725</v>
      </c>
      <c r="C453" s="34">
        <v>4301011875</v>
      </c>
      <c r="D453" s="793">
        <v>4680115884885</v>
      </c>
      <c r="E453" s="793"/>
      <c r="F453" s="59">
        <v>0.8</v>
      </c>
      <c r="G453" s="35">
        <v>15</v>
      </c>
      <c r="H453" s="59">
        <v>12</v>
      </c>
      <c r="I453" s="59">
        <v>12.435</v>
      </c>
      <c r="J453" s="35">
        <v>64</v>
      </c>
      <c r="K453" s="35" t="s">
        <v>126</v>
      </c>
      <c r="L453" s="35" t="s">
        <v>45</v>
      </c>
      <c r="M453" s="36" t="s">
        <v>82</v>
      </c>
      <c r="N453" s="36"/>
      <c r="O453" s="35">
        <v>60</v>
      </c>
      <c r="P453" s="9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5"/>
      <c r="R453" s="795"/>
      <c r="S453" s="795"/>
      <c r="T453" s="796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IFERROR(IF(Y453=0,"",ROUNDUP(Y453/H453,0)*0.01898),"")</f>
        <v/>
      </c>
      <c r="AA453" s="65" t="s">
        <v>45</v>
      </c>
      <c r="AB453" s="66" t="s">
        <v>45</v>
      </c>
      <c r="AC453" s="539" t="s">
        <v>720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customHeight="1" x14ac:dyDescent="0.25">
      <c r="A454" s="60" t="s">
        <v>726</v>
      </c>
      <c r="B454" s="60" t="s">
        <v>727</v>
      </c>
      <c r="C454" s="34">
        <v>4301011871</v>
      </c>
      <c r="D454" s="793">
        <v>4680115884908</v>
      </c>
      <c r="E454" s="793"/>
      <c r="F454" s="59">
        <v>0.4</v>
      </c>
      <c r="G454" s="35">
        <v>10</v>
      </c>
      <c r="H454" s="59">
        <v>4</v>
      </c>
      <c r="I454" s="59">
        <v>4.21</v>
      </c>
      <c r="J454" s="35">
        <v>132</v>
      </c>
      <c r="K454" s="35" t="s">
        <v>135</v>
      </c>
      <c r="L454" s="35" t="s">
        <v>45</v>
      </c>
      <c r="M454" s="36" t="s">
        <v>82</v>
      </c>
      <c r="N454" s="36"/>
      <c r="O454" s="35">
        <v>60</v>
      </c>
      <c r="P454" s="9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5"/>
      <c r="R454" s="795"/>
      <c r="S454" s="795"/>
      <c r="T454" s="796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720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87" t="s">
        <v>40</v>
      </c>
      <c r="Q455" s="788"/>
      <c r="R455" s="788"/>
      <c r="S455" s="788"/>
      <c r="T455" s="788"/>
      <c r="U455" s="788"/>
      <c r="V455" s="789"/>
      <c r="W455" s="40" t="s">
        <v>39</v>
      </c>
      <c r="X455" s="41">
        <f>IFERROR(X447/H447,"0")+IFERROR(X448/H448,"0")+IFERROR(X449/H449,"0")+IFERROR(X450/H450,"0")+IFERROR(X451/H451,"0")+IFERROR(X452/H452,"0")+IFERROR(X453/H453,"0")+IFERROR(X454/H454,"0")</f>
        <v>1.8518518518518516</v>
      </c>
      <c r="Y455" s="41">
        <f>IFERROR(Y447/H447,"0")+IFERROR(Y448/H448,"0")+IFERROR(Y449/H449,"0")+IFERROR(Y450/H450,"0")+IFERROR(Y451/H451,"0")+IFERROR(Y452/H452,"0")+IFERROR(Y453/H453,"0")+IFERROR(Y454/H454,"0")</f>
        <v>2</v>
      </c>
      <c r="Z455" s="4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64"/>
      <c r="AB455" s="64"/>
      <c r="AC455" s="64"/>
    </row>
    <row r="456" spans="1:68" x14ac:dyDescent="0.2">
      <c r="A456" s="790"/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1"/>
      <c r="P456" s="787" t="s">
        <v>40</v>
      </c>
      <c r="Q456" s="788"/>
      <c r="R456" s="788"/>
      <c r="S456" s="788"/>
      <c r="T456" s="788"/>
      <c r="U456" s="788"/>
      <c r="V456" s="789"/>
      <c r="W456" s="40" t="s">
        <v>0</v>
      </c>
      <c r="X456" s="41">
        <f>IFERROR(SUM(X447:X454),"0")</f>
        <v>20</v>
      </c>
      <c r="Y456" s="41">
        <f>IFERROR(SUM(Y447:Y454),"0")</f>
        <v>21.6</v>
      </c>
      <c r="Z456" s="40"/>
      <c r="AA456" s="64"/>
      <c r="AB456" s="64"/>
      <c r="AC456" s="64"/>
    </row>
    <row r="457" spans="1:68" ht="14.25" customHeight="1" x14ac:dyDescent="0.25">
      <c r="A457" s="792" t="s">
        <v>78</v>
      </c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2"/>
      <c r="P457" s="792"/>
      <c r="Q457" s="792"/>
      <c r="R457" s="792"/>
      <c r="S457" s="792"/>
      <c r="T457" s="792"/>
      <c r="U457" s="792"/>
      <c r="V457" s="792"/>
      <c r="W457" s="792"/>
      <c r="X457" s="792"/>
      <c r="Y457" s="792"/>
      <c r="Z457" s="792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4301031303</v>
      </c>
      <c r="D458" s="793">
        <v>4607091384802</v>
      </c>
      <c r="E458" s="793"/>
      <c r="F458" s="59">
        <v>0.73</v>
      </c>
      <c r="G458" s="35">
        <v>6</v>
      </c>
      <c r="H458" s="59">
        <v>4.38</v>
      </c>
      <c r="I458" s="59">
        <v>4.6500000000000004</v>
      </c>
      <c r="J458" s="35">
        <v>132</v>
      </c>
      <c r="K458" s="35" t="s">
        <v>135</v>
      </c>
      <c r="L458" s="35" t="s">
        <v>45</v>
      </c>
      <c r="M458" s="36" t="s">
        <v>82</v>
      </c>
      <c r="N458" s="36"/>
      <c r="O458" s="35">
        <v>35</v>
      </c>
      <c r="P458" s="9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5"/>
      <c r="R458" s="795"/>
      <c r="S458" s="795"/>
      <c r="T458" s="796"/>
      <c r="U458" s="37" t="s">
        <v>45</v>
      </c>
      <c r="V458" s="37" t="s">
        <v>45</v>
      </c>
      <c r="W458" s="38" t="s">
        <v>0</v>
      </c>
      <c r="X458" s="56">
        <v>210</v>
      </c>
      <c r="Y458" s="53">
        <f>IFERROR(IF(X458="",0,CEILING((X458/$H458),1)*$H458),"")</f>
        <v>210.24</v>
      </c>
      <c r="Z458" s="39">
        <f>IFERROR(IF(Y458=0,"",ROUNDUP(Y458/H458,0)*0.00902),"")</f>
        <v>0.43296000000000001</v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222.94520547945208</v>
      </c>
      <c r="BN458" s="75">
        <f>IFERROR(Y458*I458/H458,"0")</f>
        <v>223.20000000000002</v>
      </c>
      <c r="BO458" s="75">
        <f>IFERROR(1/J458*(X458/H458),"0")</f>
        <v>0.36322125363221258</v>
      </c>
      <c r="BP458" s="75">
        <f>IFERROR(1/J458*(Y458/H458),"0")</f>
        <v>0.36363636363636365</v>
      </c>
    </row>
    <row r="459" spans="1:68" ht="27" customHeight="1" x14ac:dyDescent="0.25">
      <c r="A459" s="60" t="s">
        <v>731</v>
      </c>
      <c r="B459" s="60" t="s">
        <v>732</v>
      </c>
      <c r="C459" s="34">
        <v>4301031304</v>
      </c>
      <c r="D459" s="793">
        <v>4607091384826</v>
      </c>
      <c r="E459" s="793"/>
      <c r="F459" s="59">
        <v>0.35</v>
      </c>
      <c r="G459" s="35">
        <v>8</v>
      </c>
      <c r="H459" s="59">
        <v>2.8</v>
      </c>
      <c r="I459" s="59">
        <v>2.98</v>
      </c>
      <c r="J459" s="35">
        <v>234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5"/>
      <c r="R459" s="795"/>
      <c r="S459" s="795"/>
      <c r="T459" s="79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IFERROR(IF(Y459=0,"",ROUNDUP(Y459/H459,0)*0.00502),"")</f>
        <v/>
      </c>
      <c r="AA459" s="65" t="s">
        <v>45</v>
      </c>
      <c r="AB459" s="66" t="s">
        <v>45</v>
      </c>
      <c r="AC459" s="545" t="s">
        <v>730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87" t="s">
        <v>40</v>
      </c>
      <c r="Q460" s="788"/>
      <c r="R460" s="788"/>
      <c r="S460" s="788"/>
      <c r="T460" s="788"/>
      <c r="U460" s="788"/>
      <c r="V460" s="789"/>
      <c r="W460" s="40" t="s">
        <v>39</v>
      </c>
      <c r="X460" s="41">
        <f>IFERROR(X458/H458,"0")+IFERROR(X459/H459,"0")</f>
        <v>47.945205479452056</v>
      </c>
      <c r="Y460" s="41">
        <f>IFERROR(Y458/H458,"0")+IFERROR(Y459/H459,"0")</f>
        <v>48</v>
      </c>
      <c r="Z460" s="41">
        <f>IFERROR(IF(Z458="",0,Z458),"0")+IFERROR(IF(Z459="",0,Z459),"0")</f>
        <v>0.43296000000000001</v>
      </c>
      <c r="AA460" s="64"/>
      <c r="AB460" s="64"/>
      <c r="AC460" s="64"/>
    </row>
    <row r="461" spans="1:68" x14ac:dyDescent="0.2">
      <c r="A461" s="790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87" t="s">
        <v>40</v>
      </c>
      <c r="Q461" s="788"/>
      <c r="R461" s="788"/>
      <c r="S461" s="788"/>
      <c r="T461" s="788"/>
      <c r="U461" s="788"/>
      <c r="V461" s="789"/>
      <c r="W461" s="40" t="s">
        <v>0</v>
      </c>
      <c r="X461" s="41">
        <f>IFERROR(SUM(X458:X459),"0")</f>
        <v>210</v>
      </c>
      <c r="Y461" s="41">
        <f>IFERROR(SUM(Y458:Y459),"0")</f>
        <v>210.24</v>
      </c>
      <c r="Z461" s="40"/>
      <c r="AA461" s="64"/>
      <c r="AB461" s="64"/>
      <c r="AC461" s="64"/>
    </row>
    <row r="462" spans="1:68" ht="14.25" customHeight="1" x14ac:dyDescent="0.25">
      <c r="A462" s="792" t="s">
        <v>84</v>
      </c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2"/>
      <c r="P462" s="792"/>
      <c r="Q462" s="792"/>
      <c r="R462" s="792"/>
      <c r="S462" s="792"/>
      <c r="T462" s="792"/>
      <c r="U462" s="792"/>
      <c r="V462" s="792"/>
      <c r="W462" s="792"/>
      <c r="X462" s="792"/>
      <c r="Y462" s="792"/>
      <c r="Z462" s="792"/>
      <c r="AA462" s="63"/>
      <c r="AB462" s="63"/>
      <c r="AC462" s="63"/>
    </row>
    <row r="463" spans="1:68" ht="27" customHeight="1" x14ac:dyDescent="0.25">
      <c r="A463" s="60" t="s">
        <v>733</v>
      </c>
      <c r="B463" s="60" t="s">
        <v>734</v>
      </c>
      <c r="C463" s="34">
        <v>4301051899</v>
      </c>
      <c r="D463" s="793">
        <v>4607091384246</v>
      </c>
      <c r="E463" s="793"/>
      <c r="F463" s="59">
        <v>1.5</v>
      </c>
      <c r="G463" s="35">
        <v>6</v>
      </c>
      <c r="H463" s="59">
        <v>9</v>
      </c>
      <c r="I463" s="59">
        <v>9.5190000000000001</v>
      </c>
      <c r="J463" s="35">
        <v>64</v>
      </c>
      <c r="K463" s="35" t="s">
        <v>126</v>
      </c>
      <c r="L463" s="35" t="s">
        <v>45</v>
      </c>
      <c r="M463" s="36" t="s">
        <v>125</v>
      </c>
      <c r="N463" s="36"/>
      <c r="O463" s="35">
        <v>40</v>
      </c>
      <c r="P463" s="914" t="s">
        <v>735</v>
      </c>
      <c r="Q463" s="795"/>
      <c r="R463" s="795"/>
      <c r="S463" s="795"/>
      <c r="T463" s="796"/>
      <c r="U463" s="37" t="s">
        <v>45</v>
      </c>
      <c r="V463" s="37" t="s">
        <v>45</v>
      </c>
      <c r="W463" s="38" t="s">
        <v>0</v>
      </c>
      <c r="X463" s="56">
        <v>20</v>
      </c>
      <c r="Y463" s="53">
        <f>IFERROR(IF(X463="",0,CEILING((X463/$H463),1)*$H463),"")</f>
        <v>27</v>
      </c>
      <c r="Z463" s="39">
        <f>IFERROR(IF(Y463=0,"",ROUNDUP(Y463/H463,0)*0.01898),"")</f>
        <v>5.6940000000000004E-2</v>
      </c>
      <c r="AA463" s="65" t="s">
        <v>45</v>
      </c>
      <c r="AB463" s="66" t="s">
        <v>45</v>
      </c>
      <c r="AC463" s="547" t="s">
        <v>736</v>
      </c>
      <c r="AG463" s="75"/>
      <c r="AJ463" s="79" t="s">
        <v>45</v>
      </c>
      <c r="AK463" s="79">
        <v>0</v>
      </c>
      <c r="BB463" s="548" t="s">
        <v>66</v>
      </c>
      <c r="BM463" s="75">
        <f>IFERROR(X463*I463/H463,"0")</f>
        <v>21.153333333333332</v>
      </c>
      <c r="BN463" s="75">
        <f>IFERROR(Y463*I463/H463,"0")</f>
        <v>28.556999999999999</v>
      </c>
      <c r="BO463" s="75">
        <f>IFERROR(1/J463*(X463/H463),"0")</f>
        <v>3.4722222222222224E-2</v>
      </c>
      <c r="BP463" s="75">
        <f>IFERROR(1/J463*(Y463/H463),"0")</f>
        <v>4.6875E-2</v>
      </c>
    </row>
    <row r="464" spans="1:68" ht="37.5" customHeight="1" x14ac:dyDescent="0.25">
      <c r="A464" s="60" t="s">
        <v>737</v>
      </c>
      <c r="B464" s="60" t="s">
        <v>738</v>
      </c>
      <c r="C464" s="34">
        <v>4301051901</v>
      </c>
      <c r="D464" s="793">
        <v>4680115881976</v>
      </c>
      <c r="E464" s="793"/>
      <c r="F464" s="59">
        <v>1.5</v>
      </c>
      <c r="G464" s="35">
        <v>6</v>
      </c>
      <c r="H464" s="59">
        <v>9</v>
      </c>
      <c r="I464" s="59">
        <v>9.4350000000000005</v>
      </c>
      <c r="J464" s="35">
        <v>64</v>
      </c>
      <c r="K464" s="35" t="s">
        <v>126</v>
      </c>
      <c r="L464" s="35" t="s">
        <v>45</v>
      </c>
      <c r="M464" s="36" t="s">
        <v>125</v>
      </c>
      <c r="N464" s="36"/>
      <c r="O464" s="35">
        <v>40</v>
      </c>
      <c r="P464" s="915" t="s">
        <v>739</v>
      </c>
      <c r="Q464" s="795"/>
      <c r="R464" s="795"/>
      <c r="S464" s="795"/>
      <c r="T464" s="796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IFERROR(IF(Y464=0,"",ROUNDUP(Y464/H464,0)*0.01898),"")</f>
        <v/>
      </c>
      <c r="AA464" s="65" t="s">
        <v>45</v>
      </c>
      <c r="AB464" s="66" t="s">
        <v>45</v>
      </c>
      <c r="AC464" s="549" t="s">
        <v>740</v>
      </c>
      <c r="AG464" s="75"/>
      <c r="AJ464" s="79" t="s">
        <v>45</v>
      </c>
      <c r="AK464" s="79">
        <v>0</v>
      </c>
      <c r="BB464" s="550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741</v>
      </c>
      <c r="B465" s="60" t="s">
        <v>742</v>
      </c>
      <c r="C465" s="34">
        <v>4301051297</v>
      </c>
      <c r="D465" s="793">
        <v>4607091384253</v>
      </c>
      <c r="E465" s="793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9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5"/>
      <c r="R465" s="795"/>
      <c r="S465" s="795"/>
      <c r="T465" s="796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1" t="s">
        <v>743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37.5" customHeight="1" x14ac:dyDescent="0.25">
      <c r="A466" s="60" t="s">
        <v>741</v>
      </c>
      <c r="B466" s="60" t="s">
        <v>744</v>
      </c>
      <c r="C466" s="34">
        <v>4301051634</v>
      </c>
      <c r="D466" s="793">
        <v>4607091384253</v>
      </c>
      <c r="E466" s="793"/>
      <c r="F466" s="59">
        <v>0.4</v>
      </c>
      <c r="G466" s="35">
        <v>6</v>
      </c>
      <c r="H466" s="59">
        <v>2.4</v>
      </c>
      <c r="I466" s="59">
        <v>2.6640000000000001</v>
      </c>
      <c r="J466" s="35">
        <v>182</v>
      </c>
      <c r="K466" s="35" t="s">
        <v>88</v>
      </c>
      <c r="L466" s="35" t="s">
        <v>45</v>
      </c>
      <c r="M466" s="36" t="s">
        <v>82</v>
      </c>
      <c r="N466" s="36"/>
      <c r="O466" s="35">
        <v>40</v>
      </c>
      <c r="P466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5"/>
      <c r="R466" s="795"/>
      <c r="S466" s="795"/>
      <c r="T466" s="796"/>
      <c r="U466" s="37" t="s">
        <v>45</v>
      </c>
      <c r="V466" s="37" t="s">
        <v>45</v>
      </c>
      <c r="W466" s="38" t="s">
        <v>0</v>
      </c>
      <c r="X466" s="56">
        <v>30</v>
      </c>
      <c r="Y466" s="53">
        <f>IFERROR(IF(X466="",0,CEILING((X466/$H466),1)*$H466),"")</f>
        <v>31.2</v>
      </c>
      <c r="Z466" s="39">
        <f>IFERROR(IF(Y466=0,"",ROUNDUP(Y466/H466,0)*0.00651),"")</f>
        <v>8.4629999999999997E-2</v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33.300000000000004</v>
      </c>
      <c r="BN466" s="75">
        <f>IFERROR(Y466*I466/H466,"0")</f>
        <v>34.631999999999998</v>
      </c>
      <c r="BO466" s="75">
        <f>IFERROR(1/J466*(X466/H466),"0")</f>
        <v>6.8681318681318687E-2</v>
      </c>
      <c r="BP466" s="75">
        <f>IFERROR(1/J466*(Y466/H466),"0")</f>
        <v>7.1428571428571438E-2</v>
      </c>
    </row>
    <row r="467" spans="1:68" ht="27" customHeight="1" x14ac:dyDescent="0.25">
      <c r="A467" s="60" t="s">
        <v>746</v>
      </c>
      <c r="B467" s="60" t="s">
        <v>747</v>
      </c>
      <c r="C467" s="34">
        <v>4301051444</v>
      </c>
      <c r="D467" s="793">
        <v>4680115881969</v>
      </c>
      <c r="E467" s="793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88</v>
      </c>
      <c r="L467" s="35" t="s">
        <v>45</v>
      </c>
      <c r="M467" s="36" t="s">
        <v>82</v>
      </c>
      <c r="N467" s="36"/>
      <c r="O467" s="35">
        <v>40</v>
      </c>
      <c r="P467" s="9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5"/>
      <c r="R467" s="795"/>
      <c r="S467" s="795"/>
      <c r="T467" s="79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87" t="s">
        <v>40</v>
      </c>
      <c r="Q468" s="788"/>
      <c r="R468" s="788"/>
      <c r="S468" s="788"/>
      <c r="T468" s="788"/>
      <c r="U468" s="788"/>
      <c r="V468" s="789"/>
      <c r="W468" s="40" t="s">
        <v>39</v>
      </c>
      <c r="X468" s="41">
        <f>IFERROR(X463/H463,"0")+IFERROR(X464/H464,"0")+IFERROR(X465/H465,"0")+IFERROR(X466/H466,"0")+IFERROR(X467/H467,"0")</f>
        <v>14.722222222222221</v>
      </c>
      <c r="Y468" s="41">
        <f>IFERROR(Y463/H463,"0")+IFERROR(Y464/H464,"0")+IFERROR(Y465/H465,"0")+IFERROR(Y466/H466,"0")+IFERROR(Y467/H467,"0")</f>
        <v>16</v>
      </c>
      <c r="Z468" s="41">
        <f>IFERROR(IF(Z463="",0,Z463),"0")+IFERROR(IF(Z464="",0,Z464),"0")+IFERROR(IF(Z465="",0,Z465),"0")+IFERROR(IF(Z466="",0,Z466),"0")+IFERROR(IF(Z467="",0,Z467),"0")</f>
        <v>0.14157</v>
      </c>
      <c r="AA468" s="64"/>
      <c r="AB468" s="64"/>
      <c r="AC468" s="64"/>
    </row>
    <row r="469" spans="1:68" x14ac:dyDescent="0.2">
      <c r="A469" s="790"/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1"/>
      <c r="P469" s="787" t="s">
        <v>40</v>
      </c>
      <c r="Q469" s="788"/>
      <c r="R469" s="788"/>
      <c r="S469" s="788"/>
      <c r="T469" s="788"/>
      <c r="U469" s="788"/>
      <c r="V469" s="789"/>
      <c r="W469" s="40" t="s">
        <v>0</v>
      </c>
      <c r="X469" s="41">
        <f>IFERROR(SUM(X463:X467),"0")</f>
        <v>50</v>
      </c>
      <c r="Y469" s="41">
        <f>IFERROR(SUM(Y463:Y467),"0")</f>
        <v>58.2</v>
      </c>
      <c r="Z469" s="40"/>
      <c r="AA469" s="64"/>
      <c r="AB469" s="64"/>
      <c r="AC469" s="64"/>
    </row>
    <row r="470" spans="1:68" ht="14.25" customHeight="1" x14ac:dyDescent="0.25">
      <c r="A470" s="792" t="s">
        <v>212</v>
      </c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2"/>
      <c r="P470" s="792"/>
      <c r="Q470" s="792"/>
      <c r="R470" s="792"/>
      <c r="S470" s="792"/>
      <c r="T470" s="792"/>
      <c r="U470" s="792"/>
      <c r="V470" s="792"/>
      <c r="W470" s="792"/>
      <c r="X470" s="792"/>
      <c r="Y470" s="792"/>
      <c r="Z470" s="792"/>
      <c r="AA470" s="63"/>
      <c r="AB470" s="63"/>
      <c r="AC470" s="63"/>
    </row>
    <row r="471" spans="1:68" ht="27" customHeight="1" x14ac:dyDescent="0.25">
      <c r="A471" s="60" t="s">
        <v>749</v>
      </c>
      <c r="B471" s="60" t="s">
        <v>750</v>
      </c>
      <c r="C471" s="34">
        <v>4301060441</v>
      </c>
      <c r="D471" s="793">
        <v>4607091389357</v>
      </c>
      <c r="E471" s="793"/>
      <c r="F471" s="59">
        <v>1.5</v>
      </c>
      <c r="G471" s="35">
        <v>6</v>
      </c>
      <c r="H471" s="59">
        <v>9</v>
      </c>
      <c r="I471" s="59">
        <v>9.4350000000000005</v>
      </c>
      <c r="J471" s="35">
        <v>64</v>
      </c>
      <c r="K471" s="35" t="s">
        <v>126</v>
      </c>
      <c r="L471" s="35" t="s">
        <v>45</v>
      </c>
      <c r="M471" s="36" t="s">
        <v>125</v>
      </c>
      <c r="N471" s="36"/>
      <c r="O471" s="35">
        <v>40</v>
      </c>
      <c r="P471" s="919" t="s">
        <v>751</v>
      </c>
      <c r="Q471" s="795"/>
      <c r="R471" s="795"/>
      <c r="S471" s="795"/>
      <c r="T471" s="796"/>
      <c r="U471" s="37" t="s">
        <v>45</v>
      </c>
      <c r="V471" s="37" t="s">
        <v>45</v>
      </c>
      <c r="W471" s="38" t="s">
        <v>0</v>
      </c>
      <c r="X471" s="56">
        <v>50</v>
      </c>
      <c r="Y471" s="53">
        <f>IFERROR(IF(X471="",0,CEILING((X471/$H471),1)*$H471),"")</f>
        <v>54</v>
      </c>
      <c r="Z471" s="39">
        <f>IFERROR(IF(Y471=0,"",ROUNDUP(Y471/H471,0)*0.01898),"")</f>
        <v>0.11388000000000001</v>
      </c>
      <c r="AA471" s="65" t="s">
        <v>45</v>
      </c>
      <c r="AB471" s="66" t="s">
        <v>45</v>
      </c>
      <c r="AC471" s="557" t="s">
        <v>752</v>
      </c>
      <c r="AG471" s="75"/>
      <c r="AJ471" s="79" t="s">
        <v>45</v>
      </c>
      <c r="AK471" s="79">
        <v>0</v>
      </c>
      <c r="BB471" s="558" t="s">
        <v>66</v>
      </c>
      <c r="BM471" s="75">
        <f>IFERROR(X471*I471/H471,"0")</f>
        <v>52.416666666666664</v>
      </c>
      <c r="BN471" s="75">
        <f>IFERROR(Y471*I471/H471,"0")</f>
        <v>56.61</v>
      </c>
      <c r="BO471" s="75">
        <f>IFERROR(1/J471*(X471/H471),"0")</f>
        <v>8.6805555555555552E-2</v>
      </c>
      <c r="BP471" s="75">
        <f>IFERROR(1/J471*(Y471/H471),"0")</f>
        <v>9.375E-2</v>
      </c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7" t="s">
        <v>40</v>
      </c>
      <c r="Q472" s="788"/>
      <c r="R472" s="788"/>
      <c r="S472" s="788"/>
      <c r="T472" s="788"/>
      <c r="U472" s="788"/>
      <c r="V472" s="789"/>
      <c r="W472" s="40" t="s">
        <v>39</v>
      </c>
      <c r="X472" s="41">
        <f>IFERROR(X471/H471,"0")</f>
        <v>5.5555555555555554</v>
      </c>
      <c r="Y472" s="41">
        <f>IFERROR(Y471/H471,"0")</f>
        <v>6</v>
      </c>
      <c r="Z472" s="41">
        <f>IFERROR(IF(Z471="",0,Z471),"0")</f>
        <v>0.11388000000000001</v>
      </c>
      <c r="AA472" s="64"/>
      <c r="AB472" s="64"/>
      <c r="AC472" s="64"/>
    </row>
    <row r="473" spans="1:68" x14ac:dyDescent="0.2">
      <c r="A473" s="790"/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1"/>
      <c r="P473" s="787" t="s">
        <v>40</v>
      </c>
      <c r="Q473" s="788"/>
      <c r="R473" s="788"/>
      <c r="S473" s="788"/>
      <c r="T473" s="788"/>
      <c r="U473" s="788"/>
      <c r="V473" s="789"/>
      <c r="W473" s="40" t="s">
        <v>0</v>
      </c>
      <c r="X473" s="41">
        <f>IFERROR(SUM(X471:X471),"0")</f>
        <v>50</v>
      </c>
      <c r="Y473" s="41">
        <f>IFERROR(SUM(Y471:Y471),"0")</f>
        <v>54</v>
      </c>
      <c r="Z473" s="40"/>
      <c r="AA473" s="64"/>
      <c r="AB473" s="64"/>
      <c r="AC473" s="64"/>
    </row>
    <row r="474" spans="1:68" ht="27.75" customHeight="1" x14ac:dyDescent="0.2">
      <c r="A474" s="837" t="s">
        <v>753</v>
      </c>
      <c r="B474" s="837"/>
      <c r="C474" s="837"/>
      <c r="D474" s="837"/>
      <c r="E474" s="837"/>
      <c r="F474" s="837"/>
      <c r="G474" s="837"/>
      <c r="H474" s="837"/>
      <c r="I474" s="837"/>
      <c r="J474" s="837"/>
      <c r="K474" s="837"/>
      <c r="L474" s="837"/>
      <c r="M474" s="837"/>
      <c r="N474" s="837"/>
      <c r="O474" s="837"/>
      <c r="P474" s="837"/>
      <c r="Q474" s="837"/>
      <c r="R474" s="837"/>
      <c r="S474" s="837"/>
      <c r="T474" s="837"/>
      <c r="U474" s="837"/>
      <c r="V474" s="837"/>
      <c r="W474" s="837"/>
      <c r="X474" s="837"/>
      <c r="Y474" s="837"/>
      <c r="Z474" s="837"/>
      <c r="AA474" s="52"/>
      <c r="AB474" s="52"/>
      <c r="AC474" s="52"/>
    </row>
    <row r="475" spans="1:68" ht="16.5" customHeight="1" x14ac:dyDescent="0.25">
      <c r="A475" s="803" t="s">
        <v>754</v>
      </c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3"/>
      <c r="P475" s="803"/>
      <c r="Q475" s="803"/>
      <c r="R475" s="803"/>
      <c r="S475" s="803"/>
      <c r="T475" s="803"/>
      <c r="U475" s="803"/>
      <c r="V475" s="803"/>
      <c r="W475" s="803"/>
      <c r="X475" s="803"/>
      <c r="Y475" s="803"/>
      <c r="Z475" s="803"/>
      <c r="AA475" s="62"/>
      <c r="AB475" s="62"/>
      <c r="AC475" s="62"/>
    </row>
    <row r="476" spans="1:68" ht="14.25" customHeight="1" x14ac:dyDescent="0.25">
      <c r="A476" s="792" t="s">
        <v>121</v>
      </c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2"/>
      <c r="P476" s="792"/>
      <c r="Q476" s="792"/>
      <c r="R476" s="792"/>
      <c r="S476" s="792"/>
      <c r="T476" s="792"/>
      <c r="U476" s="792"/>
      <c r="V476" s="792"/>
      <c r="W476" s="792"/>
      <c r="X476" s="792"/>
      <c r="Y476" s="792"/>
      <c r="Z476" s="79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4301011428</v>
      </c>
      <c r="D477" s="793">
        <v>4607091389708</v>
      </c>
      <c r="E477" s="793"/>
      <c r="F477" s="59">
        <v>0.45</v>
      </c>
      <c r="G477" s="35">
        <v>6</v>
      </c>
      <c r="H477" s="59">
        <v>2.7</v>
      </c>
      <c r="I477" s="59">
        <v>2.88</v>
      </c>
      <c r="J477" s="35">
        <v>182</v>
      </c>
      <c r="K477" s="35" t="s">
        <v>88</v>
      </c>
      <c r="L477" s="35" t="s">
        <v>45</v>
      </c>
      <c r="M477" s="36" t="s">
        <v>129</v>
      </c>
      <c r="N477" s="36"/>
      <c r="O477" s="35">
        <v>50</v>
      </c>
      <c r="P477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5"/>
      <c r="R477" s="795"/>
      <c r="S477" s="795"/>
      <c r="T477" s="796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59" t="s">
        <v>757</v>
      </c>
      <c r="AG477" s="75"/>
      <c r="AJ477" s="79" t="s">
        <v>45</v>
      </c>
      <c r="AK477" s="79">
        <v>0</v>
      </c>
      <c r="BB477" s="56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87" t="s">
        <v>40</v>
      </c>
      <c r="Q478" s="788"/>
      <c r="R478" s="788"/>
      <c r="S478" s="788"/>
      <c r="T478" s="788"/>
      <c r="U478" s="788"/>
      <c r="V478" s="789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x14ac:dyDescent="0.2">
      <c r="A479" s="790"/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1"/>
      <c r="P479" s="787" t="s">
        <v>40</v>
      </c>
      <c r="Q479" s="788"/>
      <c r="R479" s="788"/>
      <c r="S479" s="788"/>
      <c r="T479" s="788"/>
      <c r="U479" s="788"/>
      <c r="V479" s="789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customHeight="1" x14ac:dyDescent="0.25">
      <c r="A480" s="792" t="s">
        <v>78</v>
      </c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2"/>
      <c r="P480" s="792"/>
      <c r="Q480" s="792"/>
      <c r="R480" s="792"/>
      <c r="S480" s="792"/>
      <c r="T480" s="792"/>
      <c r="U480" s="792"/>
      <c r="V480" s="792"/>
      <c r="W480" s="792"/>
      <c r="X480" s="792"/>
      <c r="Y480" s="792"/>
      <c r="Z480" s="792"/>
      <c r="AA480" s="63"/>
      <c r="AB480" s="63"/>
      <c r="AC480" s="63"/>
    </row>
    <row r="481" spans="1:68" ht="27" customHeight="1" x14ac:dyDescent="0.25">
      <c r="A481" s="60" t="s">
        <v>758</v>
      </c>
      <c r="B481" s="60" t="s">
        <v>759</v>
      </c>
      <c r="C481" s="34">
        <v>4301031405</v>
      </c>
      <c r="D481" s="793">
        <v>4680115886100</v>
      </c>
      <c r="E481" s="793"/>
      <c r="F481" s="59">
        <v>0.9</v>
      </c>
      <c r="G481" s="35">
        <v>6</v>
      </c>
      <c r="H481" s="59">
        <v>5.4</v>
      </c>
      <c r="I481" s="59">
        <v>5.61</v>
      </c>
      <c r="J481" s="35">
        <v>132</v>
      </c>
      <c r="K481" s="35" t="s">
        <v>135</v>
      </c>
      <c r="L481" s="35" t="s">
        <v>45</v>
      </c>
      <c r="M481" s="36" t="s">
        <v>82</v>
      </c>
      <c r="N481" s="36"/>
      <c r="O481" s="35">
        <v>50</v>
      </c>
      <c r="P481" s="911" t="s">
        <v>760</v>
      </c>
      <c r="Q481" s="795"/>
      <c r="R481" s="795"/>
      <c r="S481" s="795"/>
      <c r="T481" s="796"/>
      <c r="U481" s="37" t="s">
        <v>45</v>
      </c>
      <c r="V481" s="37" t="s">
        <v>45</v>
      </c>
      <c r="W481" s="38" t="s">
        <v>0</v>
      </c>
      <c r="X481" s="56">
        <v>60</v>
      </c>
      <c r="Y481" s="53">
        <f t="shared" ref="Y481:Y499" si="97">IFERROR(IF(X481="",0,CEILING((X481/$H481),1)*$H481),"")</f>
        <v>64.800000000000011</v>
      </c>
      <c r="Z481" s="39">
        <f>IFERROR(IF(Y481=0,"",ROUNDUP(Y481/H481,0)*0.00902),"")</f>
        <v>0.10824</v>
      </c>
      <c r="AA481" s="65" t="s">
        <v>45</v>
      </c>
      <c r="AB481" s="66" t="s">
        <v>45</v>
      </c>
      <c r="AC481" s="561" t="s">
        <v>761</v>
      </c>
      <c r="AG481" s="75"/>
      <c r="AJ481" s="79" t="s">
        <v>45</v>
      </c>
      <c r="AK481" s="79">
        <v>0</v>
      </c>
      <c r="BB481" s="562" t="s">
        <v>66</v>
      </c>
      <c r="BM481" s="75">
        <f t="shared" ref="BM481:BM499" si="98">IFERROR(X481*I481/H481,"0")</f>
        <v>62.333333333333336</v>
      </c>
      <c r="BN481" s="75">
        <f t="shared" ref="BN481:BN499" si="99">IFERROR(Y481*I481/H481,"0")</f>
        <v>67.320000000000007</v>
      </c>
      <c r="BO481" s="75">
        <f t="shared" ref="BO481:BO499" si="100">IFERROR(1/J481*(X481/H481),"0")</f>
        <v>8.4175084175084181E-2</v>
      </c>
      <c r="BP481" s="75">
        <f t="shared" ref="BP481:BP499" si="101">IFERROR(1/J481*(Y481/H481),"0")</f>
        <v>9.0909090909090925E-2</v>
      </c>
    </row>
    <row r="482" spans="1:68" ht="27" customHeight="1" x14ac:dyDescent="0.25">
      <c r="A482" s="60" t="s">
        <v>762</v>
      </c>
      <c r="B482" s="60" t="s">
        <v>763</v>
      </c>
      <c r="C482" s="34">
        <v>4301031382</v>
      </c>
      <c r="D482" s="793">
        <v>4680115886117</v>
      </c>
      <c r="E482" s="793"/>
      <c r="F482" s="59">
        <v>0.9</v>
      </c>
      <c r="G482" s="35">
        <v>6</v>
      </c>
      <c r="H482" s="59">
        <v>5.4</v>
      </c>
      <c r="I482" s="59">
        <v>5.61</v>
      </c>
      <c r="J482" s="35">
        <v>120</v>
      </c>
      <c r="K482" s="35" t="s">
        <v>135</v>
      </c>
      <c r="L482" s="35" t="s">
        <v>45</v>
      </c>
      <c r="M482" s="36" t="s">
        <v>82</v>
      </c>
      <c r="N482" s="36"/>
      <c r="O482" s="35">
        <v>50</v>
      </c>
      <c r="P482" s="912" t="s">
        <v>764</v>
      </c>
      <c r="Q482" s="795"/>
      <c r="R482" s="795"/>
      <c r="S482" s="795"/>
      <c r="T482" s="79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>IFERROR(IF(Y482=0,"",ROUNDUP(Y482/H482,0)*0.00937),"")</f>
        <v/>
      </c>
      <c r="AA482" s="65" t="s">
        <v>45</v>
      </c>
      <c r="AB482" s="66" t="s">
        <v>45</v>
      </c>
      <c r="AC482" s="563" t="s">
        <v>765</v>
      </c>
      <c r="AG482" s="75"/>
      <c r="AJ482" s="79" t="s">
        <v>45</v>
      </c>
      <c r="AK482" s="79">
        <v>0</v>
      </c>
      <c r="BB482" s="564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762</v>
      </c>
      <c r="B483" s="60" t="s">
        <v>766</v>
      </c>
      <c r="C483" s="34">
        <v>4301031406</v>
      </c>
      <c r="D483" s="793">
        <v>4680115886117</v>
      </c>
      <c r="E483" s="793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135</v>
      </c>
      <c r="L483" s="35" t="s">
        <v>45</v>
      </c>
      <c r="M483" s="36" t="s">
        <v>82</v>
      </c>
      <c r="N483" s="36"/>
      <c r="O483" s="35">
        <v>50</v>
      </c>
      <c r="P483" s="913" t="s">
        <v>764</v>
      </c>
      <c r="Q483" s="795"/>
      <c r="R483" s="795"/>
      <c r="S483" s="795"/>
      <c r="T483" s="79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65" t="s">
        <v>765</v>
      </c>
      <c r="AG483" s="75"/>
      <c r="AJ483" s="79" t="s">
        <v>45</v>
      </c>
      <c r="AK483" s="79">
        <v>0</v>
      </c>
      <c r="BB483" s="566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27" customHeight="1" x14ac:dyDescent="0.25">
      <c r="A484" s="60" t="s">
        <v>767</v>
      </c>
      <c r="B484" s="60" t="s">
        <v>768</v>
      </c>
      <c r="C484" s="34">
        <v>4301031325</v>
      </c>
      <c r="D484" s="793">
        <v>4607091389746</v>
      </c>
      <c r="E484" s="793"/>
      <c r="F484" s="59">
        <v>0.7</v>
      </c>
      <c r="G484" s="35">
        <v>6</v>
      </c>
      <c r="H484" s="59">
        <v>4.2</v>
      </c>
      <c r="I484" s="59">
        <v>4.4400000000000004</v>
      </c>
      <c r="J484" s="35">
        <v>132</v>
      </c>
      <c r="K484" s="35" t="s">
        <v>135</v>
      </c>
      <c r="L484" s="35" t="s">
        <v>45</v>
      </c>
      <c r="M484" s="36" t="s">
        <v>82</v>
      </c>
      <c r="N484" s="36"/>
      <c r="O484" s="35">
        <v>50</v>
      </c>
      <c r="P484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5"/>
      <c r="R484" s="795"/>
      <c r="S484" s="795"/>
      <c r="T484" s="79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67" t="s">
        <v>769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customHeight="1" x14ac:dyDescent="0.25">
      <c r="A485" s="60" t="s">
        <v>767</v>
      </c>
      <c r="B485" s="60" t="s">
        <v>770</v>
      </c>
      <c r="C485" s="34">
        <v>4301031356</v>
      </c>
      <c r="D485" s="793">
        <v>4607091389746</v>
      </c>
      <c r="E485" s="793"/>
      <c r="F485" s="59">
        <v>0.7</v>
      </c>
      <c r="G485" s="35">
        <v>6</v>
      </c>
      <c r="H485" s="59">
        <v>4.2</v>
      </c>
      <c r="I485" s="59">
        <v>4.4400000000000004</v>
      </c>
      <c r="J485" s="35">
        <v>132</v>
      </c>
      <c r="K485" s="35" t="s">
        <v>135</v>
      </c>
      <c r="L485" s="35" t="s">
        <v>45</v>
      </c>
      <c r="M485" s="36" t="s">
        <v>82</v>
      </c>
      <c r="N485" s="36"/>
      <c r="O485" s="35">
        <v>50</v>
      </c>
      <c r="P485" s="90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5"/>
      <c r="R485" s="795"/>
      <c r="S485" s="795"/>
      <c r="T485" s="79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769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customHeight="1" x14ac:dyDescent="0.25">
      <c r="A486" s="60" t="s">
        <v>771</v>
      </c>
      <c r="B486" s="60" t="s">
        <v>772</v>
      </c>
      <c r="C486" s="34">
        <v>4301031335</v>
      </c>
      <c r="D486" s="793">
        <v>4680115883147</v>
      </c>
      <c r="E486" s="793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5"/>
      <c r="R486" s="795"/>
      <c r="S486" s="795"/>
      <c r="T486" s="79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ref="Z486:Z499" si="102">IFERROR(IF(Y486=0,"",ROUNDUP(Y486/H486,0)*0.00502),"")</f>
        <v/>
      </c>
      <c r="AA486" s="65" t="s">
        <v>45</v>
      </c>
      <c r="AB486" s="66" t="s">
        <v>45</v>
      </c>
      <c r="AC486" s="571" t="s">
        <v>761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27" customHeight="1" x14ac:dyDescent="0.25">
      <c r="A487" s="60" t="s">
        <v>771</v>
      </c>
      <c r="B487" s="60" t="s">
        <v>773</v>
      </c>
      <c r="C487" s="34">
        <v>4301031366</v>
      </c>
      <c r="D487" s="793">
        <v>4680115883147</v>
      </c>
      <c r="E487" s="793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04" t="s">
        <v>774</v>
      </c>
      <c r="Q487" s="795"/>
      <c r="R487" s="795"/>
      <c r="S487" s="795"/>
      <c r="T487" s="79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3" t="s">
        <v>761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775</v>
      </c>
      <c r="B488" s="60" t="s">
        <v>776</v>
      </c>
      <c r="C488" s="34">
        <v>4301031362</v>
      </c>
      <c r="D488" s="793">
        <v>4607091384338</v>
      </c>
      <c r="E488" s="793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5"/>
      <c r="R488" s="795"/>
      <c r="S488" s="795"/>
      <c r="T488" s="79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75" t="s">
        <v>761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37.5" customHeight="1" x14ac:dyDescent="0.25">
      <c r="A489" s="60" t="s">
        <v>777</v>
      </c>
      <c r="B489" s="60" t="s">
        <v>778</v>
      </c>
      <c r="C489" s="34">
        <v>4301031336</v>
      </c>
      <c r="D489" s="793">
        <v>4680115883154</v>
      </c>
      <c r="E489" s="79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5"/>
      <c r="R489" s="795"/>
      <c r="S489" s="795"/>
      <c r="T489" s="79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779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37.5" customHeight="1" x14ac:dyDescent="0.25">
      <c r="A490" s="60" t="s">
        <v>777</v>
      </c>
      <c r="B490" s="60" t="s">
        <v>780</v>
      </c>
      <c r="C490" s="34">
        <v>4301031374</v>
      </c>
      <c r="D490" s="793">
        <v>4680115883154</v>
      </c>
      <c r="E490" s="793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07" t="s">
        <v>781</v>
      </c>
      <c r="Q490" s="795"/>
      <c r="R490" s="795"/>
      <c r="S490" s="795"/>
      <c r="T490" s="79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779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37.5" customHeight="1" x14ac:dyDescent="0.25">
      <c r="A491" s="60" t="s">
        <v>782</v>
      </c>
      <c r="B491" s="60" t="s">
        <v>783</v>
      </c>
      <c r="C491" s="34">
        <v>4301031331</v>
      </c>
      <c r="D491" s="793">
        <v>4607091389524</v>
      </c>
      <c r="E491" s="79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0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5"/>
      <c r="R491" s="795"/>
      <c r="S491" s="795"/>
      <c r="T491" s="79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779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782</v>
      </c>
      <c r="B492" s="60" t="s">
        <v>784</v>
      </c>
      <c r="C492" s="34">
        <v>4301031361</v>
      </c>
      <c r="D492" s="793">
        <v>4607091389524</v>
      </c>
      <c r="E492" s="79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5"/>
      <c r="R492" s="795"/>
      <c r="S492" s="795"/>
      <c r="T492" s="79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779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785</v>
      </c>
      <c r="B493" s="60" t="s">
        <v>786</v>
      </c>
      <c r="C493" s="34">
        <v>4301031337</v>
      </c>
      <c r="D493" s="793">
        <v>4680115883161</v>
      </c>
      <c r="E493" s="79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5"/>
      <c r="R493" s="795"/>
      <c r="S493" s="795"/>
      <c r="T493" s="79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787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785</v>
      </c>
      <c r="B494" s="60" t="s">
        <v>788</v>
      </c>
      <c r="C494" s="34">
        <v>4301031364</v>
      </c>
      <c r="D494" s="793">
        <v>4680115883161</v>
      </c>
      <c r="E494" s="79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5" t="s">
        <v>789</v>
      </c>
      <c r="Q494" s="795"/>
      <c r="R494" s="795"/>
      <c r="S494" s="795"/>
      <c r="T494" s="79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787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4301031333</v>
      </c>
      <c r="D495" s="793">
        <v>4607091389531</v>
      </c>
      <c r="E495" s="793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5"/>
      <c r="R495" s="795"/>
      <c r="S495" s="795"/>
      <c r="T495" s="79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792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customHeight="1" x14ac:dyDescent="0.25">
      <c r="A496" s="60" t="s">
        <v>790</v>
      </c>
      <c r="B496" s="60" t="s">
        <v>793</v>
      </c>
      <c r="C496" s="34">
        <v>4301031358</v>
      </c>
      <c r="D496" s="793">
        <v>4607091389531</v>
      </c>
      <c r="E496" s="793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5"/>
      <c r="R496" s="795"/>
      <c r="S496" s="795"/>
      <c r="T496" s="79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792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37.5" customHeight="1" x14ac:dyDescent="0.25">
      <c r="A497" s="60" t="s">
        <v>794</v>
      </c>
      <c r="B497" s="60" t="s">
        <v>795</v>
      </c>
      <c r="C497" s="34">
        <v>4301031360</v>
      </c>
      <c r="D497" s="793">
        <v>4607091384345</v>
      </c>
      <c r="E497" s="793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5"/>
      <c r="R497" s="795"/>
      <c r="S497" s="795"/>
      <c r="T497" s="79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787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customHeight="1" x14ac:dyDescent="0.25">
      <c r="A498" s="60" t="s">
        <v>796</v>
      </c>
      <c r="B498" s="60" t="s">
        <v>797</v>
      </c>
      <c r="C498" s="34">
        <v>4301031368</v>
      </c>
      <c r="D498" s="793">
        <v>4680115883185</v>
      </c>
      <c r="E498" s="793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99" t="s">
        <v>798</v>
      </c>
      <c r="Q498" s="795"/>
      <c r="R498" s="795"/>
      <c r="S498" s="795"/>
      <c r="T498" s="79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765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customHeight="1" x14ac:dyDescent="0.25">
      <c r="A499" s="60" t="s">
        <v>796</v>
      </c>
      <c r="B499" s="60" t="s">
        <v>799</v>
      </c>
      <c r="C499" s="34">
        <v>4301031255</v>
      </c>
      <c r="D499" s="793">
        <v>4680115883185</v>
      </c>
      <c r="E499" s="793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9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5"/>
      <c r="R499" s="795"/>
      <c r="S499" s="795"/>
      <c r="T499" s="796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800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x14ac:dyDescent="0.2">
      <c r="A500" s="790"/>
      <c r="B500" s="790"/>
      <c r="C500" s="790"/>
      <c r="D500" s="790"/>
      <c r="E500" s="790"/>
      <c r="F500" s="790"/>
      <c r="G500" s="790"/>
      <c r="H500" s="790"/>
      <c r="I500" s="790"/>
      <c r="J500" s="790"/>
      <c r="K500" s="790"/>
      <c r="L500" s="790"/>
      <c r="M500" s="790"/>
      <c r="N500" s="790"/>
      <c r="O500" s="791"/>
      <c r="P500" s="787" t="s">
        <v>40</v>
      </c>
      <c r="Q500" s="788"/>
      <c r="R500" s="788"/>
      <c r="S500" s="788"/>
      <c r="T500" s="788"/>
      <c r="U500" s="788"/>
      <c r="V500" s="789"/>
      <c r="W500" s="40" t="s">
        <v>39</v>
      </c>
      <c r="X500" s="4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11.111111111111111</v>
      </c>
      <c r="Y500" s="4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12.000000000000002</v>
      </c>
      <c r="Z500" s="4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0.10824</v>
      </c>
      <c r="AA500" s="64"/>
      <c r="AB500" s="64"/>
      <c r="AC500" s="64"/>
    </row>
    <row r="501" spans="1:68" x14ac:dyDescent="0.2">
      <c r="A501" s="790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87" t="s">
        <v>40</v>
      </c>
      <c r="Q501" s="788"/>
      <c r="R501" s="788"/>
      <c r="S501" s="788"/>
      <c r="T501" s="788"/>
      <c r="U501" s="788"/>
      <c r="V501" s="789"/>
      <c r="W501" s="40" t="s">
        <v>0</v>
      </c>
      <c r="X501" s="41">
        <f>IFERROR(SUM(X481:X499),"0")</f>
        <v>60</v>
      </c>
      <c r="Y501" s="41">
        <f>IFERROR(SUM(Y481:Y499),"0")</f>
        <v>64.800000000000011</v>
      </c>
      <c r="Z501" s="40"/>
      <c r="AA501" s="64"/>
      <c r="AB501" s="64"/>
      <c r="AC501" s="64"/>
    </row>
    <row r="502" spans="1:68" ht="14.25" customHeight="1" x14ac:dyDescent="0.25">
      <c r="A502" s="792" t="s">
        <v>84</v>
      </c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2"/>
      <c r="P502" s="792"/>
      <c r="Q502" s="792"/>
      <c r="R502" s="792"/>
      <c r="S502" s="792"/>
      <c r="T502" s="792"/>
      <c r="U502" s="792"/>
      <c r="V502" s="792"/>
      <c r="W502" s="792"/>
      <c r="X502" s="792"/>
      <c r="Y502" s="792"/>
      <c r="Z502" s="792"/>
      <c r="AA502" s="63"/>
      <c r="AB502" s="63"/>
      <c r="AC502" s="63"/>
    </row>
    <row r="503" spans="1:68" ht="27" customHeight="1" x14ac:dyDescent="0.25">
      <c r="A503" s="60" t="s">
        <v>801</v>
      </c>
      <c r="B503" s="60" t="s">
        <v>802</v>
      </c>
      <c r="C503" s="34">
        <v>4301051284</v>
      </c>
      <c r="D503" s="793">
        <v>4607091384352</v>
      </c>
      <c r="E503" s="793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135</v>
      </c>
      <c r="L503" s="35" t="s">
        <v>45</v>
      </c>
      <c r="M503" s="36" t="s">
        <v>125</v>
      </c>
      <c r="N503" s="36"/>
      <c r="O503" s="35">
        <v>45</v>
      </c>
      <c r="P503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5"/>
      <c r="R503" s="795"/>
      <c r="S503" s="795"/>
      <c r="T503" s="79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599" t="s">
        <v>803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804</v>
      </c>
      <c r="B504" s="60" t="s">
        <v>805</v>
      </c>
      <c r="C504" s="34">
        <v>4301051431</v>
      </c>
      <c r="D504" s="793">
        <v>4607091389654</v>
      </c>
      <c r="E504" s="793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88</v>
      </c>
      <c r="L504" s="35" t="s">
        <v>45</v>
      </c>
      <c r="M504" s="36" t="s">
        <v>125</v>
      </c>
      <c r="N504" s="36"/>
      <c r="O504" s="35">
        <v>45</v>
      </c>
      <c r="P504" s="8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5"/>
      <c r="R504" s="795"/>
      <c r="S504" s="795"/>
      <c r="T504" s="796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1" t="s">
        <v>806</v>
      </c>
      <c r="AG504" s="75"/>
      <c r="AJ504" s="79" t="s">
        <v>45</v>
      </c>
      <c r="AK504" s="79">
        <v>0</v>
      </c>
      <c r="BB504" s="602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7" t="s">
        <v>40</v>
      </c>
      <c r="Q505" s="788"/>
      <c r="R505" s="788"/>
      <c r="S505" s="788"/>
      <c r="T505" s="788"/>
      <c r="U505" s="788"/>
      <c r="V505" s="789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87" t="s">
        <v>40</v>
      </c>
      <c r="Q506" s="788"/>
      <c r="R506" s="788"/>
      <c r="S506" s="788"/>
      <c r="T506" s="788"/>
      <c r="U506" s="788"/>
      <c r="V506" s="789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792" t="s">
        <v>110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63"/>
      <c r="AB507" s="63"/>
      <c r="AC507" s="63"/>
    </row>
    <row r="508" spans="1:68" ht="27" customHeight="1" x14ac:dyDescent="0.25">
      <c r="A508" s="60" t="s">
        <v>807</v>
      </c>
      <c r="B508" s="60" t="s">
        <v>808</v>
      </c>
      <c r="C508" s="34">
        <v>4301032045</v>
      </c>
      <c r="D508" s="793">
        <v>4680115884335</v>
      </c>
      <c r="E508" s="793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811</v>
      </c>
      <c r="L508" s="35" t="s">
        <v>45</v>
      </c>
      <c r="M508" s="36" t="s">
        <v>810</v>
      </c>
      <c r="N508" s="36"/>
      <c r="O508" s="35">
        <v>60</v>
      </c>
      <c r="P508" s="8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5"/>
      <c r="R508" s="795"/>
      <c r="S508" s="795"/>
      <c r="T508" s="79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03" t="s">
        <v>809</v>
      </c>
      <c r="AG508" s="75"/>
      <c r="AJ508" s="79" t="s">
        <v>45</v>
      </c>
      <c r="AK508" s="79">
        <v>0</v>
      </c>
      <c r="BB508" s="60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812</v>
      </c>
      <c r="B509" s="60" t="s">
        <v>813</v>
      </c>
      <c r="C509" s="34">
        <v>4301170011</v>
      </c>
      <c r="D509" s="793">
        <v>4680115884113</v>
      </c>
      <c r="E509" s="793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811</v>
      </c>
      <c r="L509" s="35" t="s">
        <v>45</v>
      </c>
      <c r="M509" s="36" t="s">
        <v>810</v>
      </c>
      <c r="N509" s="36"/>
      <c r="O509" s="35">
        <v>150</v>
      </c>
      <c r="P509" s="8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5"/>
      <c r="R509" s="795"/>
      <c r="S509" s="795"/>
      <c r="T509" s="796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05" t="s">
        <v>814</v>
      </c>
      <c r="AG509" s="75"/>
      <c r="AJ509" s="79" t="s">
        <v>45</v>
      </c>
      <c r="AK509" s="79">
        <v>0</v>
      </c>
      <c r="BB509" s="606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7" t="s">
        <v>40</v>
      </c>
      <c r="Q510" s="788"/>
      <c r="R510" s="788"/>
      <c r="S510" s="788"/>
      <c r="T510" s="788"/>
      <c r="U510" s="788"/>
      <c r="V510" s="789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87" t="s">
        <v>40</v>
      </c>
      <c r="Q511" s="788"/>
      <c r="R511" s="788"/>
      <c r="S511" s="788"/>
      <c r="T511" s="788"/>
      <c r="U511" s="788"/>
      <c r="V511" s="789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03" t="s">
        <v>815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62"/>
      <c r="AB512" s="62"/>
      <c r="AC512" s="62"/>
    </row>
    <row r="513" spans="1:68" ht="14.25" customHeight="1" x14ac:dyDescent="0.25">
      <c r="A513" s="792" t="s">
        <v>171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63"/>
      <c r="AB513" s="63"/>
      <c r="AC513" s="63"/>
    </row>
    <row r="514" spans="1:68" ht="27" customHeight="1" x14ac:dyDescent="0.25">
      <c r="A514" s="60" t="s">
        <v>816</v>
      </c>
      <c r="B514" s="60" t="s">
        <v>817</v>
      </c>
      <c r="C514" s="34">
        <v>4301020315</v>
      </c>
      <c r="D514" s="793">
        <v>4607091389364</v>
      </c>
      <c r="E514" s="793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88</v>
      </c>
      <c r="L514" s="35" t="s">
        <v>45</v>
      </c>
      <c r="M514" s="36" t="s">
        <v>82</v>
      </c>
      <c r="N514" s="36"/>
      <c r="O514" s="35">
        <v>40</v>
      </c>
      <c r="P514" s="8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5"/>
      <c r="R514" s="795"/>
      <c r="S514" s="795"/>
      <c r="T514" s="79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7" t="s">
        <v>818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7" t="s">
        <v>40</v>
      </c>
      <c r="Q515" s="788"/>
      <c r="R515" s="788"/>
      <c r="S515" s="788"/>
      <c r="T515" s="788"/>
      <c r="U515" s="788"/>
      <c r="V515" s="789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87" t="s">
        <v>40</v>
      </c>
      <c r="Q516" s="788"/>
      <c r="R516" s="788"/>
      <c r="S516" s="788"/>
      <c r="T516" s="788"/>
      <c r="U516" s="788"/>
      <c r="V516" s="789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792" t="s">
        <v>78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63"/>
      <c r="AB517" s="63"/>
      <c r="AC517" s="63"/>
    </row>
    <row r="518" spans="1:68" ht="27" customHeight="1" x14ac:dyDescent="0.25">
      <c r="A518" s="60" t="s">
        <v>819</v>
      </c>
      <c r="B518" s="60" t="s">
        <v>820</v>
      </c>
      <c r="C518" s="34">
        <v>4301031403</v>
      </c>
      <c r="D518" s="793">
        <v>4680115886094</v>
      </c>
      <c r="E518" s="793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135</v>
      </c>
      <c r="L518" s="35" t="s">
        <v>45</v>
      </c>
      <c r="M518" s="36" t="s">
        <v>129</v>
      </c>
      <c r="N518" s="36"/>
      <c r="O518" s="35">
        <v>50</v>
      </c>
      <c r="P518" s="885" t="s">
        <v>821</v>
      </c>
      <c r="Q518" s="795"/>
      <c r="R518" s="795"/>
      <c r="S518" s="795"/>
      <c r="T518" s="796"/>
      <c r="U518" s="37" t="s">
        <v>45</v>
      </c>
      <c r="V518" s="37" t="s">
        <v>45</v>
      </c>
      <c r="W518" s="38" t="s">
        <v>0</v>
      </c>
      <c r="X518" s="56">
        <v>50</v>
      </c>
      <c r="Y518" s="53">
        <f>IFERROR(IF(X518="",0,CEILING((X518/$H518),1)*$H518),"")</f>
        <v>54</v>
      </c>
      <c r="Z518" s="39">
        <f>IFERROR(IF(Y518=0,"",ROUNDUP(Y518/H518,0)*0.00902),"")</f>
        <v>9.0200000000000002E-2</v>
      </c>
      <c r="AA518" s="65" t="s">
        <v>45</v>
      </c>
      <c r="AB518" s="66" t="s">
        <v>45</v>
      </c>
      <c r="AC518" s="609" t="s">
        <v>822</v>
      </c>
      <c r="AG518" s="75"/>
      <c r="AJ518" s="79" t="s">
        <v>45</v>
      </c>
      <c r="AK518" s="79">
        <v>0</v>
      </c>
      <c r="BB518" s="610" t="s">
        <v>66</v>
      </c>
      <c r="BM518" s="75">
        <f>IFERROR(X518*I518/H518,"0")</f>
        <v>51.944444444444443</v>
      </c>
      <c r="BN518" s="75">
        <f>IFERROR(Y518*I518/H518,"0")</f>
        <v>56.099999999999994</v>
      </c>
      <c r="BO518" s="75">
        <f>IFERROR(1/J518*(X518/H518),"0")</f>
        <v>7.0145903479236812E-2</v>
      </c>
      <c r="BP518" s="75">
        <f>IFERROR(1/J518*(Y518/H518),"0")</f>
        <v>7.575757575757576E-2</v>
      </c>
    </row>
    <row r="519" spans="1:68" ht="27" customHeight="1" x14ac:dyDescent="0.25">
      <c r="A519" s="60" t="s">
        <v>823</v>
      </c>
      <c r="B519" s="60" t="s">
        <v>824</v>
      </c>
      <c r="C519" s="34">
        <v>4301031363</v>
      </c>
      <c r="D519" s="793">
        <v>4607091389425</v>
      </c>
      <c r="E519" s="793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5"/>
      <c r="R519" s="795"/>
      <c r="S519" s="795"/>
      <c r="T519" s="796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1" t="s">
        <v>825</v>
      </c>
      <c r="AG519" s="75"/>
      <c r="AJ519" s="79" t="s">
        <v>45</v>
      </c>
      <c r="AK519" s="79">
        <v>0</v>
      </c>
      <c r="BB519" s="61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826</v>
      </c>
      <c r="B520" s="60" t="s">
        <v>827</v>
      </c>
      <c r="C520" s="34">
        <v>4301031373</v>
      </c>
      <c r="D520" s="793">
        <v>4680115880771</v>
      </c>
      <c r="E520" s="793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887" t="s">
        <v>828</v>
      </c>
      <c r="Q520" s="795"/>
      <c r="R520" s="795"/>
      <c r="S520" s="795"/>
      <c r="T520" s="796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3" t="s">
        <v>829</v>
      </c>
      <c r="AG520" s="75"/>
      <c r="AJ520" s="79" t="s">
        <v>45</v>
      </c>
      <c r="AK520" s="79">
        <v>0</v>
      </c>
      <c r="BB520" s="61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830</v>
      </c>
      <c r="B521" s="60" t="s">
        <v>831</v>
      </c>
      <c r="C521" s="34">
        <v>4301031327</v>
      </c>
      <c r="D521" s="793">
        <v>4607091389500</v>
      </c>
      <c r="E521" s="793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8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5" t="s">
        <v>829</v>
      </c>
      <c r="AG521" s="75"/>
      <c r="AJ521" s="79" t="s">
        <v>45</v>
      </c>
      <c r="AK521" s="79">
        <v>0</v>
      </c>
      <c r="BB521" s="616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832</v>
      </c>
      <c r="C522" s="34">
        <v>4301031359</v>
      </c>
      <c r="D522" s="793">
        <v>4607091389500</v>
      </c>
      <c r="E522" s="793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8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5"/>
      <c r="R522" s="795"/>
      <c r="S522" s="795"/>
      <c r="T522" s="79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7" t="s">
        <v>829</v>
      </c>
      <c r="AG522" s="75"/>
      <c r="AJ522" s="79" t="s">
        <v>45</v>
      </c>
      <c r="AK522" s="79">
        <v>0</v>
      </c>
      <c r="BB522" s="618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90"/>
      <c r="B523" s="790"/>
      <c r="C523" s="790"/>
      <c r="D523" s="790"/>
      <c r="E523" s="790"/>
      <c r="F523" s="790"/>
      <c r="G523" s="790"/>
      <c r="H523" s="790"/>
      <c r="I523" s="790"/>
      <c r="J523" s="790"/>
      <c r="K523" s="790"/>
      <c r="L523" s="790"/>
      <c r="M523" s="790"/>
      <c r="N523" s="790"/>
      <c r="O523" s="791"/>
      <c r="P523" s="787" t="s">
        <v>40</v>
      </c>
      <c r="Q523" s="788"/>
      <c r="R523" s="788"/>
      <c r="S523" s="788"/>
      <c r="T523" s="788"/>
      <c r="U523" s="788"/>
      <c r="V523" s="789"/>
      <c r="W523" s="40" t="s">
        <v>39</v>
      </c>
      <c r="X523" s="41">
        <f>IFERROR(X518/H518,"0")+IFERROR(X519/H519,"0")+IFERROR(X520/H520,"0")+IFERROR(X521/H521,"0")+IFERROR(X522/H522,"0")</f>
        <v>9.2592592592592595</v>
      </c>
      <c r="Y523" s="41">
        <f>IFERROR(Y518/H518,"0")+IFERROR(Y519/H519,"0")+IFERROR(Y520/H520,"0")+IFERROR(Y521/H521,"0")+IFERROR(Y522/H522,"0")</f>
        <v>10</v>
      </c>
      <c r="Z523" s="41">
        <f>IFERROR(IF(Z518="",0,Z518),"0")+IFERROR(IF(Z519="",0,Z519),"0")+IFERROR(IF(Z520="",0,Z520),"0")+IFERROR(IF(Z521="",0,Z521),"0")+IFERROR(IF(Z522="",0,Z522),"0")</f>
        <v>9.0200000000000002E-2</v>
      </c>
      <c r="AA523" s="64"/>
      <c r="AB523" s="64"/>
      <c r="AC523" s="64"/>
    </row>
    <row r="524" spans="1:68" x14ac:dyDescent="0.2">
      <c r="A524" s="790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87" t="s">
        <v>40</v>
      </c>
      <c r="Q524" s="788"/>
      <c r="R524" s="788"/>
      <c r="S524" s="788"/>
      <c r="T524" s="788"/>
      <c r="U524" s="788"/>
      <c r="V524" s="789"/>
      <c r="W524" s="40" t="s">
        <v>0</v>
      </c>
      <c r="X524" s="41">
        <f>IFERROR(SUM(X518:X522),"0")</f>
        <v>50</v>
      </c>
      <c r="Y524" s="41">
        <f>IFERROR(SUM(Y518:Y522),"0")</f>
        <v>54</v>
      </c>
      <c r="Z524" s="40"/>
      <c r="AA524" s="64"/>
      <c r="AB524" s="64"/>
      <c r="AC524" s="64"/>
    </row>
    <row r="525" spans="1:68" ht="14.25" customHeight="1" x14ac:dyDescent="0.25">
      <c r="A525" s="792" t="s">
        <v>110</v>
      </c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2"/>
      <c r="P525" s="792"/>
      <c r="Q525" s="792"/>
      <c r="R525" s="792"/>
      <c r="S525" s="792"/>
      <c r="T525" s="792"/>
      <c r="U525" s="792"/>
      <c r="V525" s="792"/>
      <c r="W525" s="792"/>
      <c r="X525" s="792"/>
      <c r="Y525" s="792"/>
      <c r="Z525" s="792"/>
      <c r="AA525" s="63"/>
      <c r="AB525" s="63"/>
      <c r="AC525" s="63"/>
    </row>
    <row r="526" spans="1:68" ht="27" customHeight="1" x14ac:dyDescent="0.25">
      <c r="A526" s="60" t="s">
        <v>833</v>
      </c>
      <c r="B526" s="60" t="s">
        <v>834</v>
      </c>
      <c r="C526" s="34">
        <v>4301032046</v>
      </c>
      <c r="D526" s="793">
        <v>4680115884359</v>
      </c>
      <c r="E526" s="793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811</v>
      </c>
      <c r="L526" s="35" t="s">
        <v>45</v>
      </c>
      <c r="M526" s="36" t="s">
        <v>810</v>
      </c>
      <c r="N526" s="36"/>
      <c r="O526" s="35">
        <v>60</v>
      </c>
      <c r="P526" s="8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5"/>
      <c r="R526" s="795"/>
      <c r="S526" s="795"/>
      <c r="T526" s="796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19" t="s">
        <v>814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0"/>
      <c r="B527" s="790"/>
      <c r="C527" s="790"/>
      <c r="D527" s="790"/>
      <c r="E527" s="790"/>
      <c r="F527" s="790"/>
      <c r="G527" s="790"/>
      <c r="H527" s="790"/>
      <c r="I527" s="790"/>
      <c r="J527" s="790"/>
      <c r="K527" s="790"/>
      <c r="L527" s="790"/>
      <c r="M527" s="790"/>
      <c r="N527" s="790"/>
      <c r="O527" s="791"/>
      <c r="P527" s="787" t="s">
        <v>40</v>
      </c>
      <c r="Q527" s="788"/>
      <c r="R527" s="788"/>
      <c r="S527" s="788"/>
      <c r="T527" s="788"/>
      <c r="U527" s="788"/>
      <c r="V527" s="789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7" t="s">
        <v>40</v>
      </c>
      <c r="Q528" s="788"/>
      <c r="R528" s="788"/>
      <c r="S528" s="788"/>
      <c r="T528" s="788"/>
      <c r="U528" s="788"/>
      <c r="V528" s="789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792" t="s">
        <v>835</v>
      </c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2"/>
      <c r="P529" s="792"/>
      <c r="Q529" s="792"/>
      <c r="R529" s="792"/>
      <c r="S529" s="792"/>
      <c r="T529" s="792"/>
      <c r="U529" s="792"/>
      <c r="V529" s="792"/>
      <c r="W529" s="792"/>
      <c r="X529" s="792"/>
      <c r="Y529" s="792"/>
      <c r="Z529" s="792"/>
      <c r="AA529" s="63"/>
      <c r="AB529" s="63"/>
      <c r="AC529" s="63"/>
    </row>
    <row r="530" spans="1:68" ht="27" customHeight="1" x14ac:dyDescent="0.25">
      <c r="A530" s="60" t="s">
        <v>836</v>
      </c>
      <c r="B530" s="60" t="s">
        <v>837</v>
      </c>
      <c r="C530" s="34">
        <v>4301040357</v>
      </c>
      <c r="D530" s="793">
        <v>4680115884564</v>
      </c>
      <c r="E530" s="793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811</v>
      </c>
      <c r="L530" s="35" t="s">
        <v>45</v>
      </c>
      <c r="M530" s="36" t="s">
        <v>810</v>
      </c>
      <c r="N530" s="36"/>
      <c r="O530" s="35">
        <v>60</v>
      </c>
      <c r="P530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5"/>
      <c r="R530" s="795"/>
      <c r="S530" s="795"/>
      <c r="T530" s="796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1" t="s">
        <v>838</v>
      </c>
      <c r="AG530" s="75"/>
      <c r="AJ530" s="79" t="s">
        <v>45</v>
      </c>
      <c r="AK530" s="79">
        <v>0</v>
      </c>
      <c r="BB530" s="62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90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87" t="s">
        <v>40</v>
      </c>
      <c r="Q531" s="788"/>
      <c r="R531" s="788"/>
      <c r="S531" s="788"/>
      <c r="T531" s="788"/>
      <c r="U531" s="788"/>
      <c r="V531" s="789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7" t="s">
        <v>40</v>
      </c>
      <c r="Q532" s="788"/>
      <c r="R532" s="788"/>
      <c r="S532" s="788"/>
      <c r="T532" s="788"/>
      <c r="U532" s="788"/>
      <c r="V532" s="789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03" t="s">
        <v>839</v>
      </c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3"/>
      <c r="P533" s="803"/>
      <c r="Q533" s="803"/>
      <c r="R533" s="803"/>
      <c r="S533" s="803"/>
      <c r="T533" s="803"/>
      <c r="U533" s="803"/>
      <c r="V533" s="803"/>
      <c r="W533" s="803"/>
      <c r="X533" s="803"/>
      <c r="Y533" s="803"/>
      <c r="Z533" s="803"/>
      <c r="AA533" s="62"/>
      <c r="AB533" s="62"/>
      <c r="AC533" s="62"/>
    </row>
    <row r="534" spans="1:68" ht="14.25" customHeight="1" x14ac:dyDescent="0.25">
      <c r="A534" s="792" t="s">
        <v>78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63"/>
      <c r="AB534" s="63"/>
      <c r="AC534" s="63"/>
    </row>
    <row r="535" spans="1:68" ht="27" customHeight="1" x14ac:dyDescent="0.25">
      <c r="A535" s="60" t="s">
        <v>840</v>
      </c>
      <c r="B535" s="60" t="s">
        <v>841</v>
      </c>
      <c r="C535" s="34">
        <v>4301031294</v>
      </c>
      <c r="D535" s="793">
        <v>4680115885189</v>
      </c>
      <c r="E535" s="793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5"/>
      <c r="R535" s="795"/>
      <c r="S535" s="795"/>
      <c r="T535" s="796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23" t="s">
        <v>842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843</v>
      </c>
      <c r="B536" s="60" t="s">
        <v>844</v>
      </c>
      <c r="C536" s="34">
        <v>4301031293</v>
      </c>
      <c r="D536" s="793">
        <v>4680115885172</v>
      </c>
      <c r="E536" s="793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8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5"/>
      <c r="R536" s="795"/>
      <c r="S536" s="795"/>
      <c r="T536" s="796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25" t="s">
        <v>842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845</v>
      </c>
      <c r="B537" s="60" t="s">
        <v>846</v>
      </c>
      <c r="C537" s="34">
        <v>4301031347</v>
      </c>
      <c r="D537" s="793">
        <v>4680115885110</v>
      </c>
      <c r="E537" s="793"/>
      <c r="F537" s="59">
        <v>0.2</v>
      </c>
      <c r="G537" s="35">
        <v>6</v>
      </c>
      <c r="H537" s="59">
        <v>1.2</v>
      </c>
      <c r="I537" s="59">
        <v>2.1</v>
      </c>
      <c r="J537" s="35">
        <v>182</v>
      </c>
      <c r="K537" s="35" t="s">
        <v>88</v>
      </c>
      <c r="L537" s="35" t="s">
        <v>45</v>
      </c>
      <c r="M537" s="36" t="s">
        <v>82</v>
      </c>
      <c r="N537" s="36"/>
      <c r="O537" s="35">
        <v>50</v>
      </c>
      <c r="P537" s="879" t="s">
        <v>847</v>
      </c>
      <c r="Q537" s="795"/>
      <c r="R537" s="795"/>
      <c r="S537" s="795"/>
      <c r="T537" s="796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848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27" customHeight="1" x14ac:dyDescent="0.25">
      <c r="A538" s="60" t="s">
        <v>849</v>
      </c>
      <c r="B538" s="60" t="s">
        <v>850</v>
      </c>
      <c r="C538" s="34">
        <v>4301031416</v>
      </c>
      <c r="D538" s="793">
        <v>4680115885219</v>
      </c>
      <c r="E538" s="793"/>
      <c r="F538" s="59">
        <v>0.28000000000000003</v>
      </c>
      <c r="G538" s="35">
        <v>6</v>
      </c>
      <c r="H538" s="59">
        <v>1.68</v>
      </c>
      <c r="I538" s="59">
        <v>2.5</v>
      </c>
      <c r="J538" s="35">
        <v>234</v>
      </c>
      <c r="K538" s="35" t="s">
        <v>83</v>
      </c>
      <c r="L538" s="35" t="s">
        <v>45</v>
      </c>
      <c r="M538" s="36" t="s">
        <v>82</v>
      </c>
      <c r="N538" s="36"/>
      <c r="O538" s="35">
        <v>50</v>
      </c>
      <c r="P538" s="880" t="s">
        <v>851</v>
      </c>
      <c r="Q538" s="795"/>
      <c r="R538" s="795"/>
      <c r="S538" s="795"/>
      <c r="T538" s="796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29" t="s">
        <v>852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87" t="s">
        <v>40</v>
      </c>
      <c r="Q539" s="788"/>
      <c r="R539" s="788"/>
      <c r="S539" s="788"/>
      <c r="T539" s="788"/>
      <c r="U539" s="788"/>
      <c r="V539" s="789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x14ac:dyDescent="0.2">
      <c r="A540" s="790"/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1"/>
      <c r="P540" s="787" t="s">
        <v>40</v>
      </c>
      <c r="Q540" s="788"/>
      <c r="R540" s="788"/>
      <c r="S540" s="788"/>
      <c r="T540" s="788"/>
      <c r="U540" s="788"/>
      <c r="V540" s="789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6.5" customHeight="1" x14ac:dyDescent="0.25">
      <c r="A541" s="803" t="s">
        <v>853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62"/>
      <c r="AB541" s="62"/>
      <c r="AC541" s="62"/>
    </row>
    <row r="542" spans="1:68" ht="14.25" customHeight="1" x14ac:dyDescent="0.25">
      <c r="A542" s="792" t="s">
        <v>78</v>
      </c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792"/>
      <c r="P542" s="792"/>
      <c r="Q542" s="792"/>
      <c r="R542" s="792"/>
      <c r="S542" s="792"/>
      <c r="T542" s="792"/>
      <c r="U542" s="792"/>
      <c r="V542" s="792"/>
      <c r="W542" s="792"/>
      <c r="X542" s="792"/>
      <c r="Y542" s="792"/>
      <c r="Z542" s="792"/>
      <c r="AA542" s="63"/>
      <c r="AB542" s="63"/>
      <c r="AC542" s="63"/>
    </row>
    <row r="543" spans="1:68" ht="27" customHeight="1" x14ac:dyDescent="0.25">
      <c r="A543" s="60" t="s">
        <v>854</v>
      </c>
      <c r="B543" s="60" t="s">
        <v>855</v>
      </c>
      <c r="C543" s="34">
        <v>4301031261</v>
      </c>
      <c r="D543" s="793">
        <v>4680115885103</v>
      </c>
      <c r="E543" s="793"/>
      <c r="F543" s="59">
        <v>0.27</v>
      </c>
      <c r="G543" s="35">
        <v>6</v>
      </c>
      <c r="H543" s="59">
        <v>1.62</v>
      </c>
      <c r="I543" s="59">
        <v>1.8</v>
      </c>
      <c r="J543" s="35">
        <v>182</v>
      </c>
      <c r="K543" s="35" t="s">
        <v>88</v>
      </c>
      <c r="L543" s="35" t="s">
        <v>45</v>
      </c>
      <c r="M543" s="36" t="s">
        <v>82</v>
      </c>
      <c r="N543" s="36"/>
      <c r="O543" s="35">
        <v>40</v>
      </c>
      <c r="P543" s="8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5"/>
      <c r="R543" s="795"/>
      <c r="S543" s="795"/>
      <c r="T543" s="796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45</v>
      </c>
      <c r="AC543" s="631" t="s">
        <v>856</v>
      </c>
      <c r="AG543" s="75"/>
      <c r="AJ543" s="79" t="s">
        <v>45</v>
      </c>
      <c r="AK543" s="79">
        <v>0</v>
      </c>
      <c r="BB543" s="63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7" t="s">
        <v>40</v>
      </c>
      <c r="Q544" s="788"/>
      <c r="R544" s="788"/>
      <c r="S544" s="788"/>
      <c r="T544" s="788"/>
      <c r="U544" s="788"/>
      <c r="V544" s="789"/>
      <c r="W544" s="40" t="s">
        <v>39</v>
      </c>
      <c r="X544" s="41">
        <f>IFERROR(X543/H543,"0")</f>
        <v>0</v>
      </c>
      <c r="Y544" s="41">
        <f>IFERROR(Y543/H543,"0")</f>
        <v>0</v>
      </c>
      <c r="Z544" s="41">
        <f>IFERROR(IF(Z543="",0,Z543),"0")</f>
        <v>0</v>
      </c>
      <c r="AA544" s="64"/>
      <c r="AB544" s="64"/>
      <c r="AC544" s="64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7" t="s">
        <v>40</v>
      </c>
      <c r="Q545" s="788"/>
      <c r="R545" s="788"/>
      <c r="S545" s="788"/>
      <c r="T545" s="788"/>
      <c r="U545" s="788"/>
      <c r="V545" s="789"/>
      <c r="W545" s="40" t="s">
        <v>0</v>
      </c>
      <c r="X545" s="41">
        <f>IFERROR(SUM(X543:X543),"0")</f>
        <v>0</v>
      </c>
      <c r="Y545" s="41">
        <f>IFERROR(SUM(Y543:Y543),"0")</f>
        <v>0</v>
      </c>
      <c r="Z545" s="40"/>
      <c r="AA545" s="64"/>
      <c r="AB545" s="64"/>
      <c r="AC545" s="64"/>
    </row>
    <row r="546" spans="1:68" ht="14.25" customHeight="1" x14ac:dyDescent="0.25">
      <c r="A546" s="792" t="s">
        <v>212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63"/>
      <c r="AB546" s="63"/>
      <c r="AC546" s="63"/>
    </row>
    <row r="547" spans="1:68" ht="27" customHeight="1" x14ac:dyDescent="0.25">
      <c r="A547" s="60" t="s">
        <v>857</v>
      </c>
      <c r="B547" s="60" t="s">
        <v>858</v>
      </c>
      <c r="C547" s="34">
        <v>4301060412</v>
      </c>
      <c r="D547" s="793">
        <v>4680115885509</v>
      </c>
      <c r="E547" s="793"/>
      <c r="F547" s="59">
        <v>0.27</v>
      </c>
      <c r="G547" s="35">
        <v>6</v>
      </c>
      <c r="H547" s="59">
        <v>1.62</v>
      </c>
      <c r="I547" s="59">
        <v>1.8660000000000001</v>
      </c>
      <c r="J547" s="35">
        <v>182</v>
      </c>
      <c r="K547" s="35" t="s">
        <v>88</v>
      </c>
      <c r="L547" s="35" t="s">
        <v>45</v>
      </c>
      <c r="M547" s="36" t="s">
        <v>82</v>
      </c>
      <c r="N547" s="36"/>
      <c r="O547" s="35">
        <v>35</v>
      </c>
      <c r="P547" s="87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5"/>
      <c r="R547" s="795"/>
      <c r="S547" s="795"/>
      <c r="T547" s="796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IFERROR(IF(Y547=0,"",ROUNDUP(Y547/H547,0)*0.00651),"")</f>
        <v/>
      </c>
      <c r="AA547" s="65" t="s">
        <v>45</v>
      </c>
      <c r="AB547" s="66" t="s">
        <v>45</v>
      </c>
      <c r="AC547" s="633" t="s">
        <v>859</v>
      </c>
      <c r="AG547" s="75"/>
      <c r="AJ547" s="79" t="s">
        <v>45</v>
      </c>
      <c r="AK547" s="79">
        <v>0</v>
      </c>
      <c r="BB547" s="63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790"/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1"/>
      <c r="P548" s="787" t="s">
        <v>40</v>
      </c>
      <c r="Q548" s="788"/>
      <c r="R548" s="788"/>
      <c r="S548" s="788"/>
      <c r="T548" s="788"/>
      <c r="U548" s="788"/>
      <c r="V548" s="789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7" t="s">
        <v>40</v>
      </c>
      <c r="Q549" s="788"/>
      <c r="R549" s="788"/>
      <c r="S549" s="788"/>
      <c r="T549" s="788"/>
      <c r="U549" s="788"/>
      <c r="V549" s="789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37" t="s">
        <v>860</v>
      </c>
      <c r="B550" s="837"/>
      <c r="C550" s="837"/>
      <c r="D550" s="837"/>
      <c r="E550" s="837"/>
      <c r="F550" s="837"/>
      <c r="G550" s="837"/>
      <c r="H550" s="837"/>
      <c r="I550" s="837"/>
      <c r="J550" s="837"/>
      <c r="K550" s="837"/>
      <c r="L550" s="837"/>
      <c r="M550" s="837"/>
      <c r="N550" s="837"/>
      <c r="O550" s="837"/>
      <c r="P550" s="837"/>
      <c r="Q550" s="837"/>
      <c r="R550" s="837"/>
      <c r="S550" s="837"/>
      <c r="T550" s="837"/>
      <c r="U550" s="837"/>
      <c r="V550" s="837"/>
      <c r="W550" s="837"/>
      <c r="X550" s="837"/>
      <c r="Y550" s="837"/>
      <c r="Z550" s="837"/>
      <c r="AA550" s="52"/>
      <c r="AB550" s="52"/>
      <c r="AC550" s="52"/>
    </row>
    <row r="551" spans="1:68" ht="16.5" customHeight="1" x14ac:dyDescent="0.25">
      <c r="A551" s="803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62"/>
      <c r="AB551" s="62"/>
      <c r="AC551" s="62"/>
    </row>
    <row r="552" spans="1:68" ht="14.25" customHeight="1" x14ac:dyDescent="0.25">
      <c r="A552" s="792" t="s">
        <v>121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63"/>
      <c r="AB552" s="63"/>
      <c r="AC552" s="63"/>
    </row>
    <row r="553" spans="1:68" ht="27" customHeight="1" x14ac:dyDescent="0.25">
      <c r="A553" s="60" t="s">
        <v>861</v>
      </c>
      <c r="B553" s="60" t="s">
        <v>862</v>
      </c>
      <c r="C553" s="34">
        <v>4301011795</v>
      </c>
      <c r="D553" s="793">
        <v>4607091389067</v>
      </c>
      <c r="E553" s="793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126</v>
      </c>
      <c r="L553" s="35" t="s">
        <v>45</v>
      </c>
      <c r="M553" s="36" t="s">
        <v>129</v>
      </c>
      <c r="N553" s="36"/>
      <c r="O553" s="35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5"/>
      <c r="R553" s="795"/>
      <c r="S553" s="795"/>
      <c r="T553" s="79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7" si="103">IFERROR(IF(X553="",0,CEILING((X553/$H553),1)*$H553),"")</f>
        <v>0</v>
      </c>
      <c r="Z553" s="39" t="str">
        <f t="shared" ref="Z553:Z558" si="104">IFERROR(IF(Y553=0,"",ROUNDUP(Y553/H553,0)*0.01196),"")</f>
        <v/>
      </c>
      <c r="AA553" s="65" t="s">
        <v>45</v>
      </c>
      <c r="AB553" s="66" t="s">
        <v>45</v>
      </c>
      <c r="AC553" s="635" t="s">
        <v>124</v>
      </c>
      <c r="AG553" s="75"/>
      <c r="AJ553" s="79" t="s">
        <v>45</v>
      </c>
      <c r="AK553" s="79">
        <v>0</v>
      </c>
      <c r="BB553" s="636" t="s">
        <v>66</v>
      </c>
      <c r="BM553" s="75">
        <f t="shared" ref="BM553:BM567" si="105">IFERROR(X553*I553/H553,"0")</f>
        <v>0</v>
      </c>
      <c r="BN553" s="75">
        <f t="shared" ref="BN553:BN567" si="106">IFERROR(Y553*I553/H553,"0")</f>
        <v>0</v>
      </c>
      <c r="BO553" s="75">
        <f t="shared" ref="BO553:BO567" si="107">IFERROR(1/J553*(X553/H553),"0")</f>
        <v>0</v>
      </c>
      <c r="BP553" s="75">
        <f t="shared" ref="BP553:BP567" si="108">IFERROR(1/J553*(Y553/H553),"0")</f>
        <v>0</v>
      </c>
    </row>
    <row r="554" spans="1:68" ht="27" customHeight="1" x14ac:dyDescent="0.25">
      <c r="A554" s="60" t="s">
        <v>863</v>
      </c>
      <c r="B554" s="60" t="s">
        <v>864</v>
      </c>
      <c r="C554" s="34">
        <v>4301011961</v>
      </c>
      <c r="D554" s="793">
        <v>4680115885271</v>
      </c>
      <c r="E554" s="793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126</v>
      </c>
      <c r="L554" s="35" t="s">
        <v>45</v>
      </c>
      <c r="M554" s="36" t="s">
        <v>129</v>
      </c>
      <c r="N554" s="36"/>
      <c r="O554" s="35">
        <v>60</v>
      </c>
      <c r="P554" s="8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5"/>
      <c r="R554" s="795"/>
      <c r="S554" s="795"/>
      <c r="T554" s="796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 t="shared" si="104"/>
        <v/>
      </c>
      <c r="AA554" s="65" t="s">
        <v>45</v>
      </c>
      <c r="AB554" s="66" t="s">
        <v>45</v>
      </c>
      <c r="AC554" s="637" t="s">
        <v>865</v>
      </c>
      <c r="AG554" s="75"/>
      <c r="AJ554" s="79" t="s">
        <v>45</v>
      </c>
      <c r="AK554" s="79">
        <v>0</v>
      </c>
      <c r="BB554" s="638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16.5" customHeight="1" x14ac:dyDescent="0.25">
      <c r="A555" s="60" t="s">
        <v>866</v>
      </c>
      <c r="B555" s="60" t="s">
        <v>867</v>
      </c>
      <c r="C555" s="34">
        <v>4301011774</v>
      </c>
      <c r="D555" s="793">
        <v>4680115884502</v>
      </c>
      <c r="E555" s="793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126</v>
      </c>
      <c r="L555" s="35" t="s">
        <v>45</v>
      </c>
      <c r="M555" s="36" t="s">
        <v>129</v>
      </c>
      <c r="N555" s="36"/>
      <c r="O555" s="35">
        <v>60</v>
      </c>
      <c r="P555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5"/>
      <c r="R555" s="795"/>
      <c r="S555" s="795"/>
      <c r="T555" s="796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39" t="s">
        <v>868</v>
      </c>
      <c r="AG555" s="75"/>
      <c r="AJ555" s="79" t="s">
        <v>45</v>
      </c>
      <c r="AK555" s="79">
        <v>0</v>
      </c>
      <c r="BB555" s="640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27" customHeight="1" x14ac:dyDescent="0.25">
      <c r="A556" s="60" t="s">
        <v>869</v>
      </c>
      <c r="B556" s="60" t="s">
        <v>870</v>
      </c>
      <c r="C556" s="34">
        <v>4301011771</v>
      </c>
      <c r="D556" s="793">
        <v>4607091389104</v>
      </c>
      <c r="E556" s="793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126</v>
      </c>
      <c r="L556" s="35" t="s">
        <v>45</v>
      </c>
      <c r="M556" s="36" t="s">
        <v>129</v>
      </c>
      <c r="N556" s="36"/>
      <c r="O556" s="35">
        <v>60</v>
      </c>
      <c r="P556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5"/>
      <c r="R556" s="795"/>
      <c r="S556" s="795"/>
      <c r="T556" s="796"/>
      <c r="U556" s="37" t="s">
        <v>45</v>
      </c>
      <c r="V556" s="37" t="s">
        <v>45</v>
      </c>
      <c r="W556" s="38" t="s">
        <v>0</v>
      </c>
      <c r="X556" s="56">
        <v>450</v>
      </c>
      <c r="Y556" s="53">
        <f t="shared" si="103"/>
        <v>454.08000000000004</v>
      </c>
      <c r="Z556" s="39">
        <f t="shared" si="104"/>
        <v>1.0285599999999999</v>
      </c>
      <c r="AA556" s="65" t="s">
        <v>45</v>
      </c>
      <c r="AB556" s="66" t="s">
        <v>45</v>
      </c>
      <c r="AC556" s="641" t="s">
        <v>871</v>
      </c>
      <c r="AG556" s="75"/>
      <c r="AJ556" s="79" t="s">
        <v>45</v>
      </c>
      <c r="AK556" s="79">
        <v>0</v>
      </c>
      <c r="BB556" s="642" t="s">
        <v>66</v>
      </c>
      <c r="BM556" s="75">
        <f t="shared" si="105"/>
        <v>480.68181818181819</v>
      </c>
      <c r="BN556" s="75">
        <f t="shared" si="106"/>
        <v>485.03999999999996</v>
      </c>
      <c r="BO556" s="75">
        <f t="shared" si="107"/>
        <v>0.81949300699300698</v>
      </c>
      <c r="BP556" s="75">
        <f t="shared" si="108"/>
        <v>0.82692307692307698</v>
      </c>
    </row>
    <row r="557" spans="1:68" ht="16.5" customHeight="1" x14ac:dyDescent="0.25">
      <c r="A557" s="60" t="s">
        <v>872</v>
      </c>
      <c r="B557" s="60" t="s">
        <v>873</v>
      </c>
      <c r="C557" s="34">
        <v>4301011799</v>
      </c>
      <c r="D557" s="793">
        <v>4680115884519</v>
      </c>
      <c r="E557" s="79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126</v>
      </c>
      <c r="L557" s="35" t="s">
        <v>45</v>
      </c>
      <c r="M557" s="36" t="s">
        <v>125</v>
      </c>
      <c r="N557" s="36"/>
      <c r="O557" s="35">
        <v>60</v>
      </c>
      <c r="P55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5"/>
      <c r="R557" s="795"/>
      <c r="S557" s="795"/>
      <c r="T557" s="796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 t="shared" si="104"/>
        <v/>
      </c>
      <c r="AA557" s="65" t="s">
        <v>45</v>
      </c>
      <c r="AB557" s="66" t="s">
        <v>45</v>
      </c>
      <c r="AC557" s="643" t="s">
        <v>874</v>
      </c>
      <c r="AG557" s="75"/>
      <c r="AJ557" s="79" t="s">
        <v>45</v>
      </c>
      <c r="AK557" s="79">
        <v>0</v>
      </c>
      <c r="BB557" s="644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27" customHeight="1" x14ac:dyDescent="0.25">
      <c r="A558" s="60" t="s">
        <v>875</v>
      </c>
      <c r="B558" s="60" t="s">
        <v>876</v>
      </c>
      <c r="C558" s="34">
        <v>4301011376</v>
      </c>
      <c r="D558" s="793">
        <v>4680115885226</v>
      </c>
      <c r="E558" s="79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126</v>
      </c>
      <c r="L558" s="35" t="s">
        <v>45</v>
      </c>
      <c r="M558" s="36" t="s">
        <v>125</v>
      </c>
      <c r="N558" s="36"/>
      <c r="O558" s="35">
        <v>60</v>
      </c>
      <c r="P558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5"/>
      <c r="R558" s="795"/>
      <c r="S558" s="795"/>
      <c r="T558" s="796"/>
      <c r="U558" s="37" t="s">
        <v>45</v>
      </c>
      <c r="V558" s="37" t="s">
        <v>45</v>
      </c>
      <c r="W558" s="38" t="s">
        <v>0</v>
      </c>
      <c r="X558" s="56">
        <v>360</v>
      </c>
      <c r="Y558" s="53">
        <f t="shared" si="103"/>
        <v>364.32</v>
      </c>
      <c r="Z558" s="39">
        <f t="shared" si="104"/>
        <v>0.82523999999999997</v>
      </c>
      <c r="AA558" s="65" t="s">
        <v>45</v>
      </c>
      <c r="AB558" s="66" t="s">
        <v>45</v>
      </c>
      <c r="AC558" s="645" t="s">
        <v>877</v>
      </c>
      <c r="AG558" s="75"/>
      <c r="AJ558" s="79" t="s">
        <v>45</v>
      </c>
      <c r="AK558" s="79">
        <v>0</v>
      </c>
      <c r="BB558" s="646" t="s">
        <v>66</v>
      </c>
      <c r="BM558" s="75">
        <f t="shared" si="105"/>
        <v>384.5454545454545</v>
      </c>
      <c r="BN558" s="75">
        <f t="shared" si="106"/>
        <v>389.15999999999997</v>
      </c>
      <c r="BO558" s="75">
        <f t="shared" si="107"/>
        <v>0.65559440559440552</v>
      </c>
      <c r="BP558" s="75">
        <f t="shared" si="108"/>
        <v>0.66346153846153855</v>
      </c>
    </row>
    <row r="559" spans="1:68" ht="27" customHeight="1" x14ac:dyDescent="0.25">
      <c r="A559" s="60" t="s">
        <v>878</v>
      </c>
      <c r="B559" s="60" t="s">
        <v>879</v>
      </c>
      <c r="C559" s="34">
        <v>4301012035</v>
      </c>
      <c r="D559" s="793">
        <v>4680115880603</v>
      </c>
      <c r="E559" s="793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135</v>
      </c>
      <c r="L559" s="35" t="s">
        <v>45</v>
      </c>
      <c r="M559" s="36" t="s">
        <v>129</v>
      </c>
      <c r="N559" s="36"/>
      <c r="O559" s="35">
        <v>60</v>
      </c>
      <c r="P55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95"/>
      <c r="R559" s="795"/>
      <c r="S559" s="795"/>
      <c r="T559" s="796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47" t="s">
        <v>124</v>
      </c>
      <c r="AG559" s="75"/>
      <c r="AJ559" s="79" t="s">
        <v>45</v>
      </c>
      <c r="AK559" s="79">
        <v>0</v>
      </c>
      <c r="BB559" s="648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customHeight="1" x14ac:dyDescent="0.25">
      <c r="A560" s="60" t="s">
        <v>878</v>
      </c>
      <c r="B560" s="60" t="s">
        <v>880</v>
      </c>
      <c r="C560" s="34">
        <v>4301011778</v>
      </c>
      <c r="D560" s="793">
        <v>4680115880603</v>
      </c>
      <c r="E560" s="793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135</v>
      </c>
      <c r="L560" s="35" t="s">
        <v>45</v>
      </c>
      <c r="M560" s="36" t="s">
        <v>129</v>
      </c>
      <c r="N560" s="36"/>
      <c r="O560" s="35">
        <v>60</v>
      </c>
      <c r="P56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5"/>
      <c r="R560" s="795"/>
      <c r="S560" s="795"/>
      <c r="T560" s="796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49" t="s">
        <v>124</v>
      </c>
      <c r="AG560" s="75"/>
      <c r="AJ560" s="79" t="s">
        <v>45</v>
      </c>
      <c r="AK560" s="79">
        <v>0</v>
      </c>
      <c r="BB560" s="650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881</v>
      </c>
      <c r="B561" s="60" t="s">
        <v>882</v>
      </c>
      <c r="C561" s="34">
        <v>4301012036</v>
      </c>
      <c r="D561" s="793">
        <v>4680115882782</v>
      </c>
      <c r="E561" s="793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135</v>
      </c>
      <c r="L561" s="35" t="s">
        <v>45</v>
      </c>
      <c r="M561" s="36" t="s">
        <v>129</v>
      </c>
      <c r="N561" s="36"/>
      <c r="O561" s="35">
        <v>60</v>
      </c>
      <c r="P561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5"/>
      <c r="R561" s="795"/>
      <c r="S561" s="795"/>
      <c r="T561" s="796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51" t="s">
        <v>865</v>
      </c>
      <c r="AG561" s="75"/>
      <c r="AJ561" s="79" t="s">
        <v>45</v>
      </c>
      <c r="AK561" s="79">
        <v>0</v>
      </c>
      <c r="BB561" s="652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883</v>
      </c>
      <c r="B562" s="60" t="s">
        <v>884</v>
      </c>
      <c r="C562" s="34">
        <v>4301012050</v>
      </c>
      <c r="D562" s="793">
        <v>4680115885479</v>
      </c>
      <c r="E562" s="793"/>
      <c r="F562" s="59">
        <v>0.4</v>
      </c>
      <c r="G562" s="35">
        <v>6</v>
      </c>
      <c r="H562" s="59">
        <v>2.4</v>
      </c>
      <c r="I562" s="59">
        <v>2.58</v>
      </c>
      <c r="J562" s="35">
        <v>182</v>
      </c>
      <c r="K562" s="35" t="s">
        <v>88</v>
      </c>
      <c r="L562" s="35" t="s">
        <v>45</v>
      </c>
      <c r="M562" s="36" t="s">
        <v>129</v>
      </c>
      <c r="N562" s="36"/>
      <c r="O562" s="35">
        <v>60</v>
      </c>
      <c r="P562" s="868" t="s">
        <v>885</v>
      </c>
      <c r="Q562" s="795"/>
      <c r="R562" s="795"/>
      <c r="S562" s="795"/>
      <c r="T562" s="796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IFERROR(IF(Y562=0,"",ROUNDUP(Y562/H562,0)*0.00651),"")</f>
        <v/>
      </c>
      <c r="AA562" s="65" t="s">
        <v>45</v>
      </c>
      <c r="AB562" s="66" t="s">
        <v>45</v>
      </c>
      <c r="AC562" s="653" t="s">
        <v>886</v>
      </c>
      <c r="AG562" s="75"/>
      <c r="AJ562" s="79" t="s">
        <v>45</v>
      </c>
      <c r="AK562" s="79">
        <v>0</v>
      </c>
      <c r="BB562" s="654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887</v>
      </c>
      <c r="B563" s="60" t="s">
        <v>888</v>
      </c>
      <c r="C563" s="34">
        <v>4301012034</v>
      </c>
      <c r="D563" s="793">
        <v>4607091389982</v>
      </c>
      <c r="E563" s="793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135</v>
      </c>
      <c r="L563" s="35" t="s">
        <v>45</v>
      </c>
      <c r="M563" s="36" t="s">
        <v>129</v>
      </c>
      <c r="N563" s="36"/>
      <c r="O563" s="35">
        <v>60</v>
      </c>
      <c r="P563" s="8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5"/>
      <c r="R563" s="795"/>
      <c r="S563" s="795"/>
      <c r="T563" s="796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55" t="s">
        <v>871</v>
      </c>
      <c r="AG563" s="75"/>
      <c r="AJ563" s="79" t="s">
        <v>45</v>
      </c>
      <c r="AK563" s="79">
        <v>0</v>
      </c>
      <c r="BB563" s="656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887</v>
      </c>
      <c r="B564" s="60" t="s">
        <v>889</v>
      </c>
      <c r="C564" s="34">
        <v>4301011784</v>
      </c>
      <c r="D564" s="793">
        <v>4607091389982</v>
      </c>
      <c r="E564" s="793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135</v>
      </c>
      <c r="L564" s="35" t="s">
        <v>45</v>
      </c>
      <c r="M564" s="36" t="s">
        <v>129</v>
      </c>
      <c r="N564" s="36"/>
      <c r="O564" s="35">
        <v>60</v>
      </c>
      <c r="P564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5"/>
      <c r="R564" s="795"/>
      <c r="S564" s="795"/>
      <c r="T564" s="79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57" t="s">
        <v>871</v>
      </c>
      <c r="AG564" s="75"/>
      <c r="AJ564" s="79" t="s">
        <v>45</v>
      </c>
      <c r="AK564" s="79">
        <v>0</v>
      </c>
      <c r="BB564" s="658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ht="27" customHeight="1" x14ac:dyDescent="0.25">
      <c r="A565" s="60" t="s">
        <v>890</v>
      </c>
      <c r="B565" s="60" t="s">
        <v>891</v>
      </c>
      <c r="C565" s="34">
        <v>4301012057</v>
      </c>
      <c r="D565" s="793">
        <v>4680115886483</v>
      </c>
      <c r="E565" s="793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135</v>
      </c>
      <c r="L565" s="35" t="s">
        <v>45</v>
      </c>
      <c r="M565" s="36" t="s">
        <v>129</v>
      </c>
      <c r="N565" s="36"/>
      <c r="O565" s="35">
        <v>60</v>
      </c>
      <c r="P565" s="871" t="s">
        <v>892</v>
      </c>
      <c r="Q565" s="795"/>
      <c r="R565" s="795"/>
      <c r="S565" s="795"/>
      <c r="T565" s="79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3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59" t="s">
        <v>868</v>
      </c>
      <c r="AG565" s="75"/>
      <c r="AJ565" s="79" t="s">
        <v>45</v>
      </c>
      <c r="AK565" s="79">
        <v>0</v>
      </c>
      <c r="BB565" s="660" t="s">
        <v>66</v>
      </c>
      <c r="BM565" s="75">
        <f t="shared" si="105"/>
        <v>0</v>
      </c>
      <c r="BN565" s="75">
        <f t="shared" si="106"/>
        <v>0</v>
      </c>
      <c r="BO565" s="75">
        <f t="shared" si="107"/>
        <v>0</v>
      </c>
      <c r="BP565" s="75">
        <f t="shared" si="108"/>
        <v>0</v>
      </c>
    </row>
    <row r="566" spans="1:68" ht="27" customHeight="1" x14ac:dyDescent="0.25">
      <c r="A566" s="60" t="s">
        <v>893</v>
      </c>
      <c r="B566" s="60" t="s">
        <v>894</v>
      </c>
      <c r="C566" s="34">
        <v>4301012058</v>
      </c>
      <c r="D566" s="793">
        <v>4680115886490</v>
      </c>
      <c r="E566" s="793"/>
      <c r="F566" s="59">
        <v>0.55000000000000004</v>
      </c>
      <c r="G566" s="35">
        <v>8</v>
      </c>
      <c r="H566" s="59">
        <v>4.4000000000000004</v>
      </c>
      <c r="I566" s="59">
        <v>4.6100000000000003</v>
      </c>
      <c r="J566" s="35">
        <v>132</v>
      </c>
      <c r="K566" s="35" t="s">
        <v>135</v>
      </c>
      <c r="L566" s="35" t="s">
        <v>45</v>
      </c>
      <c r="M566" s="36" t="s">
        <v>129</v>
      </c>
      <c r="N566" s="36"/>
      <c r="O566" s="35">
        <v>60</v>
      </c>
      <c r="P566" s="858" t="s">
        <v>895</v>
      </c>
      <c r="Q566" s="795"/>
      <c r="R566" s="795"/>
      <c r="S566" s="795"/>
      <c r="T566" s="796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3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1" t="s">
        <v>874</v>
      </c>
      <c r="AG566" s="75"/>
      <c r="AJ566" s="79" t="s">
        <v>45</v>
      </c>
      <c r="AK566" s="79">
        <v>0</v>
      </c>
      <c r="BB566" s="662" t="s">
        <v>66</v>
      </c>
      <c r="BM566" s="75">
        <f t="shared" si="105"/>
        <v>0</v>
      </c>
      <c r="BN566" s="75">
        <f t="shared" si="106"/>
        <v>0</v>
      </c>
      <c r="BO566" s="75">
        <f t="shared" si="107"/>
        <v>0</v>
      </c>
      <c r="BP566" s="75">
        <f t="shared" si="108"/>
        <v>0</v>
      </c>
    </row>
    <row r="567" spans="1:68" ht="27" customHeight="1" x14ac:dyDescent="0.25">
      <c r="A567" s="60" t="s">
        <v>896</v>
      </c>
      <c r="B567" s="60" t="s">
        <v>897</v>
      </c>
      <c r="C567" s="34">
        <v>4301012055</v>
      </c>
      <c r="D567" s="793">
        <v>4680115886469</v>
      </c>
      <c r="E567" s="793"/>
      <c r="F567" s="59">
        <v>0.55000000000000004</v>
      </c>
      <c r="G567" s="35">
        <v>8</v>
      </c>
      <c r="H567" s="59">
        <v>4.4000000000000004</v>
      </c>
      <c r="I567" s="59">
        <v>4.6100000000000003</v>
      </c>
      <c r="J567" s="35">
        <v>132</v>
      </c>
      <c r="K567" s="35" t="s">
        <v>135</v>
      </c>
      <c r="L567" s="35" t="s">
        <v>45</v>
      </c>
      <c r="M567" s="36" t="s">
        <v>129</v>
      </c>
      <c r="N567" s="36"/>
      <c r="O567" s="35">
        <v>60</v>
      </c>
      <c r="P567" s="859" t="s">
        <v>898</v>
      </c>
      <c r="Q567" s="795"/>
      <c r="R567" s="795"/>
      <c r="S567" s="795"/>
      <c r="T567" s="79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3"/>
        <v>0</v>
      </c>
      <c r="Z567" s="39" t="str">
        <f>IFERROR(IF(Y567=0,"",ROUNDUP(Y567/H567,0)*0.00902),"")</f>
        <v/>
      </c>
      <c r="AA567" s="65" t="s">
        <v>45</v>
      </c>
      <c r="AB567" s="66" t="s">
        <v>45</v>
      </c>
      <c r="AC567" s="663" t="s">
        <v>877</v>
      </c>
      <c r="AG567" s="75"/>
      <c r="AJ567" s="79" t="s">
        <v>45</v>
      </c>
      <c r="AK567" s="79">
        <v>0</v>
      </c>
      <c r="BB567" s="664" t="s">
        <v>66</v>
      </c>
      <c r="BM567" s="75">
        <f t="shared" si="105"/>
        <v>0</v>
      </c>
      <c r="BN567" s="75">
        <f t="shared" si="106"/>
        <v>0</v>
      </c>
      <c r="BO567" s="75">
        <f t="shared" si="107"/>
        <v>0</v>
      </c>
      <c r="BP567" s="75">
        <f t="shared" si="108"/>
        <v>0</v>
      </c>
    </row>
    <row r="568" spans="1:68" x14ac:dyDescent="0.2">
      <c r="A568" s="790"/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1"/>
      <c r="P568" s="787" t="s">
        <v>40</v>
      </c>
      <c r="Q568" s="788"/>
      <c r="R568" s="788"/>
      <c r="S568" s="788"/>
      <c r="T568" s="788"/>
      <c r="U568" s="788"/>
      <c r="V568" s="789"/>
      <c r="W568" s="40" t="s">
        <v>39</v>
      </c>
      <c r="X568" s="4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153.40909090909088</v>
      </c>
      <c r="Y568" s="4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155</v>
      </c>
      <c r="Z568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1.8537999999999999</v>
      </c>
      <c r="AA568" s="64"/>
      <c r="AB568" s="64"/>
      <c r="AC568" s="64"/>
    </row>
    <row r="569" spans="1:68" x14ac:dyDescent="0.2">
      <c r="A569" s="790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87" t="s">
        <v>40</v>
      </c>
      <c r="Q569" s="788"/>
      <c r="R569" s="788"/>
      <c r="S569" s="788"/>
      <c r="T569" s="788"/>
      <c r="U569" s="788"/>
      <c r="V569" s="789"/>
      <c r="W569" s="40" t="s">
        <v>0</v>
      </c>
      <c r="X569" s="41">
        <f>IFERROR(SUM(X553:X567),"0")</f>
        <v>810</v>
      </c>
      <c r="Y569" s="41">
        <f>IFERROR(SUM(Y553:Y567),"0")</f>
        <v>818.40000000000009</v>
      </c>
      <c r="Z569" s="40"/>
      <c r="AA569" s="64"/>
      <c r="AB569" s="64"/>
      <c r="AC569" s="64"/>
    </row>
    <row r="570" spans="1:68" ht="14.25" customHeight="1" x14ac:dyDescent="0.25">
      <c r="A570" s="792" t="s">
        <v>171</v>
      </c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2"/>
      <c r="P570" s="792"/>
      <c r="Q570" s="792"/>
      <c r="R570" s="792"/>
      <c r="S570" s="792"/>
      <c r="T570" s="792"/>
      <c r="U570" s="792"/>
      <c r="V570" s="792"/>
      <c r="W570" s="792"/>
      <c r="X570" s="792"/>
      <c r="Y570" s="792"/>
      <c r="Z570" s="792"/>
      <c r="AA570" s="63"/>
      <c r="AB570" s="63"/>
      <c r="AC570" s="63"/>
    </row>
    <row r="571" spans="1:68" ht="16.5" customHeight="1" x14ac:dyDescent="0.25">
      <c r="A571" s="60" t="s">
        <v>899</v>
      </c>
      <c r="B571" s="60" t="s">
        <v>900</v>
      </c>
      <c r="C571" s="34">
        <v>4301020334</v>
      </c>
      <c r="D571" s="793">
        <v>4607091388930</v>
      </c>
      <c r="E571" s="793"/>
      <c r="F571" s="59">
        <v>0.88</v>
      </c>
      <c r="G571" s="35">
        <v>6</v>
      </c>
      <c r="H571" s="59">
        <v>5.28</v>
      </c>
      <c r="I571" s="59">
        <v>5.64</v>
      </c>
      <c r="J571" s="35">
        <v>104</v>
      </c>
      <c r="K571" s="35" t="s">
        <v>126</v>
      </c>
      <c r="L571" s="35" t="s">
        <v>45</v>
      </c>
      <c r="M571" s="36" t="s">
        <v>125</v>
      </c>
      <c r="N571" s="36"/>
      <c r="O571" s="35">
        <v>70</v>
      </c>
      <c r="P571" s="860" t="s">
        <v>901</v>
      </c>
      <c r="Q571" s="795"/>
      <c r="R571" s="795"/>
      <c r="S571" s="795"/>
      <c r="T571" s="796"/>
      <c r="U571" s="37" t="s">
        <v>45</v>
      </c>
      <c r="V571" s="37" t="s">
        <v>45</v>
      </c>
      <c r="W571" s="38" t="s">
        <v>0</v>
      </c>
      <c r="X571" s="56">
        <v>390</v>
      </c>
      <c r="Y571" s="53">
        <f>IFERROR(IF(X571="",0,CEILING((X571/$H571),1)*$H571),"")</f>
        <v>390.72</v>
      </c>
      <c r="Z571" s="39">
        <f>IFERROR(IF(Y571=0,"",ROUNDUP(Y571/H571,0)*0.01196),"")</f>
        <v>0.88504000000000005</v>
      </c>
      <c r="AA571" s="65" t="s">
        <v>45</v>
      </c>
      <c r="AB571" s="66" t="s">
        <v>45</v>
      </c>
      <c r="AC571" s="665" t="s">
        <v>902</v>
      </c>
      <c r="AG571" s="75"/>
      <c r="AJ571" s="79" t="s">
        <v>45</v>
      </c>
      <c r="AK571" s="79">
        <v>0</v>
      </c>
      <c r="BB571" s="666" t="s">
        <v>66</v>
      </c>
      <c r="BM571" s="75">
        <f>IFERROR(X571*I571/H571,"0")</f>
        <v>416.59090909090907</v>
      </c>
      <c r="BN571" s="75">
        <f>IFERROR(Y571*I571/H571,"0")</f>
        <v>417.36</v>
      </c>
      <c r="BO571" s="75">
        <f>IFERROR(1/J571*(X571/H571),"0")</f>
        <v>0.71022727272727271</v>
      </c>
      <c r="BP571" s="75">
        <f>IFERROR(1/J571*(Y571/H571),"0")</f>
        <v>0.71153846153846156</v>
      </c>
    </row>
    <row r="572" spans="1:68" ht="16.5" customHeight="1" x14ac:dyDescent="0.25">
      <c r="A572" s="60" t="s">
        <v>899</v>
      </c>
      <c r="B572" s="60" t="s">
        <v>903</v>
      </c>
      <c r="C572" s="34">
        <v>4301020222</v>
      </c>
      <c r="D572" s="793">
        <v>4607091388930</v>
      </c>
      <c r="E572" s="793"/>
      <c r="F572" s="59">
        <v>0.88</v>
      </c>
      <c r="G572" s="35">
        <v>6</v>
      </c>
      <c r="H572" s="59">
        <v>5.28</v>
      </c>
      <c r="I572" s="59">
        <v>5.64</v>
      </c>
      <c r="J572" s="35">
        <v>104</v>
      </c>
      <c r="K572" s="35" t="s">
        <v>126</v>
      </c>
      <c r="L572" s="35" t="s">
        <v>45</v>
      </c>
      <c r="M572" s="36" t="s">
        <v>129</v>
      </c>
      <c r="N572" s="36"/>
      <c r="O572" s="35">
        <v>55</v>
      </c>
      <c r="P572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5"/>
      <c r="R572" s="795"/>
      <c r="S572" s="795"/>
      <c r="T572" s="796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IFERROR(IF(Y572=0,"",ROUNDUP(Y572/H572,0)*0.01196),"")</f>
        <v/>
      </c>
      <c r="AA572" s="65" t="s">
        <v>45</v>
      </c>
      <c r="AB572" s="66" t="s">
        <v>45</v>
      </c>
      <c r="AC572" s="667" t="s">
        <v>904</v>
      </c>
      <c r="AG572" s="75"/>
      <c r="AJ572" s="79" t="s">
        <v>45</v>
      </c>
      <c r="AK572" s="79">
        <v>0</v>
      </c>
      <c r="BB572" s="668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905</v>
      </c>
      <c r="B573" s="60" t="s">
        <v>906</v>
      </c>
      <c r="C573" s="34">
        <v>4301020385</v>
      </c>
      <c r="D573" s="793">
        <v>4680115880054</v>
      </c>
      <c r="E573" s="793"/>
      <c r="F573" s="59">
        <v>0.6</v>
      </c>
      <c r="G573" s="35">
        <v>8</v>
      </c>
      <c r="H573" s="59">
        <v>4.8</v>
      </c>
      <c r="I573" s="59">
        <v>6.93</v>
      </c>
      <c r="J573" s="35">
        <v>132</v>
      </c>
      <c r="K573" s="35" t="s">
        <v>135</v>
      </c>
      <c r="L573" s="35" t="s">
        <v>45</v>
      </c>
      <c r="M573" s="36" t="s">
        <v>129</v>
      </c>
      <c r="N573" s="36"/>
      <c r="O573" s="35">
        <v>70</v>
      </c>
      <c r="P573" s="862" t="s">
        <v>907</v>
      </c>
      <c r="Q573" s="795"/>
      <c r="R573" s="795"/>
      <c r="S573" s="795"/>
      <c r="T573" s="796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69" t="s">
        <v>902</v>
      </c>
      <c r="AG573" s="75"/>
      <c r="AJ573" s="79" t="s">
        <v>45</v>
      </c>
      <c r="AK573" s="79">
        <v>0</v>
      </c>
      <c r="BB573" s="670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790"/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1"/>
      <c r="P574" s="787" t="s">
        <v>40</v>
      </c>
      <c r="Q574" s="788"/>
      <c r="R574" s="788"/>
      <c r="S574" s="788"/>
      <c r="T574" s="788"/>
      <c r="U574" s="788"/>
      <c r="V574" s="789"/>
      <c r="W574" s="40" t="s">
        <v>39</v>
      </c>
      <c r="X574" s="41">
        <f>IFERROR(X571/H571,"0")+IFERROR(X572/H572,"0")+IFERROR(X573/H573,"0")</f>
        <v>73.86363636363636</v>
      </c>
      <c r="Y574" s="41">
        <f>IFERROR(Y571/H571,"0")+IFERROR(Y572/H572,"0")+IFERROR(Y573/H573,"0")</f>
        <v>74</v>
      </c>
      <c r="Z574" s="41">
        <f>IFERROR(IF(Z571="",0,Z571),"0")+IFERROR(IF(Z572="",0,Z572),"0")+IFERROR(IF(Z573="",0,Z573),"0")</f>
        <v>0.88504000000000005</v>
      </c>
      <c r="AA574" s="64"/>
      <c r="AB574" s="64"/>
      <c r="AC574" s="64"/>
    </row>
    <row r="575" spans="1:68" x14ac:dyDescent="0.2">
      <c r="A575" s="790"/>
      <c r="B575" s="790"/>
      <c r="C575" s="790"/>
      <c r="D575" s="790"/>
      <c r="E575" s="790"/>
      <c r="F575" s="790"/>
      <c r="G575" s="790"/>
      <c r="H575" s="790"/>
      <c r="I575" s="790"/>
      <c r="J575" s="790"/>
      <c r="K575" s="790"/>
      <c r="L575" s="790"/>
      <c r="M575" s="790"/>
      <c r="N575" s="790"/>
      <c r="O575" s="791"/>
      <c r="P575" s="787" t="s">
        <v>40</v>
      </c>
      <c r="Q575" s="788"/>
      <c r="R575" s="788"/>
      <c r="S575" s="788"/>
      <c r="T575" s="788"/>
      <c r="U575" s="788"/>
      <c r="V575" s="789"/>
      <c r="W575" s="40" t="s">
        <v>0</v>
      </c>
      <c r="X575" s="41">
        <f>IFERROR(SUM(X571:X573),"0")</f>
        <v>390</v>
      </c>
      <c r="Y575" s="41">
        <f>IFERROR(SUM(Y571:Y573),"0")</f>
        <v>390.72</v>
      </c>
      <c r="Z575" s="40"/>
      <c r="AA575" s="64"/>
      <c r="AB575" s="64"/>
      <c r="AC575" s="64"/>
    </row>
    <row r="576" spans="1:68" ht="14.25" customHeight="1" x14ac:dyDescent="0.25">
      <c r="A576" s="792" t="s">
        <v>78</v>
      </c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792"/>
      <c r="P576" s="792"/>
      <c r="Q576" s="792"/>
      <c r="R576" s="792"/>
      <c r="S576" s="792"/>
      <c r="T576" s="792"/>
      <c r="U576" s="792"/>
      <c r="V576" s="792"/>
      <c r="W576" s="792"/>
      <c r="X576" s="792"/>
      <c r="Y576" s="792"/>
      <c r="Z576" s="792"/>
      <c r="AA576" s="63"/>
      <c r="AB576" s="63"/>
      <c r="AC576" s="63"/>
    </row>
    <row r="577" spans="1:68" ht="27" customHeight="1" x14ac:dyDescent="0.25">
      <c r="A577" s="60" t="s">
        <v>908</v>
      </c>
      <c r="B577" s="60" t="s">
        <v>909</v>
      </c>
      <c r="C577" s="34">
        <v>4301031349</v>
      </c>
      <c r="D577" s="793">
        <v>4680115883116</v>
      </c>
      <c r="E577" s="793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126</v>
      </c>
      <c r="L577" s="35" t="s">
        <v>45</v>
      </c>
      <c r="M577" s="36" t="s">
        <v>129</v>
      </c>
      <c r="N577" s="36"/>
      <c r="O577" s="35">
        <v>70</v>
      </c>
      <c r="P577" s="850" t="s">
        <v>910</v>
      </c>
      <c r="Q577" s="795"/>
      <c r="R577" s="795"/>
      <c r="S577" s="795"/>
      <c r="T577" s="796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ref="Y577:Y590" si="109">IFERROR(IF(X577="",0,CEILING((X577/$H577),1)*$H577),"")</f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71" t="s">
        <v>911</v>
      </c>
      <c r="AG577" s="75"/>
      <c r="AJ577" s="79" t="s">
        <v>45</v>
      </c>
      <c r="AK577" s="79">
        <v>0</v>
      </c>
      <c r="BB577" s="672" t="s">
        <v>66</v>
      </c>
      <c r="BM577" s="75">
        <f t="shared" ref="BM577:BM590" si="110">IFERROR(X577*I577/H577,"0")</f>
        <v>0</v>
      </c>
      <c r="BN577" s="75">
        <f t="shared" ref="BN577:BN590" si="111">IFERROR(Y577*I577/H577,"0")</f>
        <v>0</v>
      </c>
      <c r="BO577" s="75">
        <f t="shared" ref="BO577:BO590" si="112">IFERROR(1/J577*(X577/H577),"0")</f>
        <v>0</v>
      </c>
      <c r="BP577" s="75">
        <f t="shared" ref="BP577:BP590" si="113">IFERROR(1/J577*(Y577/H577),"0")</f>
        <v>0</v>
      </c>
    </row>
    <row r="578" spans="1:68" ht="27" customHeight="1" x14ac:dyDescent="0.25">
      <c r="A578" s="60" t="s">
        <v>912</v>
      </c>
      <c r="B578" s="60" t="s">
        <v>913</v>
      </c>
      <c r="C578" s="34">
        <v>4301031350</v>
      </c>
      <c r="D578" s="793">
        <v>4680115883093</v>
      </c>
      <c r="E578" s="793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126</v>
      </c>
      <c r="L578" s="35" t="s">
        <v>45</v>
      </c>
      <c r="M578" s="36" t="s">
        <v>82</v>
      </c>
      <c r="N578" s="36"/>
      <c r="O578" s="35">
        <v>70</v>
      </c>
      <c r="P578" s="851" t="s">
        <v>914</v>
      </c>
      <c r="Q578" s="795"/>
      <c r="R578" s="795"/>
      <c r="S578" s="795"/>
      <c r="T578" s="796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73" t="s">
        <v>915</v>
      </c>
      <c r="AG578" s="75"/>
      <c r="AJ578" s="79" t="s">
        <v>45</v>
      </c>
      <c r="AK578" s="79">
        <v>0</v>
      </c>
      <c r="BB578" s="674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customHeight="1" x14ac:dyDescent="0.25">
      <c r="A579" s="60" t="s">
        <v>912</v>
      </c>
      <c r="B579" s="60" t="s">
        <v>916</v>
      </c>
      <c r="C579" s="34">
        <v>4301031248</v>
      </c>
      <c r="D579" s="793">
        <v>4680115883093</v>
      </c>
      <c r="E579" s="793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126</v>
      </c>
      <c r="L579" s="35" t="s">
        <v>45</v>
      </c>
      <c r="M579" s="36" t="s">
        <v>82</v>
      </c>
      <c r="N579" s="36"/>
      <c r="O579" s="35">
        <v>60</v>
      </c>
      <c r="P579" s="8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5"/>
      <c r="R579" s="795"/>
      <c r="S579" s="795"/>
      <c r="T579" s="796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75" t="s">
        <v>917</v>
      </c>
      <c r="AG579" s="75"/>
      <c r="AJ579" s="79" t="s">
        <v>45</v>
      </c>
      <c r="AK579" s="79">
        <v>0</v>
      </c>
      <c r="BB579" s="676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customHeight="1" x14ac:dyDescent="0.25">
      <c r="A580" s="60" t="s">
        <v>918</v>
      </c>
      <c r="B580" s="60" t="s">
        <v>919</v>
      </c>
      <c r="C580" s="34">
        <v>4301031353</v>
      </c>
      <c r="D580" s="793">
        <v>4680115883109</v>
      </c>
      <c r="E580" s="793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126</v>
      </c>
      <c r="L580" s="35" t="s">
        <v>45</v>
      </c>
      <c r="M580" s="36" t="s">
        <v>82</v>
      </c>
      <c r="N580" s="36"/>
      <c r="O580" s="35">
        <v>70</v>
      </c>
      <c r="P580" s="853" t="s">
        <v>920</v>
      </c>
      <c r="Q580" s="795"/>
      <c r="R580" s="795"/>
      <c r="S580" s="795"/>
      <c r="T580" s="796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77" t="s">
        <v>921</v>
      </c>
      <c r="AG580" s="75"/>
      <c r="AJ580" s="79" t="s">
        <v>45</v>
      </c>
      <c r="AK580" s="79">
        <v>0</v>
      </c>
      <c r="BB580" s="678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918</v>
      </c>
      <c r="B581" s="60" t="s">
        <v>922</v>
      </c>
      <c r="C581" s="34">
        <v>4301031250</v>
      </c>
      <c r="D581" s="793">
        <v>4680115883109</v>
      </c>
      <c r="E581" s="793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126</v>
      </c>
      <c r="L581" s="35" t="s">
        <v>45</v>
      </c>
      <c r="M581" s="36" t="s">
        <v>82</v>
      </c>
      <c r="N581" s="36"/>
      <c r="O581" s="35">
        <v>60</v>
      </c>
      <c r="P581" s="8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5"/>
      <c r="R581" s="795"/>
      <c r="S581" s="795"/>
      <c r="T581" s="796"/>
      <c r="U581" s="37" t="s">
        <v>45</v>
      </c>
      <c r="V581" s="37" t="s">
        <v>45</v>
      </c>
      <c r="W581" s="38" t="s">
        <v>0</v>
      </c>
      <c r="X581" s="56">
        <v>40</v>
      </c>
      <c r="Y581" s="53">
        <f t="shared" si="109"/>
        <v>42.24</v>
      </c>
      <c r="Z581" s="39">
        <f>IFERROR(IF(Y581=0,"",ROUNDUP(Y581/H581,0)*0.01196),"")</f>
        <v>9.5680000000000001E-2</v>
      </c>
      <c r="AA581" s="65" t="s">
        <v>45</v>
      </c>
      <c r="AB581" s="66" t="s">
        <v>45</v>
      </c>
      <c r="AC581" s="679" t="s">
        <v>923</v>
      </c>
      <c r="AG581" s="75"/>
      <c r="AJ581" s="79" t="s">
        <v>45</v>
      </c>
      <c r="AK581" s="79">
        <v>0</v>
      </c>
      <c r="BB581" s="680" t="s">
        <v>66</v>
      </c>
      <c r="BM581" s="75">
        <f t="shared" si="110"/>
        <v>42.727272727272727</v>
      </c>
      <c r="BN581" s="75">
        <f t="shared" si="111"/>
        <v>45.12</v>
      </c>
      <c r="BO581" s="75">
        <f t="shared" si="112"/>
        <v>7.2843822843822847E-2</v>
      </c>
      <c r="BP581" s="75">
        <f t="shared" si="113"/>
        <v>7.6923076923076927E-2</v>
      </c>
    </row>
    <row r="582" spans="1:68" ht="27" customHeight="1" x14ac:dyDescent="0.25">
      <c r="A582" s="60" t="s">
        <v>924</v>
      </c>
      <c r="B582" s="60" t="s">
        <v>925</v>
      </c>
      <c r="C582" s="34">
        <v>4301031351</v>
      </c>
      <c r="D582" s="793">
        <v>4680115882072</v>
      </c>
      <c r="E582" s="793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135</v>
      </c>
      <c r="L582" s="35" t="s">
        <v>45</v>
      </c>
      <c r="M582" s="36" t="s">
        <v>129</v>
      </c>
      <c r="N582" s="36"/>
      <c r="O582" s="35">
        <v>70</v>
      </c>
      <c r="P582" s="855" t="s">
        <v>926</v>
      </c>
      <c r="Q582" s="795"/>
      <c r="R582" s="795"/>
      <c r="S582" s="795"/>
      <c r="T582" s="796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81" t="s">
        <v>911</v>
      </c>
      <c r="AG582" s="75"/>
      <c r="AJ582" s="79" t="s">
        <v>45</v>
      </c>
      <c r="AK582" s="79">
        <v>0</v>
      </c>
      <c r="BB582" s="682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ht="27" customHeight="1" x14ac:dyDescent="0.25">
      <c r="A583" s="60" t="s">
        <v>924</v>
      </c>
      <c r="B583" s="60" t="s">
        <v>927</v>
      </c>
      <c r="C583" s="34">
        <v>4301031419</v>
      </c>
      <c r="D583" s="793">
        <v>4680115882072</v>
      </c>
      <c r="E583" s="793"/>
      <c r="F583" s="59">
        <v>0.6</v>
      </c>
      <c r="G583" s="35">
        <v>8</v>
      </c>
      <c r="H583" s="59">
        <v>4.8</v>
      </c>
      <c r="I583" s="59">
        <v>6.93</v>
      </c>
      <c r="J583" s="35">
        <v>132</v>
      </c>
      <c r="K583" s="35" t="s">
        <v>135</v>
      </c>
      <c r="L583" s="35" t="s">
        <v>45</v>
      </c>
      <c r="M583" s="36" t="s">
        <v>129</v>
      </c>
      <c r="N583" s="36"/>
      <c r="O583" s="35">
        <v>70</v>
      </c>
      <c r="P583" s="856" t="s">
        <v>928</v>
      </c>
      <c r="Q583" s="795"/>
      <c r="R583" s="795"/>
      <c r="S583" s="795"/>
      <c r="T583" s="796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9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3" t="s">
        <v>911</v>
      </c>
      <c r="AG583" s="75"/>
      <c r="AJ583" s="79" t="s">
        <v>45</v>
      </c>
      <c r="AK583" s="79">
        <v>0</v>
      </c>
      <c r="BB583" s="684" t="s">
        <v>66</v>
      </c>
      <c r="BM583" s="75">
        <f t="shared" si="110"/>
        <v>0</v>
      </c>
      <c r="BN583" s="75">
        <f t="shared" si="111"/>
        <v>0</v>
      </c>
      <c r="BO583" s="75">
        <f t="shared" si="112"/>
        <v>0</v>
      </c>
      <c r="BP583" s="75">
        <f t="shared" si="113"/>
        <v>0</v>
      </c>
    </row>
    <row r="584" spans="1:68" ht="27" customHeight="1" x14ac:dyDescent="0.25">
      <c r="A584" s="60" t="s">
        <v>924</v>
      </c>
      <c r="B584" s="60" t="s">
        <v>929</v>
      </c>
      <c r="C584" s="34">
        <v>4301031383</v>
      </c>
      <c r="D584" s="793">
        <v>4680115882072</v>
      </c>
      <c r="E584" s="793"/>
      <c r="F584" s="59">
        <v>0.6</v>
      </c>
      <c r="G584" s="35">
        <v>8</v>
      </c>
      <c r="H584" s="59">
        <v>4.8</v>
      </c>
      <c r="I584" s="59">
        <v>6.96</v>
      </c>
      <c r="J584" s="35">
        <v>120</v>
      </c>
      <c r="K584" s="35" t="s">
        <v>135</v>
      </c>
      <c r="L584" s="35" t="s">
        <v>45</v>
      </c>
      <c r="M584" s="36" t="s">
        <v>129</v>
      </c>
      <c r="N584" s="36"/>
      <c r="O584" s="35">
        <v>60</v>
      </c>
      <c r="P584" s="85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95"/>
      <c r="R584" s="795"/>
      <c r="S584" s="795"/>
      <c r="T584" s="796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9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85" t="s">
        <v>930</v>
      </c>
      <c r="AG584" s="75"/>
      <c r="AJ584" s="79" t="s">
        <v>45</v>
      </c>
      <c r="AK584" s="79">
        <v>0</v>
      </c>
      <c r="BB584" s="686" t="s">
        <v>66</v>
      </c>
      <c r="BM584" s="75">
        <f t="shared" si="110"/>
        <v>0</v>
      </c>
      <c r="BN584" s="75">
        <f t="shared" si="111"/>
        <v>0</v>
      </c>
      <c r="BO584" s="75">
        <f t="shared" si="112"/>
        <v>0</v>
      </c>
      <c r="BP584" s="75">
        <f t="shared" si="113"/>
        <v>0</v>
      </c>
    </row>
    <row r="585" spans="1:68" ht="27" customHeight="1" x14ac:dyDescent="0.25">
      <c r="A585" s="60" t="s">
        <v>931</v>
      </c>
      <c r="B585" s="60" t="s">
        <v>932</v>
      </c>
      <c r="C585" s="34">
        <v>4301031251</v>
      </c>
      <c r="D585" s="793">
        <v>4680115882102</v>
      </c>
      <c r="E585" s="793"/>
      <c r="F585" s="59">
        <v>0.6</v>
      </c>
      <c r="G585" s="35">
        <v>6</v>
      </c>
      <c r="H585" s="59">
        <v>3.6</v>
      </c>
      <c r="I585" s="59">
        <v>3.81</v>
      </c>
      <c r="J585" s="35">
        <v>132</v>
      </c>
      <c r="K585" s="35" t="s">
        <v>135</v>
      </c>
      <c r="L585" s="35" t="s">
        <v>45</v>
      </c>
      <c r="M585" s="36" t="s">
        <v>82</v>
      </c>
      <c r="N585" s="36"/>
      <c r="O585" s="35">
        <v>60</v>
      </c>
      <c r="P585" s="8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5"/>
      <c r="R585" s="795"/>
      <c r="S585" s="795"/>
      <c r="T585" s="796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9"/>
        <v>0</v>
      </c>
      <c r="Z585" s="39" t="str">
        <f>IFERROR(IF(Y585=0,"",ROUNDUP(Y585/H585,0)*0.00902),"")</f>
        <v/>
      </c>
      <c r="AA585" s="65" t="s">
        <v>45</v>
      </c>
      <c r="AB585" s="66" t="s">
        <v>45</v>
      </c>
      <c r="AC585" s="687" t="s">
        <v>917</v>
      </c>
      <c r="AG585" s="75"/>
      <c r="AJ585" s="79" t="s">
        <v>45</v>
      </c>
      <c r="AK585" s="79">
        <v>0</v>
      </c>
      <c r="BB585" s="688" t="s">
        <v>66</v>
      </c>
      <c r="BM585" s="75">
        <f t="shared" si="110"/>
        <v>0</v>
      </c>
      <c r="BN585" s="75">
        <f t="shared" si="111"/>
        <v>0</v>
      </c>
      <c r="BO585" s="75">
        <f t="shared" si="112"/>
        <v>0</v>
      </c>
      <c r="BP585" s="75">
        <f t="shared" si="113"/>
        <v>0</v>
      </c>
    </row>
    <row r="586" spans="1:68" ht="27" customHeight="1" x14ac:dyDescent="0.25">
      <c r="A586" s="60" t="s">
        <v>931</v>
      </c>
      <c r="B586" s="60" t="s">
        <v>933</v>
      </c>
      <c r="C586" s="34">
        <v>4301031418</v>
      </c>
      <c r="D586" s="793">
        <v>4680115882102</v>
      </c>
      <c r="E586" s="793"/>
      <c r="F586" s="59">
        <v>0.6</v>
      </c>
      <c r="G586" s="35">
        <v>8</v>
      </c>
      <c r="H586" s="59">
        <v>4.8</v>
      </c>
      <c r="I586" s="59">
        <v>6.69</v>
      </c>
      <c r="J586" s="35">
        <v>132</v>
      </c>
      <c r="K586" s="35" t="s">
        <v>135</v>
      </c>
      <c r="L586" s="35" t="s">
        <v>45</v>
      </c>
      <c r="M586" s="36" t="s">
        <v>82</v>
      </c>
      <c r="N586" s="36"/>
      <c r="O586" s="35">
        <v>70</v>
      </c>
      <c r="P586" s="844" t="s">
        <v>934</v>
      </c>
      <c r="Q586" s="795"/>
      <c r="R586" s="795"/>
      <c r="S586" s="795"/>
      <c r="T586" s="796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9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9" t="s">
        <v>915</v>
      </c>
      <c r="AG586" s="75"/>
      <c r="AJ586" s="79" t="s">
        <v>45</v>
      </c>
      <c r="AK586" s="79">
        <v>0</v>
      </c>
      <c r="BB586" s="690" t="s">
        <v>66</v>
      </c>
      <c r="BM586" s="75">
        <f t="shared" si="110"/>
        <v>0</v>
      </c>
      <c r="BN586" s="75">
        <f t="shared" si="111"/>
        <v>0</v>
      </c>
      <c r="BO586" s="75">
        <f t="shared" si="112"/>
        <v>0</v>
      </c>
      <c r="BP586" s="75">
        <f t="shared" si="113"/>
        <v>0</v>
      </c>
    </row>
    <row r="587" spans="1:68" ht="27" customHeight="1" x14ac:dyDescent="0.25">
      <c r="A587" s="60" t="s">
        <v>931</v>
      </c>
      <c r="B587" s="60" t="s">
        <v>935</v>
      </c>
      <c r="C587" s="34">
        <v>4301031385</v>
      </c>
      <c r="D587" s="793">
        <v>4680115882102</v>
      </c>
      <c r="E587" s="793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135</v>
      </c>
      <c r="L587" s="35" t="s">
        <v>45</v>
      </c>
      <c r="M587" s="36" t="s">
        <v>82</v>
      </c>
      <c r="N587" s="36"/>
      <c r="O587" s="35">
        <v>60</v>
      </c>
      <c r="P587" s="84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95"/>
      <c r="R587" s="795"/>
      <c r="S587" s="795"/>
      <c r="T587" s="796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9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691" t="s">
        <v>915</v>
      </c>
      <c r="AG587" s="75"/>
      <c r="AJ587" s="79" t="s">
        <v>45</v>
      </c>
      <c r="AK587" s="79">
        <v>0</v>
      </c>
      <c r="BB587" s="692" t="s">
        <v>66</v>
      </c>
      <c r="BM587" s="75">
        <f t="shared" si="110"/>
        <v>0</v>
      </c>
      <c r="BN587" s="75">
        <f t="shared" si="111"/>
        <v>0</v>
      </c>
      <c r="BO587" s="75">
        <f t="shared" si="112"/>
        <v>0</v>
      </c>
      <c r="BP587" s="75">
        <f t="shared" si="113"/>
        <v>0</v>
      </c>
    </row>
    <row r="588" spans="1:68" ht="27" customHeight="1" x14ac:dyDescent="0.25">
      <c r="A588" s="60" t="s">
        <v>936</v>
      </c>
      <c r="B588" s="60" t="s">
        <v>937</v>
      </c>
      <c r="C588" s="34">
        <v>4301031253</v>
      </c>
      <c r="D588" s="793">
        <v>4680115882096</v>
      </c>
      <c r="E588" s="793"/>
      <c r="F588" s="59">
        <v>0.6</v>
      </c>
      <c r="G588" s="35">
        <v>6</v>
      </c>
      <c r="H588" s="59">
        <v>3.6</v>
      </c>
      <c r="I588" s="59">
        <v>3.81</v>
      </c>
      <c r="J588" s="35">
        <v>132</v>
      </c>
      <c r="K588" s="35" t="s">
        <v>135</v>
      </c>
      <c r="L588" s="35" t="s">
        <v>45</v>
      </c>
      <c r="M588" s="36" t="s">
        <v>82</v>
      </c>
      <c r="N588" s="36"/>
      <c r="O588" s="35">
        <v>60</v>
      </c>
      <c r="P588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5"/>
      <c r="R588" s="795"/>
      <c r="S588" s="795"/>
      <c r="T588" s="796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3" t="s">
        <v>923</v>
      </c>
      <c r="AG588" s="75"/>
      <c r="AJ588" s="79" t="s">
        <v>45</v>
      </c>
      <c r="AK588" s="79">
        <v>0</v>
      </c>
      <c r="BB588" s="694" t="s">
        <v>66</v>
      </c>
      <c r="BM588" s="75">
        <f t="shared" si="110"/>
        <v>0</v>
      </c>
      <c r="BN588" s="75">
        <f t="shared" si="111"/>
        <v>0</v>
      </c>
      <c r="BO588" s="75">
        <f t="shared" si="112"/>
        <v>0</v>
      </c>
      <c r="BP588" s="75">
        <f t="shared" si="113"/>
        <v>0</v>
      </c>
    </row>
    <row r="589" spans="1:68" ht="27" customHeight="1" x14ac:dyDescent="0.25">
      <c r="A589" s="60" t="s">
        <v>936</v>
      </c>
      <c r="B589" s="60" t="s">
        <v>938</v>
      </c>
      <c r="C589" s="34">
        <v>4301031417</v>
      </c>
      <c r="D589" s="793">
        <v>4680115882096</v>
      </c>
      <c r="E589" s="793"/>
      <c r="F589" s="59">
        <v>0.6</v>
      </c>
      <c r="G589" s="35">
        <v>8</v>
      </c>
      <c r="H589" s="59">
        <v>4.8</v>
      </c>
      <c r="I589" s="59">
        <v>6.69</v>
      </c>
      <c r="J589" s="35">
        <v>132</v>
      </c>
      <c r="K589" s="35" t="s">
        <v>135</v>
      </c>
      <c r="L589" s="35" t="s">
        <v>45</v>
      </c>
      <c r="M589" s="36" t="s">
        <v>82</v>
      </c>
      <c r="N589" s="36"/>
      <c r="O589" s="35">
        <v>70</v>
      </c>
      <c r="P589" s="847" t="s">
        <v>939</v>
      </c>
      <c r="Q589" s="795"/>
      <c r="R589" s="795"/>
      <c r="S589" s="795"/>
      <c r="T589" s="796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5" t="s">
        <v>921</v>
      </c>
      <c r="AG589" s="75"/>
      <c r="AJ589" s="79" t="s">
        <v>45</v>
      </c>
      <c r="AK589" s="79">
        <v>0</v>
      </c>
      <c r="BB589" s="696" t="s">
        <v>66</v>
      </c>
      <c r="BM589" s="75">
        <f t="shared" si="110"/>
        <v>0</v>
      </c>
      <c r="BN589" s="75">
        <f t="shared" si="111"/>
        <v>0</v>
      </c>
      <c r="BO589" s="75">
        <f t="shared" si="112"/>
        <v>0</v>
      </c>
      <c r="BP589" s="75">
        <f t="shared" si="113"/>
        <v>0</v>
      </c>
    </row>
    <row r="590" spans="1:68" ht="27" customHeight="1" x14ac:dyDescent="0.25">
      <c r="A590" s="60" t="s">
        <v>936</v>
      </c>
      <c r="B590" s="60" t="s">
        <v>940</v>
      </c>
      <c r="C590" s="34">
        <v>4301031384</v>
      </c>
      <c r="D590" s="793">
        <v>4680115882096</v>
      </c>
      <c r="E590" s="793"/>
      <c r="F590" s="59">
        <v>0.6</v>
      </c>
      <c r="G590" s="35">
        <v>8</v>
      </c>
      <c r="H590" s="59">
        <v>4.8</v>
      </c>
      <c r="I590" s="59">
        <v>6.69</v>
      </c>
      <c r="J590" s="35">
        <v>120</v>
      </c>
      <c r="K590" s="35" t="s">
        <v>135</v>
      </c>
      <c r="L590" s="35" t="s">
        <v>45</v>
      </c>
      <c r="M590" s="36" t="s">
        <v>82</v>
      </c>
      <c r="N590" s="36"/>
      <c r="O590" s="35">
        <v>60</v>
      </c>
      <c r="P590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95"/>
      <c r="R590" s="795"/>
      <c r="S590" s="795"/>
      <c r="T590" s="796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9"/>
        <v>0</v>
      </c>
      <c r="Z590" s="39" t="str">
        <f>IFERROR(IF(Y590=0,"",ROUNDUP(Y590/H590,0)*0.00937),"")</f>
        <v/>
      </c>
      <c r="AA590" s="65" t="s">
        <v>45</v>
      </c>
      <c r="AB590" s="66" t="s">
        <v>45</v>
      </c>
      <c r="AC590" s="697" t="s">
        <v>921</v>
      </c>
      <c r="AG590" s="75"/>
      <c r="AJ590" s="79" t="s">
        <v>45</v>
      </c>
      <c r="AK590" s="79">
        <v>0</v>
      </c>
      <c r="BB590" s="698" t="s">
        <v>66</v>
      </c>
      <c r="BM590" s="75">
        <f t="shared" si="110"/>
        <v>0</v>
      </c>
      <c r="BN590" s="75">
        <f t="shared" si="111"/>
        <v>0</v>
      </c>
      <c r="BO590" s="75">
        <f t="shared" si="112"/>
        <v>0</v>
      </c>
      <c r="BP590" s="75">
        <f t="shared" si="113"/>
        <v>0</v>
      </c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87" t="s">
        <v>40</v>
      </c>
      <c r="Q591" s="788"/>
      <c r="R591" s="788"/>
      <c r="S591" s="788"/>
      <c r="T591" s="788"/>
      <c r="U591" s="788"/>
      <c r="V591" s="789"/>
      <c r="W591" s="40" t="s">
        <v>39</v>
      </c>
      <c r="X591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7.5757575757575752</v>
      </c>
      <c r="Y591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8</v>
      </c>
      <c r="Z591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9.5680000000000001E-2</v>
      </c>
      <c r="AA591" s="64"/>
      <c r="AB591" s="64"/>
      <c r="AC591" s="64"/>
    </row>
    <row r="592" spans="1:68" x14ac:dyDescent="0.2">
      <c r="A592" s="790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87" t="s">
        <v>40</v>
      </c>
      <c r="Q592" s="788"/>
      <c r="R592" s="788"/>
      <c r="S592" s="788"/>
      <c r="T592" s="788"/>
      <c r="U592" s="788"/>
      <c r="V592" s="789"/>
      <c r="W592" s="40" t="s">
        <v>0</v>
      </c>
      <c r="X592" s="41">
        <f>IFERROR(SUM(X577:X590),"0")</f>
        <v>40</v>
      </c>
      <c r="Y592" s="41">
        <f>IFERROR(SUM(Y577:Y590),"0")</f>
        <v>42.24</v>
      </c>
      <c r="Z592" s="40"/>
      <c r="AA592" s="64"/>
      <c r="AB592" s="64"/>
      <c r="AC592" s="64"/>
    </row>
    <row r="593" spans="1:68" ht="14.25" customHeight="1" x14ac:dyDescent="0.25">
      <c r="A593" s="792" t="s">
        <v>84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63"/>
      <c r="AB593" s="63"/>
      <c r="AC593" s="63"/>
    </row>
    <row r="594" spans="1:68" ht="27" customHeight="1" x14ac:dyDescent="0.25">
      <c r="A594" s="60" t="s">
        <v>941</v>
      </c>
      <c r="B594" s="60" t="s">
        <v>942</v>
      </c>
      <c r="C594" s="34">
        <v>4301051230</v>
      </c>
      <c r="D594" s="793">
        <v>4607091383409</v>
      </c>
      <c r="E594" s="793"/>
      <c r="F594" s="59">
        <v>1.3</v>
      </c>
      <c r="G594" s="35">
        <v>6</v>
      </c>
      <c r="H594" s="59">
        <v>7.8</v>
      </c>
      <c r="I594" s="59">
        <v>8.3010000000000002</v>
      </c>
      <c r="J594" s="35">
        <v>64</v>
      </c>
      <c r="K594" s="35" t="s">
        <v>126</v>
      </c>
      <c r="L594" s="35" t="s">
        <v>45</v>
      </c>
      <c r="M594" s="36" t="s">
        <v>82</v>
      </c>
      <c r="N594" s="36"/>
      <c r="O594" s="35">
        <v>45</v>
      </c>
      <c r="P594" s="8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5"/>
      <c r="R594" s="795"/>
      <c r="S594" s="795"/>
      <c r="T594" s="796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9" t="s">
        <v>943</v>
      </c>
      <c r="AG594" s="75"/>
      <c r="AJ594" s="79" t="s">
        <v>45</v>
      </c>
      <c r="AK594" s="79">
        <v>0</v>
      </c>
      <c r="BB594" s="70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944</v>
      </c>
      <c r="B595" s="60" t="s">
        <v>945</v>
      </c>
      <c r="C595" s="34">
        <v>4301051231</v>
      </c>
      <c r="D595" s="793">
        <v>4607091383416</v>
      </c>
      <c r="E595" s="793"/>
      <c r="F595" s="59">
        <v>1.3</v>
      </c>
      <c r="G595" s="35">
        <v>6</v>
      </c>
      <c r="H595" s="59">
        <v>7.8</v>
      </c>
      <c r="I595" s="59">
        <v>8.3010000000000002</v>
      </c>
      <c r="J595" s="35">
        <v>64</v>
      </c>
      <c r="K595" s="35" t="s">
        <v>126</v>
      </c>
      <c r="L595" s="35" t="s">
        <v>45</v>
      </c>
      <c r="M595" s="36" t="s">
        <v>82</v>
      </c>
      <c r="N595" s="36"/>
      <c r="O595" s="35">
        <v>45</v>
      </c>
      <c r="P595" s="8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5"/>
      <c r="R595" s="795"/>
      <c r="S595" s="795"/>
      <c r="T595" s="796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701" t="s">
        <v>946</v>
      </c>
      <c r="AG595" s="75"/>
      <c r="AJ595" s="79" t="s">
        <v>45</v>
      </c>
      <c r="AK595" s="79">
        <v>0</v>
      </c>
      <c r="BB595" s="702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37.5" customHeight="1" x14ac:dyDescent="0.25">
      <c r="A596" s="60" t="s">
        <v>947</v>
      </c>
      <c r="B596" s="60" t="s">
        <v>948</v>
      </c>
      <c r="C596" s="34">
        <v>4301051058</v>
      </c>
      <c r="D596" s="793">
        <v>4680115883536</v>
      </c>
      <c r="E596" s="793"/>
      <c r="F596" s="59">
        <v>0.3</v>
      </c>
      <c r="G596" s="35">
        <v>6</v>
      </c>
      <c r="H596" s="59">
        <v>1.8</v>
      </c>
      <c r="I596" s="59">
        <v>2.0459999999999998</v>
      </c>
      <c r="J596" s="35">
        <v>182</v>
      </c>
      <c r="K596" s="35" t="s">
        <v>88</v>
      </c>
      <c r="L596" s="35" t="s">
        <v>45</v>
      </c>
      <c r="M596" s="36" t="s">
        <v>82</v>
      </c>
      <c r="N596" s="36"/>
      <c r="O596" s="35">
        <v>45</v>
      </c>
      <c r="P596" s="8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5"/>
      <c r="R596" s="795"/>
      <c r="S596" s="795"/>
      <c r="T596" s="796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IFERROR(IF(Y596=0,"",ROUNDUP(Y596/H596,0)*0.00651),"")</f>
        <v/>
      </c>
      <c r="AA596" s="65" t="s">
        <v>45</v>
      </c>
      <c r="AB596" s="66" t="s">
        <v>45</v>
      </c>
      <c r="AC596" s="703" t="s">
        <v>949</v>
      </c>
      <c r="AG596" s="75"/>
      <c r="AJ596" s="79" t="s">
        <v>45</v>
      </c>
      <c r="AK596" s="79">
        <v>0</v>
      </c>
      <c r="BB596" s="704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90"/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1"/>
      <c r="P597" s="787" t="s">
        <v>40</v>
      </c>
      <c r="Q597" s="788"/>
      <c r="R597" s="788"/>
      <c r="S597" s="788"/>
      <c r="T597" s="788"/>
      <c r="U597" s="788"/>
      <c r="V597" s="789"/>
      <c r="W597" s="40" t="s">
        <v>39</v>
      </c>
      <c r="X597" s="41">
        <f>IFERROR(X594/H594,"0")+IFERROR(X595/H595,"0")+IFERROR(X596/H596,"0")</f>
        <v>0</v>
      </c>
      <c r="Y597" s="41">
        <f>IFERROR(Y594/H594,"0")+IFERROR(Y595/H595,"0")+IFERROR(Y596/H596,"0")</f>
        <v>0</v>
      </c>
      <c r="Z597" s="41">
        <f>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790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87" t="s">
        <v>40</v>
      </c>
      <c r="Q598" s="788"/>
      <c r="R598" s="788"/>
      <c r="S598" s="788"/>
      <c r="T598" s="788"/>
      <c r="U598" s="788"/>
      <c r="V598" s="789"/>
      <c r="W598" s="40" t="s">
        <v>0</v>
      </c>
      <c r="X598" s="41">
        <f>IFERROR(SUM(X594:X596),"0")</f>
        <v>0</v>
      </c>
      <c r="Y598" s="41">
        <f>IFERROR(SUM(Y594:Y596),"0")</f>
        <v>0</v>
      </c>
      <c r="Z598" s="40"/>
      <c r="AA598" s="64"/>
      <c r="AB598" s="64"/>
      <c r="AC598" s="64"/>
    </row>
    <row r="599" spans="1:68" ht="14.25" customHeight="1" x14ac:dyDescent="0.25">
      <c r="A599" s="792" t="s">
        <v>212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63"/>
      <c r="AB599" s="63"/>
      <c r="AC599" s="63"/>
    </row>
    <row r="600" spans="1:68" ht="37.5" customHeight="1" x14ac:dyDescent="0.25">
      <c r="A600" s="60" t="s">
        <v>950</v>
      </c>
      <c r="B600" s="60" t="s">
        <v>951</v>
      </c>
      <c r="C600" s="34">
        <v>4301060363</v>
      </c>
      <c r="D600" s="793">
        <v>4680115885035</v>
      </c>
      <c r="E600" s="793"/>
      <c r="F600" s="59">
        <v>1</v>
      </c>
      <c r="G600" s="35">
        <v>4</v>
      </c>
      <c r="H600" s="59">
        <v>4</v>
      </c>
      <c r="I600" s="59">
        <v>4.4160000000000004</v>
      </c>
      <c r="J600" s="35">
        <v>104</v>
      </c>
      <c r="K600" s="35" t="s">
        <v>126</v>
      </c>
      <c r="L600" s="35" t="s">
        <v>45</v>
      </c>
      <c r="M600" s="36" t="s">
        <v>82</v>
      </c>
      <c r="N600" s="36"/>
      <c r="O600" s="35">
        <v>35</v>
      </c>
      <c r="P600" s="8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5"/>
      <c r="R600" s="795"/>
      <c r="S600" s="795"/>
      <c r="T600" s="796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IFERROR(IF(Y600=0,"",ROUNDUP(Y600/H600,0)*0.01196),"")</f>
        <v/>
      </c>
      <c r="AA600" s="65" t="s">
        <v>45</v>
      </c>
      <c r="AB600" s="66" t="s">
        <v>45</v>
      </c>
      <c r="AC600" s="705" t="s">
        <v>952</v>
      </c>
      <c r="AG600" s="75"/>
      <c r="AJ600" s="79" t="s">
        <v>45</v>
      </c>
      <c r="AK600" s="79">
        <v>0</v>
      </c>
      <c r="BB600" s="706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37.5" customHeight="1" x14ac:dyDescent="0.25">
      <c r="A601" s="60" t="s">
        <v>953</v>
      </c>
      <c r="B601" s="60" t="s">
        <v>954</v>
      </c>
      <c r="C601" s="34">
        <v>4301060436</v>
      </c>
      <c r="D601" s="793">
        <v>4680115885936</v>
      </c>
      <c r="E601" s="793"/>
      <c r="F601" s="59">
        <v>1.3</v>
      </c>
      <c r="G601" s="35">
        <v>6</v>
      </c>
      <c r="H601" s="59">
        <v>7.8</v>
      </c>
      <c r="I601" s="59">
        <v>8.2349999999999994</v>
      </c>
      <c r="J601" s="35">
        <v>64</v>
      </c>
      <c r="K601" s="35" t="s">
        <v>126</v>
      </c>
      <c r="L601" s="35" t="s">
        <v>45</v>
      </c>
      <c r="M601" s="36" t="s">
        <v>82</v>
      </c>
      <c r="N601" s="36"/>
      <c r="O601" s="35">
        <v>35</v>
      </c>
      <c r="P601" s="842" t="s">
        <v>955</v>
      </c>
      <c r="Q601" s="795"/>
      <c r="R601" s="795"/>
      <c r="S601" s="795"/>
      <c r="T601" s="796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IFERROR(IF(Y601=0,"",ROUNDUP(Y601/H601,0)*0.01898),"")</f>
        <v/>
      </c>
      <c r="AA601" s="65" t="s">
        <v>45</v>
      </c>
      <c r="AB601" s="66" t="s">
        <v>45</v>
      </c>
      <c r="AC601" s="707" t="s">
        <v>952</v>
      </c>
      <c r="AG601" s="75"/>
      <c r="AJ601" s="79" t="s">
        <v>45</v>
      </c>
      <c r="AK601" s="79">
        <v>0</v>
      </c>
      <c r="BB601" s="70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90"/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1"/>
      <c r="P602" s="787" t="s">
        <v>40</v>
      </c>
      <c r="Q602" s="788"/>
      <c r="R602" s="788"/>
      <c r="S602" s="788"/>
      <c r="T602" s="788"/>
      <c r="U602" s="788"/>
      <c r="V602" s="789"/>
      <c r="W602" s="40" t="s">
        <v>39</v>
      </c>
      <c r="X602" s="41">
        <f>IFERROR(X600/H600,"0")+IFERROR(X601/H601,"0")</f>
        <v>0</v>
      </c>
      <c r="Y602" s="41">
        <f>IFERROR(Y600/H600,"0")+IFERROR(Y601/H601,"0")</f>
        <v>0</v>
      </c>
      <c r="Z602" s="41">
        <f>IFERROR(IF(Z600="",0,Z600),"0")+IFERROR(IF(Z601="",0,Z601),"0")</f>
        <v>0</v>
      </c>
      <c r="AA602" s="64"/>
      <c r="AB602" s="64"/>
      <c r="AC602" s="64"/>
    </row>
    <row r="603" spans="1:68" x14ac:dyDescent="0.2">
      <c r="A603" s="790"/>
      <c r="B603" s="790"/>
      <c r="C603" s="790"/>
      <c r="D603" s="790"/>
      <c r="E603" s="790"/>
      <c r="F603" s="790"/>
      <c r="G603" s="790"/>
      <c r="H603" s="790"/>
      <c r="I603" s="790"/>
      <c r="J603" s="790"/>
      <c r="K603" s="790"/>
      <c r="L603" s="790"/>
      <c r="M603" s="790"/>
      <c r="N603" s="790"/>
      <c r="O603" s="791"/>
      <c r="P603" s="787" t="s">
        <v>40</v>
      </c>
      <c r="Q603" s="788"/>
      <c r="R603" s="788"/>
      <c r="S603" s="788"/>
      <c r="T603" s="788"/>
      <c r="U603" s="788"/>
      <c r="V603" s="789"/>
      <c r="W603" s="40" t="s">
        <v>0</v>
      </c>
      <c r="X603" s="41">
        <f>IFERROR(SUM(X600:X601),"0")</f>
        <v>0</v>
      </c>
      <c r="Y603" s="41">
        <f>IFERROR(SUM(Y600:Y601),"0")</f>
        <v>0</v>
      </c>
      <c r="Z603" s="40"/>
      <c r="AA603" s="64"/>
      <c r="AB603" s="64"/>
      <c r="AC603" s="64"/>
    </row>
    <row r="604" spans="1:68" ht="27.75" customHeight="1" x14ac:dyDescent="0.2">
      <c r="A604" s="837" t="s">
        <v>956</v>
      </c>
      <c r="B604" s="837"/>
      <c r="C604" s="837"/>
      <c r="D604" s="837"/>
      <c r="E604" s="837"/>
      <c r="F604" s="837"/>
      <c r="G604" s="837"/>
      <c r="H604" s="837"/>
      <c r="I604" s="837"/>
      <c r="J604" s="837"/>
      <c r="K604" s="837"/>
      <c r="L604" s="837"/>
      <c r="M604" s="837"/>
      <c r="N604" s="837"/>
      <c r="O604" s="837"/>
      <c r="P604" s="837"/>
      <c r="Q604" s="837"/>
      <c r="R604" s="837"/>
      <c r="S604" s="837"/>
      <c r="T604" s="837"/>
      <c r="U604" s="837"/>
      <c r="V604" s="837"/>
      <c r="W604" s="837"/>
      <c r="X604" s="837"/>
      <c r="Y604" s="837"/>
      <c r="Z604" s="837"/>
      <c r="AA604" s="52"/>
      <c r="AB604" s="52"/>
      <c r="AC604" s="52"/>
    </row>
    <row r="605" spans="1:68" ht="16.5" customHeight="1" x14ac:dyDescent="0.25">
      <c r="A605" s="803" t="s">
        <v>956</v>
      </c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03"/>
      <c r="P605" s="803"/>
      <c r="Q605" s="803"/>
      <c r="R605" s="803"/>
      <c r="S605" s="803"/>
      <c r="T605" s="803"/>
      <c r="U605" s="803"/>
      <c r="V605" s="803"/>
      <c r="W605" s="803"/>
      <c r="X605" s="803"/>
      <c r="Y605" s="803"/>
      <c r="Z605" s="803"/>
      <c r="AA605" s="62"/>
      <c r="AB605" s="62"/>
      <c r="AC605" s="62"/>
    </row>
    <row r="606" spans="1:68" ht="14.25" customHeight="1" x14ac:dyDescent="0.25">
      <c r="A606" s="792" t="s">
        <v>121</v>
      </c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2"/>
      <c r="P606" s="792"/>
      <c r="Q606" s="792"/>
      <c r="R606" s="792"/>
      <c r="S606" s="792"/>
      <c r="T606" s="792"/>
      <c r="U606" s="792"/>
      <c r="V606" s="792"/>
      <c r="W606" s="792"/>
      <c r="X606" s="792"/>
      <c r="Y606" s="792"/>
      <c r="Z606" s="792"/>
      <c r="AA606" s="63"/>
      <c r="AB606" s="63"/>
      <c r="AC606" s="63"/>
    </row>
    <row r="607" spans="1:68" ht="27" customHeight="1" x14ac:dyDescent="0.25">
      <c r="A607" s="60" t="s">
        <v>957</v>
      </c>
      <c r="B607" s="60" t="s">
        <v>958</v>
      </c>
      <c r="C607" s="34">
        <v>4301011862</v>
      </c>
      <c r="D607" s="793">
        <v>4680115885523</v>
      </c>
      <c r="E607" s="793"/>
      <c r="F607" s="59">
        <v>1</v>
      </c>
      <c r="G607" s="35">
        <v>6</v>
      </c>
      <c r="H607" s="59">
        <v>6</v>
      </c>
      <c r="I607" s="59">
        <v>6.36</v>
      </c>
      <c r="J607" s="35">
        <v>104</v>
      </c>
      <c r="K607" s="35" t="s">
        <v>126</v>
      </c>
      <c r="L607" s="35" t="s">
        <v>45</v>
      </c>
      <c r="M607" s="36" t="s">
        <v>287</v>
      </c>
      <c r="N607" s="36"/>
      <c r="O607" s="35">
        <v>90</v>
      </c>
      <c r="P607" s="835" t="s">
        <v>959</v>
      </c>
      <c r="Q607" s="795"/>
      <c r="R607" s="795"/>
      <c r="S607" s="795"/>
      <c r="T607" s="796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IFERROR(IF(Y607=0,"",ROUNDUP(Y607/H607,0)*0.01196),"")</f>
        <v/>
      </c>
      <c r="AA607" s="65" t="s">
        <v>45</v>
      </c>
      <c r="AB607" s="66" t="s">
        <v>45</v>
      </c>
      <c r="AC607" s="709" t="s">
        <v>286</v>
      </c>
      <c r="AG607" s="75"/>
      <c r="AJ607" s="79" t="s">
        <v>45</v>
      </c>
      <c r="AK607" s="79">
        <v>0</v>
      </c>
      <c r="BB607" s="710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87" t="s">
        <v>40</v>
      </c>
      <c r="Q608" s="788"/>
      <c r="R608" s="788"/>
      <c r="S608" s="788"/>
      <c r="T608" s="788"/>
      <c r="U608" s="788"/>
      <c r="V608" s="789"/>
      <c r="W608" s="40" t="s">
        <v>39</v>
      </c>
      <c r="X608" s="41">
        <f>IFERROR(X607/H607,"0")</f>
        <v>0</v>
      </c>
      <c r="Y608" s="41">
        <f>IFERROR(Y607/H607,"0")</f>
        <v>0</v>
      </c>
      <c r="Z608" s="41">
        <f>IFERROR(IF(Z607="",0,Z607),"0")</f>
        <v>0</v>
      </c>
      <c r="AA608" s="64"/>
      <c r="AB608" s="64"/>
      <c r="AC608" s="64"/>
    </row>
    <row r="609" spans="1:68" x14ac:dyDescent="0.2">
      <c r="A609" s="790"/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1"/>
      <c r="P609" s="787" t="s">
        <v>40</v>
      </c>
      <c r="Q609" s="788"/>
      <c r="R609" s="788"/>
      <c r="S609" s="788"/>
      <c r="T609" s="788"/>
      <c r="U609" s="788"/>
      <c r="V609" s="789"/>
      <c r="W609" s="40" t="s">
        <v>0</v>
      </c>
      <c r="X609" s="41">
        <f>IFERROR(SUM(X607:X607),"0")</f>
        <v>0</v>
      </c>
      <c r="Y609" s="41">
        <f>IFERROR(SUM(Y607:Y607),"0")</f>
        <v>0</v>
      </c>
      <c r="Z609" s="40"/>
      <c r="AA609" s="64"/>
      <c r="AB609" s="64"/>
      <c r="AC609" s="64"/>
    </row>
    <row r="610" spans="1:68" ht="14.25" customHeight="1" x14ac:dyDescent="0.25">
      <c r="A610" s="792" t="s">
        <v>78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63"/>
      <c r="AB610" s="63"/>
      <c r="AC610" s="63"/>
    </row>
    <row r="611" spans="1:68" ht="27" customHeight="1" x14ac:dyDescent="0.25">
      <c r="A611" s="60" t="s">
        <v>960</v>
      </c>
      <c r="B611" s="60" t="s">
        <v>961</v>
      </c>
      <c r="C611" s="34">
        <v>4301031309</v>
      </c>
      <c r="D611" s="793">
        <v>4680115885530</v>
      </c>
      <c r="E611" s="793"/>
      <c r="F611" s="59">
        <v>0.7</v>
      </c>
      <c r="G611" s="35">
        <v>6</v>
      </c>
      <c r="H611" s="59">
        <v>4.2</v>
      </c>
      <c r="I611" s="59">
        <v>4.41</v>
      </c>
      <c r="J611" s="35">
        <v>120</v>
      </c>
      <c r="K611" s="35" t="s">
        <v>135</v>
      </c>
      <c r="L611" s="35" t="s">
        <v>45</v>
      </c>
      <c r="M611" s="36" t="s">
        <v>287</v>
      </c>
      <c r="N611" s="36"/>
      <c r="O611" s="35">
        <v>90</v>
      </c>
      <c r="P611" s="83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5"/>
      <c r="R611" s="795"/>
      <c r="S611" s="795"/>
      <c r="T611" s="796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IFERROR(IF(Y611=0,"",ROUNDUP(Y611/H611,0)*0.00937),"")</f>
        <v/>
      </c>
      <c r="AA611" s="65" t="s">
        <v>45</v>
      </c>
      <c r="AB611" s="66" t="s">
        <v>45</v>
      </c>
      <c r="AC611" s="711" t="s">
        <v>962</v>
      </c>
      <c r="AG611" s="75"/>
      <c r="AJ611" s="79" t="s">
        <v>45</v>
      </c>
      <c r="AK611" s="79">
        <v>0</v>
      </c>
      <c r="BB611" s="71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790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87" t="s">
        <v>40</v>
      </c>
      <c r="Q612" s="788"/>
      <c r="R612" s="788"/>
      <c r="S612" s="788"/>
      <c r="T612" s="788"/>
      <c r="U612" s="788"/>
      <c r="V612" s="789"/>
      <c r="W612" s="40" t="s">
        <v>39</v>
      </c>
      <c r="X612" s="41">
        <f>IFERROR(X611/H611,"0")</f>
        <v>0</v>
      </c>
      <c r="Y612" s="41">
        <f>IFERROR(Y611/H611,"0")</f>
        <v>0</v>
      </c>
      <c r="Z612" s="41">
        <f>IFERROR(IF(Z611="",0,Z611),"0")</f>
        <v>0</v>
      </c>
      <c r="AA612" s="64"/>
      <c r="AB612" s="64"/>
      <c r="AC612" s="64"/>
    </row>
    <row r="613" spans="1:68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7" t="s">
        <v>40</v>
      </c>
      <c r="Q613" s="788"/>
      <c r="R613" s="788"/>
      <c r="S613" s="788"/>
      <c r="T613" s="788"/>
      <c r="U613" s="788"/>
      <c r="V613" s="789"/>
      <c r="W613" s="40" t="s">
        <v>0</v>
      </c>
      <c r="X613" s="41">
        <f>IFERROR(SUM(X611:X611),"0")</f>
        <v>0</v>
      </c>
      <c r="Y613" s="41">
        <f>IFERROR(SUM(Y611:Y611),"0")</f>
        <v>0</v>
      </c>
      <c r="Z613" s="40"/>
      <c r="AA613" s="64"/>
      <c r="AB613" s="64"/>
      <c r="AC613" s="64"/>
    </row>
    <row r="614" spans="1:68" ht="27.75" customHeight="1" x14ac:dyDescent="0.2">
      <c r="A614" s="837" t="s">
        <v>963</v>
      </c>
      <c r="B614" s="837"/>
      <c r="C614" s="837"/>
      <c r="D614" s="837"/>
      <c r="E614" s="837"/>
      <c r="F614" s="837"/>
      <c r="G614" s="837"/>
      <c r="H614" s="837"/>
      <c r="I614" s="837"/>
      <c r="J614" s="837"/>
      <c r="K614" s="837"/>
      <c r="L614" s="837"/>
      <c r="M614" s="837"/>
      <c r="N614" s="837"/>
      <c r="O614" s="837"/>
      <c r="P614" s="837"/>
      <c r="Q614" s="837"/>
      <c r="R614" s="837"/>
      <c r="S614" s="837"/>
      <c r="T614" s="837"/>
      <c r="U614" s="837"/>
      <c r="V614" s="837"/>
      <c r="W614" s="837"/>
      <c r="X614" s="837"/>
      <c r="Y614" s="837"/>
      <c r="Z614" s="837"/>
      <c r="AA614" s="52"/>
      <c r="AB614" s="52"/>
      <c r="AC614" s="52"/>
    </row>
    <row r="615" spans="1:68" ht="16.5" customHeight="1" x14ac:dyDescent="0.25">
      <c r="A615" s="803" t="s">
        <v>963</v>
      </c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3"/>
      <c r="P615" s="803"/>
      <c r="Q615" s="803"/>
      <c r="R615" s="803"/>
      <c r="S615" s="803"/>
      <c r="T615" s="803"/>
      <c r="U615" s="803"/>
      <c r="V615" s="803"/>
      <c r="W615" s="803"/>
      <c r="X615" s="803"/>
      <c r="Y615" s="803"/>
      <c r="Z615" s="803"/>
      <c r="AA615" s="62"/>
      <c r="AB615" s="62"/>
      <c r="AC615" s="62"/>
    </row>
    <row r="616" spans="1:68" ht="14.25" customHeight="1" x14ac:dyDescent="0.25">
      <c r="A616" s="792" t="s">
        <v>121</v>
      </c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2"/>
      <c r="P616" s="792"/>
      <c r="Q616" s="792"/>
      <c r="R616" s="792"/>
      <c r="S616" s="792"/>
      <c r="T616" s="792"/>
      <c r="U616" s="792"/>
      <c r="V616" s="792"/>
      <c r="W616" s="792"/>
      <c r="X616" s="792"/>
      <c r="Y616" s="792"/>
      <c r="Z616" s="792"/>
      <c r="AA616" s="63"/>
      <c r="AB616" s="63"/>
      <c r="AC616" s="63"/>
    </row>
    <row r="617" spans="1:68" ht="27" customHeight="1" x14ac:dyDescent="0.25">
      <c r="A617" s="60" t="s">
        <v>964</v>
      </c>
      <c r="B617" s="60" t="s">
        <v>965</v>
      </c>
      <c r="C617" s="34">
        <v>4301011763</v>
      </c>
      <c r="D617" s="793">
        <v>4640242181011</v>
      </c>
      <c r="E617" s="793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126</v>
      </c>
      <c r="L617" s="35" t="s">
        <v>45</v>
      </c>
      <c r="M617" s="36" t="s">
        <v>125</v>
      </c>
      <c r="N617" s="36"/>
      <c r="O617" s="35">
        <v>55</v>
      </c>
      <c r="P617" s="838" t="s">
        <v>966</v>
      </c>
      <c r="Q617" s="795"/>
      <c r="R617" s="795"/>
      <c r="S617" s="795"/>
      <c r="T617" s="796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3" si="114"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13" t="s">
        <v>967</v>
      </c>
      <c r="AG617" s="75"/>
      <c r="AJ617" s="79" t="s">
        <v>45</v>
      </c>
      <c r="AK617" s="79">
        <v>0</v>
      </c>
      <c r="BB617" s="714" t="s">
        <v>66</v>
      </c>
      <c r="BM617" s="75">
        <f t="shared" ref="BM617:BM623" si="115">IFERROR(X617*I617/H617,"0")</f>
        <v>0</v>
      </c>
      <c r="BN617" s="75">
        <f t="shared" ref="BN617:BN623" si="116">IFERROR(Y617*I617/H617,"0")</f>
        <v>0</v>
      </c>
      <c r="BO617" s="75">
        <f t="shared" ref="BO617:BO623" si="117">IFERROR(1/J617*(X617/H617),"0")</f>
        <v>0</v>
      </c>
      <c r="BP617" s="75">
        <f t="shared" ref="BP617:BP623" si="118">IFERROR(1/J617*(Y617/H617),"0")</f>
        <v>0</v>
      </c>
    </row>
    <row r="618" spans="1:68" ht="27" customHeight="1" x14ac:dyDescent="0.25">
      <c r="A618" s="60" t="s">
        <v>968</v>
      </c>
      <c r="B618" s="60" t="s">
        <v>969</v>
      </c>
      <c r="C618" s="34">
        <v>4301011585</v>
      </c>
      <c r="D618" s="793">
        <v>4640242180441</v>
      </c>
      <c r="E618" s="793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126</v>
      </c>
      <c r="L618" s="35" t="s">
        <v>45</v>
      </c>
      <c r="M618" s="36" t="s">
        <v>129</v>
      </c>
      <c r="N618" s="36"/>
      <c r="O618" s="35">
        <v>50</v>
      </c>
      <c r="P618" s="828" t="s">
        <v>970</v>
      </c>
      <c r="Q618" s="795"/>
      <c r="R618" s="795"/>
      <c r="S618" s="795"/>
      <c r="T618" s="796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4"/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15" t="s">
        <v>971</v>
      </c>
      <c r="AG618" s="75"/>
      <c r="AJ618" s="79" t="s">
        <v>45</v>
      </c>
      <c r="AK618" s="79">
        <v>0</v>
      </c>
      <c r="BB618" s="716" t="s">
        <v>66</v>
      </c>
      <c r="BM618" s="75">
        <f t="shared" si="115"/>
        <v>0</v>
      </c>
      <c r="BN618" s="75">
        <f t="shared" si="116"/>
        <v>0</v>
      </c>
      <c r="BO618" s="75">
        <f t="shared" si="117"/>
        <v>0</v>
      </c>
      <c r="BP618" s="75">
        <f t="shared" si="118"/>
        <v>0</v>
      </c>
    </row>
    <row r="619" spans="1:68" ht="27" customHeight="1" x14ac:dyDescent="0.25">
      <c r="A619" s="60" t="s">
        <v>972</v>
      </c>
      <c r="B619" s="60" t="s">
        <v>973</v>
      </c>
      <c r="C619" s="34">
        <v>4301011584</v>
      </c>
      <c r="D619" s="793">
        <v>4640242180564</v>
      </c>
      <c r="E619" s="793"/>
      <c r="F619" s="59">
        <v>1.5</v>
      </c>
      <c r="G619" s="35">
        <v>8</v>
      </c>
      <c r="H619" s="59">
        <v>12</v>
      </c>
      <c r="I619" s="59">
        <v>12.435</v>
      </c>
      <c r="J619" s="35">
        <v>64</v>
      </c>
      <c r="K619" s="35" t="s">
        <v>126</v>
      </c>
      <c r="L619" s="35" t="s">
        <v>45</v>
      </c>
      <c r="M619" s="36" t="s">
        <v>129</v>
      </c>
      <c r="N619" s="36"/>
      <c r="O619" s="35">
        <v>50</v>
      </c>
      <c r="P619" s="829" t="s">
        <v>974</v>
      </c>
      <c r="Q619" s="795"/>
      <c r="R619" s="795"/>
      <c r="S619" s="795"/>
      <c r="T619" s="796"/>
      <c r="U619" s="37" t="s">
        <v>45</v>
      </c>
      <c r="V619" s="37" t="s">
        <v>45</v>
      </c>
      <c r="W619" s="38" t="s">
        <v>0</v>
      </c>
      <c r="X619" s="56">
        <v>240</v>
      </c>
      <c r="Y619" s="53">
        <f t="shared" si="114"/>
        <v>240</v>
      </c>
      <c r="Z619" s="39">
        <f>IFERROR(IF(Y619=0,"",ROUNDUP(Y619/H619,0)*0.01898),"")</f>
        <v>0.37959999999999999</v>
      </c>
      <c r="AA619" s="65" t="s">
        <v>45</v>
      </c>
      <c r="AB619" s="66" t="s">
        <v>45</v>
      </c>
      <c r="AC619" s="717" t="s">
        <v>975</v>
      </c>
      <c r="AG619" s="75"/>
      <c r="AJ619" s="79" t="s">
        <v>45</v>
      </c>
      <c r="AK619" s="79">
        <v>0</v>
      </c>
      <c r="BB619" s="718" t="s">
        <v>66</v>
      </c>
      <c r="BM619" s="75">
        <f t="shared" si="115"/>
        <v>248.70000000000002</v>
      </c>
      <c r="BN619" s="75">
        <f t="shared" si="116"/>
        <v>248.70000000000002</v>
      </c>
      <c r="BO619" s="75">
        <f t="shared" si="117"/>
        <v>0.3125</v>
      </c>
      <c r="BP619" s="75">
        <f t="shared" si="118"/>
        <v>0.3125</v>
      </c>
    </row>
    <row r="620" spans="1:68" ht="27" customHeight="1" x14ac:dyDescent="0.25">
      <c r="A620" s="60" t="s">
        <v>976</v>
      </c>
      <c r="B620" s="60" t="s">
        <v>977</v>
      </c>
      <c r="C620" s="34">
        <v>4301011762</v>
      </c>
      <c r="D620" s="793">
        <v>4640242180922</v>
      </c>
      <c r="E620" s="793"/>
      <c r="F620" s="59">
        <v>1.35</v>
      </c>
      <c r="G620" s="35">
        <v>8</v>
      </c>
      <c r="H620" s="59">
        <v>10.8</v>
      </c>
      <c r="I620" s="59">
        <v>11.234999999999999</v>
      </c>
      <c r="J620" s="35">
        <v>64</v>
      </c>
      <c r="K620" s="35" t="s">
        <v>126</v>
      </c>
      <c r="L620" s="35" t="s">
        <v>45</v>
      </c>
      <c r="M620" s="36" t="s">
        <v>129</v>
      </c>
      <c r="N620" s="36"/>
      <c r="O620" s="35">
        <v>55</v>
      </c>
      <c r="P620" s="830" t="s">
        <v>978</v>
      </c>
      <c r="Q620" s="795"/>
      <c r="R620" s="795"/>
      <c r="S620" s="795"/>
      <c r="T620" s="79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4"/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19" t="s">
        <v>979</v>
      </c>
      <c r="AG620" s="75"/>
      <c r="AJ620" s="79" t="s">
        <v>45</v>
      </c>
      <c r="AK620" s="79">
        <v>0</v>
      </c>
      <c r="BB620" s="720" t="s">
        <v>66</v>
      </c>
      <c r="BM620" s="75">
        <f t="shared" si="115"/>
        <v>0</v>
      </c>
      <c r="BN620" s="75">
        <f t="shared" si="116"/>
        <v>0</v>
      </c>
      <c r="BO620" s="75">
        <f t="shared" si="117"/>
        <v>0</v>
      </c>
      <c r="BP620" s="75">
        <f t="shared" si="118"/>
        <v>0</v>
      </c>
    </row>
    <row r="621" spans="1:68" ht="27" customHeight="1" x14ac:dyDescent="0.25">
      <c r="A621" s="60" t="s">
        <v>980</v>
      </c>
      <c r="B621" s="60" t="s">
        <v>981</v>
      </c>
      <c r="C621" s="34">
        <v>4301011764</v>
      </c>
      <c r="D621" s="793">
        <v>4640242181189</v>
      </c>
      <c r="E621" s="793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135</v>
      </c>
      <c r="L621" s="35" t="s">
        <v>45</v>
      </c>
      <c r="M621" s="36" t="s">
        <v>125</v>
      </c>
      <c r="N621" s="36"/>
      <c r="O621" s="35">
        <v>55</v>
      </c>
      <c r="P621" s="831" t="s">
        <v>982</v>
      </c>
      <c r="Q621" s="795"/>
      <c r="R621" s="795"/>
      <c r="S621" s="795"/>
      <c r="T621" s="796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4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1" t="s">
        <v>967</v>
      </c>
      <c r="AG621" s="75"/>
      <c r="AJ621" s="79" t="s">
        <v>45</v>
      </c>
      <c r="AK621" s="79">
        <v>0</v>
      </c>
      <c r="BB621" s="722" t="s">
        <v>66</v>
      </c>
      <c r="BM621" s="75">
        <f t="shared" si="115"/>
        <v>0</v>
      </c>
      <c r="BN621" s="75">
        <f t="shared" si="116"/>
        <v>0</v>
      </c>
      <c r="BO621" s="75">
        <f t="shared" si="117"/>
        <v>0</v>
      </c>
      <c r="BP621" s="75">
        <f t="shared" si="118"/>
        <v>0</v>
      </c>
    </row>
    <row r="622" spans="1:68" ht="27" customHeight="1" x14ac:dyDescent="0.25">
      <c r="A622" s="60" t="s">
        <v>983</v>
      </c>
      <c r="B622" s="60" t="s">
        <v>984</v>
      </c>
      <c r="C622" s="34">
        <v>4301011551</v>
      </c>
      <c r="D622" s="793">
        <v>4640242180038</v>
      </c>
      <c r="E622" s="793"/>
      <c r="F622" s="59">
        <v>0.4</v>
      </c>
      <c r="G622" s="35">
        <v>10</v>
      </c>
      <c r="H622" s="59">
        <v>4</v>
      </c>
      <c r="I622" s="59">
        <v>4.21</v>
      </c>
      <c r="J622" s="35">
        <v>132</v>
      </c>
      <c r="K622" s="35" t="s">
        <v>135</v>
      </c>
      <c r="L622" s="35" t="s">
        <v>45</v>
      </c>
      <c r="M622" s="36" t="s">
        <v>129</v>
      </c>
      <c r="N622" s="36"/>
      <c r="O622" s="35">
        <v>50</v>
      </c>
      <c r="P622" s="832" t="s">
        <v>985</v>
      </c>
      <c r="Q622" s="795"/>
      <c r="R622" s="795"/>
      <c r="S622" s="795"/>
      <c r="T622" s="79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4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3" t="s">
        <v>975</v>
      </c>
      <c r="AG622" s="75"/>
      <c r="AJ622" s="79" t="s">
        <v>45</v>
      </c>
      <c r="AK622" s="79">
        <v>0</v>
      </c>
      <c r="BB622" s="724" t="s">
        <v>66</v>
      </c>
      <c r="BM622" s="75">
        <f t="shared" si="115"/>
        <v>0</v>
      </c>
      <c r="BN622" s="75">
        <f t="shared" si="116"/>
        <v>0</v>
      </c>
      <c r="BO622" s="75">
        <f t="shared" si="117"/>
        <v>0</v>
      </c>
      <c r="BP622" s="75">
        <f t="shared" si="118"/>
        <v>0</v>
      </c>
    </row>
    <row r="623" spans="1:68" ht="27" customHeight="1" x14ac:dyDescent="0.25">
      <c r="A623" s="60" t="s">
        <v>986</v>
      </c>
      <c r="B623" s="60" t="s">
        <v>987</v>
      </c>
      <c r="C623" s="34">
        <v>4301011765</v>
      </c>
      <c r="D623" s="793">
        <v>4640242181172</v>
      </c>
      <c r="E623" s="793"/>
      <c r="F623" s="59">
        <v>0.4</v>
      </c>
      <c r="G623" s="35">
        <v>10</v>
      </c>
      <c r="H623" s="59">
        <v>4</v>
      </c>
      <c r="I623" s="59">
        <v>4.21</v>
      </c>
      <c r="J623" s="35">
        <v>132</v>
      </c>
      <c r="K623" s="35" t="s">
        <v>135</v>
      </c>
      <c r="L623" s="35" t="s">
        <v>45</v>
      </c>
      <c r="M623" s="36" t="s">
        <v>129</v>
      </c>
      <c r="N623" s="36"/>
      <c r="O623" s="35">
        <v>55</v>
      </c>
      <c r="P623" s="833" t="s">
        <v>988</v>
      </c>
      <c r="Q623" s="795"/>
      <c r="R623" s="795"/>
      <c r="S623" s="795"/>
      <c r="T623" s="79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4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25" t="s">
        <v>979</v>
      </c>
      <c r="AG623" s="75"/>
      <c r="AJ623" s="79" t="s">
        <v>45</v>
      </c>
      <c r="AK623" s="79">
        <v>0</v>
      </c>
      <c r="BB623" s="726" t="s">
        <v>66</v>
      </c>
      <c r="BM623" s="75">
        <f t="shared" si="115"/>
        <v>0</v>
      </c>
      <c r="BN623" s="75">
        <f t="shared" si="116"/>
        <v>0</v>
      </c>
      <c r="BO623" s="75">
        <f t="shared" si="117"/>
        <v>0</v>
      </c>
      <c r="BP623" s="75">
        <f t="shared" si="118"/>
        <v>0</v>
      </c>
    </row>
    <row r="624" spans="1:68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7" t="s">
        <v>40</v>
      </c>
      <c r="Q624" s="788"/>
      <c r="R624" s="788"/>
      <c r="S624" s="788"/>
      <c r="T624" s="788"/>
      <c r="U624" s="788"/>
      <c r="V624" s="789"/>
      <c r="W624" s="40" t="s">
        <v>39</v>
      </c>
      <c r="X624" s="41">
        <f>IFERROR(X617/H617,"0")+IFERROR(X618/H618,"0")+IFERROR(X619/H619,"0")+IFERROR(X620/H620,"0")+IFERROR(X621/H621,"0")+IFERROR(X622/H622,"0")+IFERROR(X623/H623,"0")</f>
        <v>20</v>
      </c>
      <c r="Y624" s="41">
        <f>IFERROR(Y617/H617,"0")+IFERROR(Y618/H618,"0")+IFERROR(Y619/H619,"0")+IFERROR(Y620/H620,"0")+IFERROR(Y621/H621,"0")+IFERROR(Y622/H622,"0")+IFERROR(Y623/H623,"0")</f>
        <v>20</v>
      </c>
      <c r="Z624" s="41">
        <f>IFERROR(IF(Z617="",0,Z617),"0")+IFERROR(IF(Z618="",0,Z618),"0")+IFERROR(IF(Z619="",0,Z619),"0")+IFERROR(IF(Z620="",0,Z620),"0")+IFERROR(IF(Z621="",0,Z621),"0")+IFERROR(IF(Z622="",0,Z622),"0")+IFERROR(IF(Z623="",0,Z623),"0")</f>
        <v>0.37959999999999999</v>
      </c>
      <c r="AA624" s="64"/>
      <c r="AB624" s="64"/>
      <c r="AC624" s="64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87" t="s">
        <v>40</v>
      </c>
      <c r="Q625" s="788"/>
      <c r="R625" s="788"/>
      <c r="S625" s="788"/>
      <c r="T625" s="788"/>
      <c r="U625" s="788"/>
      <c r="V625" s="789"/>
      <c r="W625" s="40" t="s">
        <v>0</v>
      </c>
      <c r="X625" s="41">
        <f>IFERROR(SUM(X617:X623),"0")</f>
        <v>240</v>
      </c>
      <c r="Y625" s="41">
        <f>IFERROR(SUM(Y617:Y623),"0")</f>
        <v>240</v>
      </c>
      <c r="Z625" s="40"/>
      <c r="AA625" s="64"/>
      <c r="AB625" s="64"/>
      <c r="AC625" s="64"/>
    </row>
    <row r="626" spans="1:68" ht="14.25" customHeight="1" x14ac:dyDescent="0.25">
      <c r="A626" s="792" t="s">
        <v>171</v>
      </c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2"/>
      <c r="P626" s="792"/>
      <c r="Q626" s="792"/>
      <c r="R626" s="792"/>
      <c r="S626" s="792"/>
      <c r="T626" s="792"/>
      <c r="U626" s="792"/>
      <c r="V626" s="792"/>
      <c r="W626" s="792"/>
      <c r="X626" s="792"/>
      <c r="Y626" s="792"/>
      <c r="Z626" s="792"/>
      <c r="AA626" s="63"/>
      <c r="AB626" s="63"/>
      <c r="AC626" s="63"/>
    </row>
    <row r="627" spans="1:68" ht="16.5" customHeight="1" x14ac:dyDescent="0.25">
      <c r="A627" s="60" t="s">
        <v>989</v>
      </c>
      <c r="B627" s="60" t="s">
        <v>990</v>
      </c>
      <c r="C627" s="34">
        <v>4301020269</v>
      </c>
      <c r="D627" s="793">
        <v>4640242180519</v>
      </c>
      <c r="E627" s="793"/>
      <c r="F627" s="59">
        <v>1.35</v>
      </c>
      <c r="G627" s="35">
        <v>8</v>
      </c>
      <c r="H627" s="59">
        <v>10.8</v>
      </c>
      <c r="I627" s="59">
        <v>11.234999999999999</v>
      </c>
      <c r="J627" s="35">
        <v>64</v>
      </c>
      <c r="K627" s="35" t="s">
        <v>126</v>
      </c>
      <c r="L627" s="35" t="s">
        <v>45</v>
      </c>
      <c r="M627" s="36" t="s">
        <v>125</v>
      </c>
      <c r="N627" s="36"/>
      <c r="O627" s="35">
        <v>50</v>
      </c>
      <c r="P627" s="834" t="s">
        <v>991</v>
      </c>
      <c r="Q627" s="795"/>
      <c r="R627" s="795"/>
      <c r="S627" s="795"/>
      <c r="T627" s="796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7" t="s">
        <v>992</v>
      </c>
      <c r="AG627" s="75"/>
      <c r="AJ627" s="79" t="s">
        <v>45</v>
      </c>
      <c r="AK627" s="79">
        <v>0</v>
      </c>
      <c r="BB627" s="728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t="27" customHeight="1" x14ac:dyDescent="0.25">
      <c r="A628" s="60" t="s">
        <v>993</v>
      </c>
      <c r="B628" s="60" t="s">
        <v>994</v>
      </c>
      <c r="C628" s="34">
        <v>4301020260</v>
      </c>
      <c r="D628" s="793">
        <v>4640242180526</v>
      </c>
      <c r="E628" s="793"/>
      <c r="F628" s="59">
        <v>1.8</v>
      </c>
      <c r="G628" s="35">
        <v>6</v>
      </c>
      <c r="H628" s="59">
        <v>10.8</v>
      </c>
      <c r="I628" s="59">
        <v>11.234999999999999</v>
      </c>
      <c r="J628" s="35">
        <v>64</v>
      </c>
      <c r="K628" s="35" t="s">
        <v>126</v>
      </c>
      <c r="L628" s="35" t="s">
        <v>45</v>
      </c>
      <c r="M628" s="36" t="s">
        <v>129</v>
      </c>
      <c r="N628" s="36"/>
      <c r="O628" s="35">
        <v>50</v>
      </c>
      <c r="P628" s="821" t="s">
        <v>995</v>
      </c>
      <c r="Q628" s="795"/>
      <c r="R628" s="795"/>
      <c r="S628" s="795"/>
      <c r="T628" s="796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IFERROR(IF(Y628=0,"",ROUNDUP(Y628/H628,0)*0.01898),"")</f>
        <v/>
      </c>
      <c r="AA628" s="65" t="s">
        <v>45</v>
      </c>
      <c r="AB628" s="66" t="s">
        <v>45</v>
      </c>
      <c r="AC628" s="729" t="s">
        <v>992</v>
      </c>
      <c r="AG628" s="75"/>
      <c r="AJ628" s="79" t="s">
        <v>45</v>
      </c>
      <c r="AK628" s="79">
        <v>0</v>
      </c>
      <c r="BB628" s="730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996</v>
      </c>
      <c r="B629" s="60" t="s">
        <v>997</v>
      </c>
      <c r="C629" s="34">
        <v>4301020309</v>
      </c>
      <c r="D629" s="793">
        <v>4640242180090</v>
      </c>
      <c r="E629" s="793"/>
      <c r="F629" s="59">
        <v>1.35</v>
      </c>
      <c r="G629" s="35">
        <v>8</v>
      </c>
      <c r="H629" s="59">
        <v>10.8</v>
      </c>
      <c r="I629" s="59">
        <v>11.234999999999999</v>
      </c>
      <c r="J629" s="35">
        <v>64</v>
      </c>
      <c r="K629" s="35" t="s">
        <v>126</v>
      </c>
      <c r="L629" s="35" t="s">
        <v>45</v>
      </c>
      <c r="M629" s="36" t="s">
        <v>129</v>
      </c>
      <c r="N629" s="36"/>
      <c r="O629" s="35">
        <v>50</v>
      </c>
      <c r="P629" s="822" t="s">
        <v>998</v>
      </c>
      <c r="Q629" s="795"/>
      <c r="R629" s="795"/>
      <c r="S629" s="795"/>
      <c r="T629" s="796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IFERROR(IF(Y629=0,"",ROUNDUP(Y629/H629,0)*0.01898),"")</f>
        <v/>
      </c>
      <c r="AA629" s="65" t="s">
        <v>45</v>
      </c>
      <c r="AB629" s="66" t="s">
        <v>45</v>
      </c>
      <c r="AC629" s="731" t="s">
        <v>999</v>
      </c>
      <c r="AG629" s="75"/>
      <c r="AJ629" s="79" t="s">
        <v>45</v>
      </c>
      <c r="AK629" s="79">
        <v>0</v>
      </c>
      <c r="BB629" s="732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1000</v>
      </c>
      <c r="B630" s="60" t="s">
        <v>1001</v>
      </c>
      <c r="C630" s="34">
        <v>4301020295</v>
      </c>
      <c r="D630" s="793">
        <v>4640242181363</v>
      </c>
      <c r="E630" s="793"/>
      <c r="F630" s="59">
        <v>0.4</v>
      </c>
      <c r="G630" s="35">
        <v>10</v>
      </c>
      <c r="H630" s="59">
        <v>4</v>
      </c>
      <c r="I630" s="59">
        <v>4.21</v>
      </c>
      <c r="J630" s="35">
        <v>132</v>
      </c>
      <c r="K630" s="35" t="s">
        <v>135</v>
      </c>
      <c r="L630" s="35" t="s">
        <v>45</v>
      </c>
      <c r="M630" s="36" t="s">
        <v>129</v>
      </c>
      <c r="N630" s="36"/>
      <c r="O630" s="35">
        <v>50</v>
      </c>
      <c r="P630" s="823" t="s">
        <v>1002</v>
      </c>
      <c r="Q630" s="795"/>
      <c r="R630" s="795"/>
      <c r="S630" s="795"/>
      <c r="T630" s="796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IFERROR(IF(Y630=0,"",ROUNDUP(Y630/H630,0)*0.00902),"")</f>
        <v/>
      </c>
      <c r="AA630" s="65" t="s">
        <v>45</v>
      </c>
      <c r="AB630" s="66" t="s">
        <v>45</v>
      </c>
      <c r="AC630" s="733" t="s">
        <v>999</v>
      </c>
      <c r="AG630" s="75"/>
      <c r="AJ630" s="79" t="s">
        <v>45</v>
      </c>
      <c r="AK630" s="79">
        <v>0</v>
      </c>
      <c r="BB630" s="73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790"/>
      <c r="B631" s="790"/>
      <c r="C631" s="790"/>
      <c r="D631" s="790"/>
      <c r="E631" s="790"/>
      <c r="F631" s="790"/>
      <c r="G631" s="790"/>
      <c r="H631" s="790"/>
      <c r="I631" s="790"/>
      <c r="J631" s="790"/>
      <c r="K631" s="790"/>
      <c r="L631" s="790"/>
      <c r="M631" s="790"/>
      <c r="N631" s="790"/>
      <c r="O631" s="791"/>
      <c r="P631" s="787" t="s">
        <v>40</v>
      </c>
      <c r="Q631" s="788"/>
      <c r="R631" s="788"/>
      <c r="S631" s="788"/>
      <c r="T631" s="788"/>
      <c r="U631" s="788"/>
      <c r="V631" s="789"/>
      <c r="W631" s="40" t="s">
        <v>39</v>
      </c>
      <c r="X631" s="41">
        <f>IFERROR(X627/H627,"0")+IFERROR(X628/H628,"0")+IFERROR(X629/H629,"0")+IFERROR(X630/H630,"0")</f>
        <v>0</v>
      </c>
      <c r="Y631" s="41">
        <f>IFERROR(Y627/H627,"0")+IFERROR(Y628/H628,"0")+IFERROR(Y629/H629,"0")+IFERROR(Y630/H630,"0")</f>
        <v>0</v>
      </c>
      <c r="Z631" s="41">
        <f>IFERROR(IF(Z627="",0,Z627),"0")+IFERROR(IF(Z628="",0,Z628),"0")+IFERROR(IF(Z629="",0,Z629),"0")+IFERROR(IF(Z630="",0,Z630),"0")</f>
        <v>0</v>
      </c>
      <c r="AA631" s="64"/>
      <c r="AB631" s="64"/>
      <c r="AC631" s="64"/>
    </row>
    <row r="632" spans="1:68" x14ac:dyDescent="0.2">
      <c r="A632" s="790"/>
      <c r="B632" s="790"/>
      <c r="C632" s="790"/>
      <c r="D632" s="790"/>
      <c r="E632" s="790"/>
      <c r="F632" s="790"/>
      <c r="G632" s="790"/>
      <c r="H632" s="790"/>
      <c r="I632" s="790"/>
      <c r="J632" s="790"/>
      <c r="K632" s="790"/>
      <c r="L632" s="790"/>
      <c r="M632" s="790"/>
      <c r="N632" s="790"/>
      <c r="O632" s="791"/>
      <c r="P632" s="787" t="s">
        <v>40</v>
      </c>
      <c r="Q632" s="788"/>
      <c r="R632" s="788"/>
      <c r="S632" s="788"/>
      <c r="T632" s="788"/>
      <c r="U632" s="788"/>
      <c r="V632" s="789"/>
      <c r="W632" s="40" t="s">
        <v>0</v>
      </c>
      <c r="X632" s="41">
        <f>IFERROR(SUM(X627:X630),"0")</f>
        <v>0</v>
      </c>
      <c r="Y632" s="41">
        <f>IFERROR(SUM(Y627:Y630),"0")</f>
        <v>0</v>
      </c>
      <c r="Z632" s="40"/>
      <c r="AA632" s="64"/>
      <c r="AB632" s="64"/>
      <c r="AC632" s="64"/>
    </row>
    <row r="633" spans="1:68" ht="14.25" customHeight="1" x14ac:dyDescent="0.25">
      <c r="A633" s="792" t="s">
        <v>78</v>
      </c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2"/>
      <c r="P633" s="792"/>
      <c r="Q633" s="792"/>
      <c r="R633" s="792"/>
      <c r="S633" s="792"/>
      <c r="T633" s="792"/>
      <c r="U633" s="792"/>
      <c r="V633" s="792"/>
      <c r="W633" s="792"/>
      <c r="X633" s="792"/>
      <c r="Y633" s="792"/>
      <c r="Z633" s="792"/>
      <c r="AA633" s="63"/>
      <c r="AB633" s="63"/>
      <c r="AC633" s="63"/>
    </row>
    <row r="634" spans="1:68" ht="27" customHeight="1" x14ac:dyDescent="0.25">
      <c r="A634" s="60" t="s">
        <v>1003</v>
      </c>
      <c r="B634" s="60" t="s">
        <v>1004</v>
      </c>
      <c r="C634" s="34">
        <v>4301031280</v>
      </c>
      <c r="D634" s="793">
        <v>4640242180816</v>
      </c>
      <c r="E634" s="793"/>
      <c r="F634" s="59">
        <v>0.7</v>
      </c>
      <c r="G634" s="35">
        <v>6</v>
      </c>
      <c r="H634" s="59">
        <v>4.2</v>
      </c>
      <c r="I634" s="59">
        <v>4.47</v>
      </c>
      <c r="J634" s="35">
        <v>132</v>
      </c>
      <c r="K634" s="35" t="s">
        <v>135</v>
      </c>
      <c r="L634" s="35" t="s">
        <v>45</v>
      </c>
      <c r="M634" s="36" t="s">
        <v>82</v>
      </c>
      <c r="N634" s="36"/>
      <c r="O634" s="35">
        <v>40</v>
      </c>
      <c r="P634" s="824" t="s">
        <v>1005</v>
      </c>
      <c r="Q634" s="795"/>
      <c r="R634" s="795"/>
      <c r="S634" s="795"/>
      <c r="T634" s="796"/>
      <c r="U634" s="37" t="s">
        <v>45</v>
      </c>
      <c r="V634" s="37" t="s">
        <v>45</v>
      </c>
      <c r="W634" s="38" t="s">
        <v>0</v>
      </c>
      <c r="X634" s="56">
        <v>70</v>
      </c>
      <c r="Y634" s="53">
        <f t="shared" ref="Y634:Y640" si="119">IFERROR(IF(X634="",0,CEILING((X634/$H634),1)*$H634),"")</f>
        <v>71.400000000000006</v>
      </c>
      <c r="Z634" s="39">
        <f>IFERROR(IF(Y634=0,"",ROUNDUP(Y634/H634,0)*0.00902),"")</f>
        <v>0.15334</v>
      </c>
      <c r="AA634" s="65" t="s">
        <v>45</v>
      </c>
      <c r="AB634" s="66" t="s">
        <v>45</v>
      </c>
      <c r="AC634" s="735" t="s">
        <v>1006</v>
      </c>
      <c r="AG634" s="75"/>
      <c r="AJ634" s="79" t="s">
        <v>45</v>
      </c>
      <c r="AK634" s="79">
        <v>0</v>
      </c>
      <c r="BB634" s="736" t="s">
        <v>66</v>
      </c>
      <c r="BM634" s="75">
        <f t="shared" ref="BM634:BM640" si="120">IFERROR(X634*I634/H634,"0")</f>
        <v>74.499999999999986</v>
      </c>
      <c r="BN634" s="75">
        <f t="shared" ref="BN634:BN640" si="121">IFERROR(Y634*I634/H634,"0")</f>
        <v>75.989999999999995</v>
      </c>
      <c r="BO634" s="75">
        <f t="shared" ref="BO634:BO640" si="122">IFERROR(1/J634*(X634/H634),"0")</f>
        <v>0.12626262626262624</v>
      </c>
      <c r="BP634" s="75">
        <f t="shared" ref="BP634:BP640" si="123">IFERROR(1/J634*(Y634/H634),"0")</f>
        <v>0.12878787878787878</v>
      </c>
    </row>
    <row r="635" spans="1:68" ht="27" customHeight="1" x14ac:dyDescent="0.25">
      <c r="A635" s="60" t="s">
        <v>1007</v>
      </c>
      <c r="B635" s="60" t="s">
        <v>1008</v>
      </c>
      <c r="C635" s="34">
        <v>4301031244</v>
      </c>
      <c r="D635" s="793">
        <v>4640242180595</v>
      </c>
      <c r="E635" s="793"/>
      <c r="F635" s="59">
        <v>0.7</v>
      </c>
      <c r="G635" s="35">
        <v>6</v>
      </c>
      <c r="H635" s="59">
        <v>4.2</v>
      </c>
      <c r="I635" s="59">
        <v>4.47</v>
      </c>
      <c r="J635" s="35">
        <v>132</v>
      </c>
      <c r="K635" s="35" t="s">
        <v>135</v>
      </c>
      <c r="L635" s="35" t="s">
        <v>45</v>
      </c>
      <c r="M635" s="36" t="s">
        <v>82</v>
      </c>
      <c r="N635" s="36"/>
      <c r="O635" s="35">
        <v>40</v>
      </c>
      <c r="P635" s="825" t="s">
        <v>1009</v>
      </c>
      <c r="Q635" s="795"/>
      <c r="R635" s="795"/>
      <c r="S635" s="795"/>
      <c r="T635" s="796"/>
      <c r="U635" s="37" t="s">
        <v>45</v>
      </c>
      <c r="V635" s="37" t="s">
        <v>45</v>
      </c>
      <c r="W635" s="38" t="s">
        <v>0</v>
      </c>
      <c r="X635" s="56">
        <v>670</v>
      </c>
      <c r="Y635" s="53">
        <f t="shared" si="119"/>
        <v>672</v>
      </c>
      <c r="Z635" s="39">
        <f>IFERROR(IF(Y635=0,"",ROUNDUP(Y635/H635,0)*0.00902),"")</f>
        <v>1.4432</v>
      </c>
      <c r="AA635" s="65" t="s">
        <v>45</v>
      </c>
      <c r="AB635" s="66" t="s">
        <v>45</v>
      </c>
      <c r="AC635" s="737" t="s">
        <v>1010</v>
      </c>
      <c r="AG635" s="75"/>
      <c r="AJ635" s="79" t="s">
        <v>45</v>
      </c>
      <c r="AK635" s="79">
        <v>0</v>
      </c>
      <c r="BB635" s="738" t="s">
        <v>66</v>
      </c>
      <c r="BM635" s="75">
        <f t="shared" si="120"/>
        <v>713.07142857142844</v>
      </c>
      <c r="BN635" s="75">
        <f t="shared" si="121"/>
        <v>715.19999999999993</v>
      </c>
      <c r="BO635" s="75">
        <f t="shared" si="122"/>
        <v>1.2085137085137085</v>
      </c>
      <c r="BP635" s="75">
        <f t="shared" si="123"/>
        <v>1.2121212121212122</v>
      </c>
    </row>
    <row r="636" spans="1:68" ht="27" customHeight="1" x14ac:dyDescent="0.25">
      <c r="A636" s="60" t="s">
        <v>1011</v>
      </c>
      <c r="B636" s="60" t="s">
        <v>1012</v>
      </c>
      <c r="C636" s="34">
        <v>4301031289</v>
      </c>
      <c r="D636" s="793">
        <v>4640242181615</v>
      </c>
      <c r="E636" s="793"/>
      <c r="F636" s="59">
        <v>0.7</v>
      </c>
      <c r="G636" s="35">
        <v>6</v>
      </c>
      <c r="H636" s="59">
        <v>4.2</v>
      </c>
      <c r="I636" s="59">
        <v>4.41</v>
      </c>
      <c r="J636" s="35">
        <v>132</v>
      </c>
      <c r="K636" s="35" t="s">
        <v>135</v>
      </c>
      <c r="L636" s="35" t="s">
        <v>45</v>
      </c>
      <c r="M636" s="36" t="s">
        <v>82</v>
      </c>
      <c r="N636" s="36"/>
      <c r="O636" s="35">
        <v>45</v>
      </c>
      <c r="P636" s="826" t="s">
        <v>1013</v>
      </c>
      <c r="Q636" s="795"/>
      <c r="R636" s="795"/>
      <c r="S636" s="795"/>
      <c r="T636" s="79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19"/>
        <v>0</v>
      </c>
      <c r="Z636" s="39" t="str">
        <f>IFERROR(IF(Y636=0,"",ROUNDUP(Y636/H636,0)*0.00902),"")</f>
        <v/>
      </c>
      <c r="AA636" s="65" t="s">
        <v>45</v>
      </c>
      <c r="AB636" s="66" t="s">
        <v>45</v>
      </c>
      <c r="AC636" s="739" t="s">
        <v>1014</v>
      </c>
      <c r="AG636" s="75"/>
      <c r="AJ636" s="79" t="s">
        <v>45</v>
      </c>
      <c r="AK636" s="79">
        <v>0</v>
      </c>
      <c r="BB636" s="740" t="s">
        <v>66</v>
      </c>
      <c r="BM636" s="75">
        <f t="shared" si="120"/>
        <v>0</v>
      </c>
      <c r="BN636" s="75">
        <f t="shared" si="121"/>
        <v>0</v>
      </c>
      <c r="BO636" s="75">
        <f t="shared" si="122"/>
        <v>0</v>
      </c>
      <c r="BP636" s="75">
        <f t="shared" si="123"/>
        <v>0</v>
      </c>
    </row>
    <row r="637" spans="1:68" ht="27" customHeight="1" x14ac:dyDescent="0.25">
      <c r="A637" s="60" t="s">
        <v>1015</v>
      </c>
      <c r="B637" s="60" t="s">
        <v>1016</v>
      </c>
      <c r="C637" s="34">
        <v>4301031285</v>
      </c>
      <c r="D637" s="793">
        <v>4640242181639</v>
      </c>
      <c r="E637" s="793"/>
      <c r="F637" s="59">
        <v>0.7</v>
      </c>
      <c r="G637" s="35">
        <v>6</v>
      </c>
      <c r="H637" s="59">
        <v>4.2</v>
      </c>
      <c r="I637" s="59">
        <v>4.41</v>
      </c>
      <c r="J637" s="35">
        <v>132</v>
      </c>
      <c r="K637" s="35" t="s">
        <v>135</v>
      </c>
      <c r="L637" s="35" t="s">
        <v>45</v>
      </c>
      <c r="M637" s="36" t="s">
        <v>82</v>
      </c>
      <c r="N637" s="36"/>
      <c r="O637" s="35">
        <v>45</v>
      </c>
      <c r="P637" s="827" t="s">
        <v>1017</v>
      </c>
      <c r="Q637" s="795"/>
      <c r="R637" s="795"/>
      <c r="S637" s="795"/>
      <c r="T637" s="79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19"/>
        <v>0</v>
      </c>
      <c r="Z637" s="39" t="str">
        <f>IFERROR(IF(Y637=0,"",ROUNDUP(Y637/H637,0)*0.00902),"")</f>
        <v/>
      </c>
      <c r="AA637" s="65" t="s">
        <v>45</v>
      </c>
      <c r="AB637" s="66" t="s">
        <v>45</v>
      </c>
      <c r="AC637" s="741" t="s">
        <v>1018</v>
      </c>
      <c r="AG637" s="75"/>
      <c r="AJ637" s="79" t="s">
        <v>45</v>
      </c>
      <c r="AK637" s="79">
        <v>0</v>
      </c>
      <c r="BB637" s="742" t="s">
        <v>66</v>
      </c>
      <c r="BM637" s="75">
        <f t="shared" si="120"/>
        <v>0</v>
      </c>
      <c r="BN637" s="75">
        <f t="shared" si="121"/>
        <v>0</v>
      </c>
      <c r="BO637" s="75">
        <f t="shared" si="122"/>
        <v>0</v>
      </c>
      <c r="BP637" s="75">
        <f t="shared" si="123"/>
        <v>0</v>
      </c>
    </row>
    <row r="638" spans="1:68" ht="27" customHeight="1" x14ac:dyDescent="0.25">
      <c r="A638" s="60" t="s">
        <v>1019</v>
      </c>
      <c r="B638" s="60" t="s">
        <v>1020</v>
      </c>
      <c r="C638" s="34">
        <v>4301031287</v>
      </c>
      <c r="D638" s="793">
        <v>4640242181622</v>
      </c>
      <c r="E638" s="793"/>
      <c r="F638" s="59">
        <v>0.7</v>
      </c>
      <c r="G638" s="35">
        <v>6</v>
      </c>
      <c r="H638" s="59">
        <v>4.2</v>
      </c>
      <c r="I638" s="59">
        <v>4.41</v>
      </c>
      <c r="J638" s="35">
        <v>132</v>
      </c>
      <c r="K638" s="35" t="s">
        <v>135</v>
      </c>
      <c r="L638" s="35" t="s">
        <v>45</v>
      </c>
      <c r="M638" s="36" t="s">
        <v>82</v>
      </c>
      <c r="N638" s="36"/>
      <c r="O638" s="35">
        <v>45</v>
      </c>
      <c r="P638" s="814" t="s">
        <v>1021</v>
      </c>
      <c r="Q638" s="795"/>
      <c r="R638" s="795"/>
      <c r="S638" s="795"/>
      <c r="T638" s="796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19"/>
        <v>0</v>
      </c>
      <c r="Z638" s="39" t="str">
        <f>IFERROR(IF(Y638=0,"",ROUNDUP(Y638/H638,0)*0.00902),"")</f>
        <v/>
      </c>
      <c r="AA638" s="65" t="s">
        <v>45</v>
      </c>
      <c r="AB638" s="66" t="s">
        <v>45</v>
      </c>
      <c r="AC638" s="743" t="s">
        <v>1022</v>
      </c>
      <c r="AG638" s="75"/>
      <c r="AJ638" s="79" t="s">
        <v>45</v>
      </c>
      <c r="AK638" s="79">
        <v>0</v>
      </c>
      <c r="BB638" s="744" t="s">
        <v>66</v>
      </c>
      <c r="BM638" s="75">
        <f t="shared" si="120"/>
        <v>0</v>
      </c>
      <c r="BN638" s="75">
        <f t="shared" si="121"/>
        <v>0</v>
      </c>
      <c r="BO638" s="75">
        <f t="shared" si="122"/>
        <v>0</v>
      </c>
      <c r="BP638" s="75">
        <f t="shared" si="123"/>
        <v>0</v>
      </c>
    </row>
    <row r="639" spans="1:68" ht="27" customHeight="1" x14ac:dyDescent="0.25">
      <c r="A639" s="60" t="s">
        <v>1023</v>
      </c>
      <c r="B639" s="60" t="s">
        <v>1024</v>
      </c>
      <c r="C639" s="34">
        <v>4301031203</v>
      </c>
      <c r="D639" s="793">
        <v>4640242180908</v>
      </c>
      <c r="E639" s="793"/>
      <c r="F639" s="59">
        <v>0.28000000000000003</v>
      </c>
      <c r="G639" s="35">
        <v>6</v>
      </c>
      <c r="H639" s="59">
        <v>1.68</v>
      </c>
      <c r="I639" s="59">
        <v>1.81</v>
      </c>
      <c r="J639" s="35">
        <v>234</v>
      </c>
      <c r="K639" s="35" t="s">
        <v>83</v>
      </c>
      <c r="L639" s="35" t="s">
        <v>45</v>
      </c>
      <c r="M639" s="36" t="s">
        <v>82</v>
      </c>
      <c r="N639" s="36"/>
      <c r="O639" s="35">
        <v>40</v>
      </c>
      <c r="P639" s="815" t="s">
        <v>1025</v>
      </c>
      <c r="Q639" s="795"/>
      <c r="R639" s="795"/>
      <c r="S639" s="795"/>
      <c r="T639" s="796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19"/>
        <v>0</v>
      </c>
      <c r="Z639" s="39" t="str">
        <f>IFERROR(IF(Y639=0,"",ROUNDUP(Y639/H639,0)*0.00502),"")</f>
        <v/>
      </c>
      <c r="AA639" s="65" t="s">
        <v>45</v>
      </c>
      <c r="AB639" s="66" t="s">
        <v>45</v>
      </c>
      <c r="AC639" s="745" t="s">
        <v>1006</v>
      </c>
      <c r="AG639" s="75"/>
      <c r="AJ639" s="79" t="s">
        <v>45</v>
      </c>
      <c r="AK639" s="79">
        <v>0</v>
      </c>
      <c r="BB639" s="746" t="s">
        <v>66</v>
      </c>
      <c r="BM639" s="75">
        <f t="shared" si="120"/>
        <v>0</v>
      </c>
      <c r="BN639" s="75">
        <f t="shared" si="121"/>
        <v>0</v>
      </c>
      <c r="BO639" s="75">
        <f t="shared" si="122"/>
        <v>0</v>
      </c>
      <c r="BP639" s="75">
        <f t="shared" si="123"/>
        <v>0</v>
      </c>
    </row>
    <row r="640" spans="1:68" ht="27" customHeight="1" x14ac:dyDescent="0.25">
      <c r="A640" s="60" t="s">
        <v>1026</v>
      </c>
      <c r="B640" s="60" t="s">
        <v>1027</v>
      </c>
      <c r="C640" s="34">
        <v>4301031200</v>
      </c>
      <c r="D640" s="793">
        <v>4640242180489</v>
      </c>
      <c r="E640" s="793"/>
      <c r="F640" s="59">
        <v>0.28000000000000003</v>
      </c>
      <c r="G640" s="35">
        <v>6</v>
      </c>
      <c r="H640" s="59">
        <v>1.68</v>
      </c>
      <c r="I640" s="59">
        <v>1.84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816" t="s">
        <v>1028</v>
      </c>
      <c r="Q640" s="795"/>
      <c r="R640" s="795"/>
      <c r="S640" s="795"/>
      <c r="T640" s="796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19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47" t="s">
        <v>1010</v>
      </c>
      <c r="AG640" s="75"/>
      <c r="AJ640" s="79" t="s">
        <v>45</v>
      </c>
      <c r="AK640" s="79">
        <v>0</v>
      </c>
      <c r="BB640" s="748" t="s">
        <v>66</v>
      </c>
      <c r="BM640" s="75">
        <f t="shared" si="120"/>
        <v>0</v>
      </c>
      <c r="BN640" s="75">
        <f t="shared" si="121"/>
        <v>0</v>
      </c>
      <c r="BO640" s="75">
        <f t="shared" si="122"/>
        <v>0</v>
      </c>
      <c r="BP640" s="75">
        <f t="shared" si="123"/>
        <v>0</v>
      </c>
    </row>
    <row r="641" spans="1:68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7" t="s">
        <v>40</v>
      </c>
      <c r="Q641" s="788"/>
      <c r="R641" s="788"/>
      <c r="S641" s="788"/>
      <c r="T641" s="788"/>
      <c r="U641" s="788"/>
      <c r="V641" s="789"/>
      <c r="W641" s="40" t="s">
        <v>39</v>
      </c>
      <c r="X641" s="41">
        <f>IFERROR(X634/H634,"0")+IFERROR(X635/H635,"0")+IFERROR(X636/H636,"0")+IFERROR(X637/H637,"0")+IFERROR(X638/H638,"0")+IFERROR(X639/H639,"0")+IFERROR(X640/H640,"0")</f>
        <v>176.19047619047618</v>
      </c>
      <c r="Y641" s="41">
        <f>IFERROR(Y634/H634,"0")+IFERROR(Y635/H635,"0")+IFERROR(Y636/H636,"0")+IFERROR(Y637/H637,"0")+IFERROR(Y638/H638,"0")+IFERROR(Y639/H639,"0")+IFERROR(Y640/H640,"0")</f>
        <v>177</v>
      </c>
      <c r="Z641" s="41">
        <f>IFERROR(IF(Z634="",0,Z634),"0")+IFERROR(IF(Z635="",0,Z635),"0")+IFERROR(IF(Z636="",0,Z636),"0")+IFERROR(IF(Z637="",0,Z637),"0")+IFERROR(IF(Z638="",0,Z638),"0")+IFERROR(IF(Z639="",0,Z639),"0")+IFERROR(IF(Z640="",0,Z640),"0")</f>
        <v>1.5965400000000001</v>
      </c>
      <c r="AA641" s="64"/>
      <c r="AB641" s="64"/>
      <c r="AC641" s="64"/>
    </row>
    <row r="642" spans="1:68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7" t="s">
        <v>40</v>
      </c>
      <c r="Q642" s="788"/>
      <c r="R642" s="788"/>
      <c r="S642" s="788"/>
      <c r="T642" s="788"/>
      <c r="U642" s="788"/>
      <c r="V642" s="789"/>
      <c r="W642" s="40" t="s">
        <v>0</v>
      </c>
      <c r="X642" s="41">
        <f>IFERROR(SUM(X634:X640),"0")</f>
        <v>740</v>
      </c>
      <c r="Y642" s="41">
        <f>IFERROR(SUM(Y634:Y640),"0")</f>
        <v>743.4</v>
      </c>
      <c r="Z642" s="40"/>
      <c r="AA642" s="64"/>
      <c r="AB642" s="64"/>
      <c r="AC642" s="64"/>
    </row>
    <row r="643" spans="1:68" ht="14.25" customHeight="1" x14ac:dyDescent="0.25">
      <c r="A643" s="792" t="s">
        <v>84</v>
      </c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2"/>
      <c r="P643" s="792"/>
      <c r="Q643" s="792"/>
      <c r="R643" s="792"/>
      <c r="S643" s="792"/>
      <c r="T643" s="792"/>
      <c r="U643" s="792"/>
      <c r="V643" s="792"/>
      <c r="W643" s="792"/>
      <c r="X643" s="792"/>
      <c r="Y643" s="792"/>
      <c r="Z643" s="792"/>
      <c r="AA643" s="63"/>
      <c r="AB643" s="63"/>
      <c r="AC643" s="63"/>
    </row>
    <row r="644" spans="1:68" ht="27" customHeight="1" x14ac:dyDescent="0.25">
      <c r="A644" s="60" t="s">
        <v>1029</v>
      </c>
      <c r="B644" s="60" t="s">
        <v>1030</v>
      </c>
      <c r="C644" s="34">
        <v>4301051887</v>
      </c>
      <c r="D644" s="793">
        <v>4640242180533</v>
      </c>
      <c r="E644" s="793"/>
      <c r="F644" s="59">
        <v>1.3</v>
      </c>
      <c r="G644" s="35">
        <v>6</v>
      </c>
      <c r="H644" s="59">
        <v>7.8</v>
      </c>
      <c r="I644" s="59">
        <v>8.3190000000000008</v>
      </c>
      <c r="J644" s="35">
        <v>64</v>
      </c>
      <c r="K644" s="35" t="s">
        <v>126</v>
      </c>
      <c r="L644" s="35" t="s">
        <v>45</v>
      </c>
      <c r="M644" s="36" t="s">
        <v>125</v>
      </c>
      <c r="N644" s="36"/>
      <c r="O644" s="35">
        <v>45</v>
      </c>
      <c r="P644" s="817" t="s">
        <v>1031</v>
      </c>
      <c r="Q644" s="795"/>
      <c r="R644" s="795"/>
      <c r="S644" s="795"/>
      <c r="T644" s="796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ref="Y644:Y651" si="124"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49" t="s">
        <v>1032</v>
      </c>
      <c r="AG644" s="75"/>
      <c r="AJ644" s="79" t="s">
        <v>45</v>
      </c>
      <c r="AK644" s="79">
        <v>0</v>
      </c>
      <c r="BB644" s="750" t="s">
        <v>66</v>
      </c>
      <c r="BM644" s="75">
        <f t="shared" ref="BM644:BM651" si="125">IFERROR(X644*I644/H644,"0")</f>
        <v>0</v>
      </c>
      <c r="BN644" s="75">
        <f t="shared" ref="BN644:BN651" si="126">IFERROR(Y644*I644/H644,"0")</f>
        <v>0</v>
      </c>
      <c r="BO644" s="75">
        <f t="shared" ref="BO644:BO651" si="127">IFERROR(1/J644*(X644/H644),"0")</f>
        <v>0</v>
      </c>
      <c r="BP644" s="75">
        <f t="shared" ref="BP644:BP651" si="128">IFERROR(1/J644*(Y644/H644),"0")</f>
        <v>0</v>
      </c>
    </row>
    <row r="645" spans="1:68" ht="27" customHeight="1" x14ac:dyDescent="0.25">
      <c r="A645" s="60" t="s">
        <v>1029</v>
      </c>
      <c r="B645" s="60" t="s">
        <v>1033</v>
      </c>
      <c r="C645" s="34">
        <v>4301051746</v>
      </c>
      <c r="D645" s="793">
        <v>4640242180533</v>
      </c>
      <c r="E645" s="793"/>
      <c r="F645" s="59">
        <v>1.3</v>
      </c>
      <c r="G645" s="35">
        <v>6</v>
      </c>
      <c r="H645" s="59">
        <v>7.8</v>
      </c>
      <c r="I645" s="59">
        <v>8.3190000000000008</v>
      </c>
      <c r="J645" s="35">
        <v>64</v>
      </c>
      <c r="K645" s="35" t="s">
        <v>126</v>
      </c>
      <c r="L645" s="35" t="s">
        <v>45</v>
      </c>
      <c r="M645" s="36" t="s">
        <v>125</v>
      </c>
      <c r="N645" s="36"/>
      <c r="O645" s="35">
        <v>40</v>
      </c>
      <c r="P645" s="818" t="s">
        <v>1034</v>
      </c>
      <c r="Q645" s="795"/>
      <c r="R645" s="795"/>
      <c r="S645" s="795"/>
      <c r="T645" s="796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4"/>
        <v>0</v>
      </c>
      <c r="Z645" s="39" t="str">
        <f>IFERROR(IF(Y645=0,"",ROUNDUP(Y645/H645,0)*0.01898),"")</f>
        <v/>
      </c>
      <c r="AA645" s="65" t="s">
        <v>45</v>
      </c>
      <c r="AB645" s="66" t="s">
        <v>45</v>
      </c>
      <c r="AC645" s="751" t="s">
        <v>1032</v>
      </c>
      <c r="AG645" s="75"/>
      <c r="AJ645" s="79" t="s">
        <v>45</v>
      </c>
      <c r="AK645" s="79">
        <v>0</v>
      </c>
      <c r="BB645" s="752" t="s">
        <v>66</v>
      </c>
      <c r="BM645" s="75">
        <f t="shared" si="125"/>
        <v>0</v>
      </c>
      <c r="BN645" s="75">
        <f t="shared" si="126"/>
        <v>0</v>
      </c>
      <c r="BO645" s="75">
        <f t="shared" si="127"/>
        <v>0</v>
      </c>
      <c r="BP645" s="75">
        <f t="shared" si="128"/>
        <v>0</v>
      </c>
    </row>
    <row r="646" spans="1:68" ht="27" customHeight="1" x14ac:dyDescent="0.25">
      <c r="A646" s="60" t="s">
        <v>1035</v>
      </c>
      <c r="B646" s="60" t="s">
        <v>1036</v>
      </c>
      <c r="C646" s="34">
        <v>4301051510</v>
      </c>
      <c r="D646" s="793">
        <v>4640242180540</v>
      </c>
      <c r="E646" s="793"/>
      <c r="F646" s="59">
        <v>1.3</v>
      </c>
      <c r="G646" s="35">
        <v>6</v>
      </c>
      <c r="H646" s="59">
        <v>7.8</v>
      </c>
      <c r="I646" s="59">
        <v>8.3190000000000008</v>
      </c>
      <c r="J646" s="35">
        <v>64</v>
      </c>
      <c r="K646" s="35" t="s">
        <v>126</v>
      </c>
      <c r="L646" s="35" t="s">
        <v>45</v>
      </c>
      <c r="M646" s="36" t="s">
        <v>82</v>
      </c>
      <c r="N646" s="36"/>
      <c r="O646" s="35">
        <v>30</v>
      </c>
      <c r="P646" s="819" t="s">
        <v>1037</v>
      </c>
      <c r="Q646" s="795"/>
      <c r="R646" s="795"/>
      <c r="S646" s="795"/>
      <c r="T646" s="796"/>
      <c r="U646" s="37" t="s">
        <v>45</v>
      </c>
      <c r="V646" s="37" t="s">
        <v>45</v>
      </c>
      <c r="W646" s="38" t="s">
        <v>0</v>
      </c>
      <c r="X646" s="56">
        <v>0</v>
      </c>
      <c r="Y646" s="53">
        <f t="shared" si="124"/>
        <v>0</v>
      </c>
      <c r="Z646" s="39" t="str">
        <f>IFERROR(IF(Y646=0,"",ROUNDUP(Y646/H646,0)*0.01898),"")</f>
        <v/>
      </c>
      <c r="AA646" s="65" t="s">
        <v>45</v>
      </c>
      <c r="AB646" s="66" t="s">
        <v>45</v>
      </c>
      <c r="AC646" s="753" t="s">
        <v>1038</v>
      </c>
      <c r="AG646" s="75"/>
      <c r="AJ646" s="79" t="s">
        <v>45</v>
      </c>
      <c r="AK646" s="79">
        <v>0</v>
      </c>
      <c r="BB646" s="754" t="s">
        <v>66</v>
      </c>
      <c r="BM646" s="75">
        <f t="shared" si="125"/>
        <v>0</v>
      </c>
      <c r="BN646" s="75">
        <f t="shared" si="126"/>
        <v>0</v>
      </c>
      <c r="BO646" s="75">
        <f t="shared" si="127"/>
        <v>0</v>
      </c>
      <c r="BP646" s="75">
        <f t="shared" si="128"/>
        <v>0</v>
      </c>
    </row>
    <row r="647" spans="1:68" ht="27" customHeight="1" x14ac:dyDescent="0.25">
      <c r="A647" s="60" t="s">
        <v>1035</v>
      </c>
      <c r="B647" s="60" t="s">
        <v>1039</v>
      </c>
      <c r="C647" s="34">
        <v>4301051933</v>
      </c>
      <c r="D647" s="793">
        <v>4640242180540</v>
      </c>
      <c r="E647" s="793"/>
      <c r="F647" s="59">
        <v>1.3</v>
      </c>
      <c r="G647" s="35">
        <v>6</v>
      </c>
      <c r="H647" s="59">
        <v>7.8</v>
      </c>
      <c r="I647" s="59">
        <v>8.3190000000000008</v>
      </c>
      <c r="J647" s="35">
        <v>64</v>
      </c>
      <c r="K647" s="35" t="s">
        <v>126</v>
      </c>
      <c r="L647" s="35" t="s">
        <v>45</v>
      </c>
      <c r="M647" s="36" t="s">
        <v>125</v>
      </c>
      <c r="N647" s="36"/>
      <c r="O647" s="35">
        <v>45</v>
      </c>
      <c r="P647" s="820" t="s">
        <v>1040</v>
      </c>
      <c r="Q647" s="795"/>
      <c r="R647" s="795"/>
      <c r="S647" s="795"/>
      <c r="T647" s="796"/>
      <c r="U647" s="37" t="s">
        <v>45</v>
      </c>
      <c r="V647" s="37" t="s">
        <v>45</v>
      </c>
      <c r="W647" s="38" t="s">
        <v>0</v>
      </c>
      <c r="X647" s="56">
        <v>0</v>
      </c>
      <c r="Y647" s="53">
        <f t="shared" si="124"/>
        <v>0</v>
      </c>
      <c r="Z647" s="39" t="str">
        <f>IFERROR(IF(Y647=0,"",ROUNDUP(Y647/H647,0)*0.01898),"")</f>
        <v/>
      </c>
      <c r="AA647" s="65" t="s">
        <v>45</v>
      </c>
      <c r="AB647" s="66" t="s">
        <v>45</v>
      </c>
      <c r="AC647" s="755" t="s">
        <v>1038</v>
      </c>
      <c r="AG647" s="75"/>
      <c r="AJ647" s="79" t="s">
        <v>45</v>
      </c>
      <c r="AK647" s="79">
        <v>0</v>
      </c>
      <c r="BB647" s="756" t="s">
        <v>66</v>
      </c>
      <c r="BM647" s="75">
        <f t="shared" si="125"/>
        <v>0</v>
      </c>
      <c r="BN647" s="75">
        <f t="shared" si="126"/>
        <v>0</v>
      </c>
      <c r="BO647" s="75">
        <f t="shared" si="127"/>
        <v>0</v>
      </c>
      <c r="BP647" s="75">
        <f t="shared" si="128"/>
        <v>0</v>
      </c>
    </row>
    <row r="648" spans="1:68" ht="27" customHeight="1" x14ac:dyDescent="0.25">
      <c r="A648" s="60" t="s">
        <v>1041</v>
      </c>
      <c r="B648" s="60" t="s">
        <v>1042</v>
      </c>
      <c r="C648" s="34">
        <v>4301051920</v>
      </c>
      <c r="D648" s="793">
        <v>4640242181233</v>
      </c>
      <c r="E648" s="793"/>
      <c r="F648" s="59">
        <v>0.3</v>
      </c>
      <c r="G648" s="35">
        <v>6</v>
      </c>
      <c r="H648" s="59">
        <v>1.8</v>
      </c>
      <c r="I648" s="59">
        <v>2.0640000000000001</v>
      </c>
      <c r="J648" s="35">
        <v>182</v>
      </c>
      <c r="K648" s="35" t="s">
        <v>88</v>
      </c>
      <c r="L648" s="35" t="s">
        <v>45</v>
      </c>
      <c r="M648" s="36" t="s">
        <v>168</v>
      </c>
      <c r="N648" s="36"/>
      <c r="O648" s="35">
        <v>45</v>
      </c>
      <c r="P648" s="807" t="s">
        <v>1043</v>
      </c>
      <c r="Q648" s="795"/>
      <c r="R648" s="795"/>
      <c r="S648" s="795"/>
      <c r="T648" s="796"/>
      <c r="U648" s="37" t="s">
        <v>45</v>
      </c>
      <c r="V648" s="37" t="s">
        <v>45</v>
      </c>
      <c r="W648" s="38" t="s">
        <v>0</v>
      </c>
      <c r="X648" s="56">
        <v>0</v>
      </c>
      <c r="Y648" s="53">
        <f t="shared" si="124"/>
        <v>0</v>
      </c>
      <c r="Z648" s="39" t="str">
        <f>IFERROR(IF(Y648=0,"",ROUNDUP(Y648/H648,0)*0.00651),"")</f>
        <v/>
      </c>
      <c r="AA648" s="65" t="s">
        <v>45</v>
      </c>
      <c r="AB648" s="66" t="s">
        <v>45</v>
      </c>
      <c r="AC648" s="757" t="s">
        <v>1032</v>
      </c>
      <c r="AG648" s="75"/>
      <c r="AJ648" s="79" t="s">
        <v>45</v>
      </c>
      <c r="AK648" s="79">
        <v>0</v>
      </c>
      <c r="BB648" s="758" t="s">
        <v>66</v>
      </c>
      <c r="BM648" s="75">
        <f t="shared" si="125"/>
        <v>0</v>
      </c>
      <c r="BN648" s="75">
        <f t="shared" si="126"/>
        <v>0</v>
      </c>
      <c r="BO648" s="75">
        <f t="shared" si="127"/>
        <v>0</v>
      </c>
      <c r="BP648" s="75">
        <f t="shared" si="128"/>
        <v>0</v>
      </c>
    </row>
    <row r="649" spans="1:68" ht="27" customHeight="1" x14ac:dyDescent="0.25">
      <c r="A649" s="60" t="s">
        <v>1041</v>
      </c>
      <c r="B649" s="60" t="s">
        <v>1044</v>
      </c>
      <c r="C649" s="34">
        <v>4301051390</v>
      </c>
      <c r="D649" s="793">
        <v>4640242181233</v>
      </c>
      <c r="E649" s="793"/>
      <c r="F649" s="59">
        <v>0.3</v>
      </c>
      <c r="G649" s="35">
        <v>6</v>
      </c>
      <c r="H649" s="59">
        <v>1.8</v>
      </c>
      <c r="I649" s="59">
        <v>1.984</v>
      </c>
      <c r="J649" s="35">
        <v>234</v>
      </c>
      <c r="K649" s="35" t="s">
        <v>83</v>
      </c>
      <c r="L649" s="35" t="s">
        <v>45</v>
      </c>
      <c r="M649" s="36" t="s">
        <v>82</v>
      </c>
      <c r="N649" s="36"/>
      <c r="O649" s="35">
        <v>40</v>
      </c>
      <c r="P649" s="808" t="s">
        <v>1045</v>
      </c>
      <c r="Q649" s="795"/>
      <c r="R649" s="795"/>
      <c r="S649" s="795"/>
      <c r="T649" s="796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si="124"/>
        <v>0</v>
      </c>
      <c r="Z649" s="39" t="str">
        <f>IFERROR(IF(Y649=0,"",ROUNDUP(Y649/H649,0)*0.00502),"")</f>
        <v/>
      </c>
      <c r="AA649" s="65" t="s">
        <v>45</v>
      </c>
      <c r="AB649" s="66" t="s">
        <v>45</v>
      </c>
      <c r="AC649" s="759" t="s">
        <v>1032</v>
      </c>
      <c r="AG649" s="75"/>
      <c r="AJ649" s="79" t="s">
        <v>45</v>
      </c>
      <c r="AK649" s="79">
        <v>0</v>
      </c>
      <c r="BB649" s="760" t="s">
        <v>66</v>
      </c>
      <c r="BM649" s="75">
        <f t="shared" si="125"/>
        <v>0</v>
      </c>
      <c r="BN649" s="75">
        <f t="shared" si="126"/>
        <v>0</v>
      </c>
      <c r="BO649" s="75">
        <f t="shared" si="127"/>
        <v>0</v>
      </c>
      <c r="BP649" s="75">
        <f t="shared" si="128"/>
        <v>0</v>
      </c>
    </row>
    <row r="650" spans="1:68" ht="27" customHeight="1" x14ac:dyDescent="0.25">
      <c r="A650" s="60" t="s">
        <v>1046</v>
      </c>
      <c r="B650" s="60" t="s">
        <v>1047</v>
      </c>
      <c r="C650" s="34">
        <v>4301051448</v>
      </c>
      <c r="D650" s="793">
        <v>4640242181226</v>
      </c>
      <c r="E650" s="793"/>
      <c r="F650" s="59">
        <v>0.3</v>
      </c>
      <c r="G650" s="35">
        <v>6</v>
      </c>
      <c r="H650" s="59">
        <v>1.8</v>
      </c>
      <c r="I650" s="59">
        <v>1.972</v>
      </c>
      <c r="J650" s="35">
        <v>234</v>
      </c>
      <c r="K650" s="35" t="s">
        <v>83</v>
      </c>
      <c r="L650" s="35" t="s">
        <v>45</v>
      </c>
      <c r="M650" s="36" t="s">
        <v>82</v>
      </c>
      <c r="N650" s="36"/>
      <c r="O650" s="35">
        <v>30</v>
      </c>
      <c r="P650" s="809" t="s">
        <v>1048</v>
      </c>
      <c r="Q650" s="795"/>
      <c r="R650" s="795"/>
      <c r="S650" s="795"/>
      <c r="T650" s="796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24"/>
        <v>0</v>
      </c>
      <c r="Z650" s="39" t="str">
        <f>IFERROR(IF(Y650=0,"",ROUNDUP(Y650/H650,0)*0.00502),"")</f>
        <v/>
      </c>
      <c r="AA650" s="65" t="s">
        <v>45</v>
      </c>
      <c r="AB650" s="66" t="s">
        <v>45</v>
      </c>
      <c r="AC650" s="761" t="s">
        <v>1038</v>
      </c>
      <c r="AG650" s="75"/>
      <c r="AJ650" s="79" t="s">
        <v>45</v>
      </c>
      <c r="AK650" s="79">
        <v>0</v>
      </c>
      <c r="BB650" s="762" t="s">
        <v>66</v>
      </c>
      <c r="BM650" s="75">
        <f t="shared" si="125"/>
        <v>0</v>
      </c>
      <c r="BN650" s="75">
        <f t="shared" si="126"/>
        <v>0</v>
      </c>
      <c r="BO650" s="75">
        <f t="shared" si="127"/>
        <v>0</v>
      </c>
      <c r="BP650" s="75">
        <f t="shared" si="128"/>
        <v>0</v>
      </c>
    </row>
    <row r="651" spans="1:68" ht="27" customHeight="1" x14ac:dyDescent="0.25">
      <c r="A651" s="60" t="s">
        <v>1046</v>
      </c>
      <c r="B651" s="60" t="s">
        <v>1049</v>
      </c>
      <c r="C651" s="34">
        <v>4301051921</v>
      </c>
      <c r="D651" s="793">
        <v>4640242181226</v>
      </c>
      <c r="E651" s="793"/>
      <c r="F651" s="59">
        <v>0.3</v>
      </c>
      <c r="G651" s="35">
        <v>6</v>
      </c>
      <c r="H651" s="59">
        <v>1.8</v>
      </c>
      <c r="I651" s="59">
        <v>2.052</v>
      </c>
      <c r="J651" s="35">
        <v>182</v>
      </c>
      <c r="K651" s="35" t="s">
        <v>88</v>
      </c>
      <c r="L651" s="35" t="s">
        <v>45</v>
      </c>
      <c r="M651" s="36" t="s">
        <v>168</v>
      </c>
      <c r="N651" s="36"/>
      <c r="O651" s="35">
        <v>45</v>
      </c>
      <c r="P651" s="810" t="s">
        <v>1050</v>
      </c>
      <c r="Q651" s="795"/>
      <c r="R651" s="795"/>
      <c r="S651" s="795"/>
      <c r="T651" s="796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24"/>
        <v>0</v>
      </c>
      <c r="Z651" s="39" t="str">
        <f>IFERROR(IF(Y651=0,"",ROUNDUP(Y651/H651,0)*0.00651),"")</f>
        <v/>
      </c>
      <c r="AA651" s="65" t="s">
        <v>45</v>
      </c>
      <c r="AB651" s="66" t="s">
        <v>45</v>
      </c>
      <c r="AC651" s="763" t="s">
        <v>1038</v>
      </c>
      <c r="AG651" s="75"/>
      <c r="AJ651" s="79" t="s">
        <v>45</v>
      </c>
      <c r="AK651" s="79">
        <v>0</v>
      </c>
      <c r="BB651" s="764" t="s">
        <v>66</v>
      </c>
      <c r="BM651" s="75">
        <f t="shared" si="125"/>
        <v>0</v>
      </c>
      <c r="BN651" s="75">
        <f t="shared" si="126"/>
        <v>0</v>
      </c>
      <c r="BO651" s="75">
        <f t="shared" si="127"/>
        <v>0</v>
      </c>
      <c r="BP651" s="75">
        <f t="shared" si="128"/>
        <v>0</v>
      </c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7" t="s">
        <v>40</v>
      </c>
      <c r="Q652" s="788"/>
      <c r="R652" s="788"/>
      <c r="S652" s="788"/>
      <c r="T652" s="788"/>
      <c r="U652" s="788"/>
      <c r="V652" s="789"/>
      <c r="W652" s="40" t="s">
        <v>39</v>
      </c>
      <c r="X652" s="41">
        <f>IFERROR(X644/H644,"0")+IFERROR(X645/H645,"0")+IFERROR(X646/H646,"0")+IFERROR(X647/H647,"0")+IFERROR(X648/H648,"0")+IFERROR(X649/H649,"0")+IFERROR(X650/H650,"0")+IFERROR(X651/H651,"0")</f>
        <v>0</v>
      </c>
      <c r="Y652" s="41">
        <f>IFERROR(Y644/H644,"0")+IFERROR(Y645/H645,"0")+IFERROR(Y646/H646,"0")+IFERROR(Y647/H647,"0")+IFERROR(Y648/H648,"0")+IFERROR(Y649/H649,"0")+IFERROR(Y650/H650,"0")+IFERROR(Y651/H651,"0")</f>
        <v>0</v>
      </c>
      <c r="Z652" s="4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4"/>
      <c r="AB652" s="64"/>
      <c r="AC652" s="64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87" t="s">
        <v>40</v>
      </c>
      <c r="Q653" s="788"/>
      <c r="R653" s="788"/>
      <c r="S653" s="788"/>
      <c r="T653" s="788"/>
      <c r="U653" s="788"/>
      <c r="V653" s="789"/>
      <c r="W653" s="40" t="s">
        <v>0</v>
      </c>
      <c r="X653" s="41">
        <f>IFERROR(SUM(X644:X651),"0")</f>
        <v>0</v>
      </c>
      <c r="Y653" s="41">
        <f>IFERROR(SUM(Y644:Y651),"0")</f>
        <v>0</v>
      </c>
      <c r="Z653" s="40"/>
      <c r="AA653" s="64"/>
      <c r="AB653" s="64"/>
      <c r="AC653" s="64"/>
    </row>
    <row r="654" spans="1:68" ht="14.25" customHeight="1" x14ac:dyDescent="0.25">
      <c r="A654" s="792" t="s">
        <v>212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63"/>
      <c r="AB654" s="63"/>
      <c r="AC654" s="63"/>
    </row>
    <row r="655" spans="1:68" ht="27" customHeight="1" x14ac:dyDescent="0.25">
      <c r="A655" s="60" t="s">
        <v>1051</v>
      </c>
      <c r="B655" s="60" t="s">
        <v>1052</v>
      </c>
      <c r="C655" s="34">
        <v>4301060408</v>
      </c>
      <c r="D655" s="793">
        <v>4640242180120</v>
      </c>
      <c r="E655" s="793"/>
      <c r="F655" s="59">
        <v>1.3</v>
      </c>
      <c r="G655" s="35">
        <v>6</v>
      </c>
      <c r="H655" s="59">
        <v>7.8</v>
      </c>
      <c r="I655" s="59">
        <v>8.2349999999999994</v>
      </c>
      <c r="J655" s="35">
        <v>64</v>
      </c>
      <c r="K655" s="35" t="s">
        <v>126</v>
      </c>
      <c r="L655" s="35" t="s">
        <v>45</v>
      </c>
      <c r="M655" s="36" t="s">
        <v>82</v>
      </c>
      <c r="N655" s="36"/>
      <c r="O655" s="35">
        <v>40</v>
      </c>
      <c r="P655" s="811" t="s">
        <v>1053</v>
      </c>
      <c r="Q655" s="795"/>
      <c r="R655" s="795"/>
      <c r="S655" s="795"/>
      <c r="T655" s="796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IFERROR(IF(Y655=0,"",ROUNDUP(Y655/H655,0)*0.01898),"")</f>
        <v/>
      </c>
      <c r="AA655" s="65" t="s">
        <v>45</v>
      </c>
      <c r="AB655" s="66" t="s">
        <v>45</v>
      </c>
      <c r="AC655" s="765" t="s">
        <v>1054</v>
      </c>
      <c r="AG655" s="75"/>
      <c r="AJ655" s="79" t="s">
        <v>45</v>
      </c>
      <c r="AK655" s="79">
        <v>0</v>
      </c>
      <c r="BB655" s="766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t="27" customHeight="1" x14ac:dyDescent="0.25">
      <c r="A656" s="60" t="s">
        <v>1051</v>
      </c>
      <c r="B656" s="60" t="s">
        <v>1055</v>
      </c>
      <c r="C656" s="34">
        <v>4301060354</v>
      </c>
      <c r="D656" s="793">
        <v>4640242180120</v>
      </c>
      <c r="E656" s="793"/>
      <c r="F656" s="59">
        <v>1.3</v>
      </c>
      <c r="G656" s="35">
        <v>6</v>
      </c>
      <c r="H656" s="59">
        <v>7.8</v>
      </c>
      <c r="I656" s="59">
        <v>8.2349999999999994</v>
      </c>
      <c r="J656" s="35">
        <v>64</v>
      </c>
      <c r="K656" s="35" t="s">
        <v>126</v>
      </c>
      <c r="L656" s="35" t="s">
        <v>45</v>
      </c>
      <c r="M656" s="36" t="s">
        <v>82</v>
      </c>
      <c r="N656" s="36"/>
      <c r="O656" s="35">
        <v>40</v>
      </c>
      <c r="P656" s="812" t="s">
        <v>1056</v>
      </c>
      <c r="Q656" s="795"/>
      <c r="R656" s="795"/>
      <c r="S656" s="795"/>
      <c r="T656" s="796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67" t="s">
        <v>1054</v>
      </c>
      <c r="AG656" s="75"/>
      <c r="AJ656" s="79" t="s">
        <v>45</v>
      </c>
      <c r="AK656" s="79">
        <v>0</v>
      </c>
      <c r="BB656" s="76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ht="27" customHeight="1" x14ac:dyDescent="0.25">
      <c r="A657" s="60" t="s">
        <v>1057</v>
      </c>
      <c r="B657" s="60" t="s">
        <v>1058</v>
      </c>
      <c r="C657" s="34">
        <v>4301060407</v>
      </c>
      <c r="D657" s="793">
        <v>4640242180137</v>
      </c>
      <c r="E657" s="793"/>
      <c r="F657" s="59">
        <v>1.3</v>
      </c>
      <c r="G657" s="35">
        <v>6</v>
      </c>
      <c r="H657" s="59">
        <v>7.8</v>
      </c>
      <c r="I657" s="59">
        <v>8.2349999999999994</v>
      </c>
      <c r="J657" s="35">
        <v>64</v>
      </c>
      <c r="K657" s="35" t="s">
        <v>126</v>
      </c>
      <c r="L657" s="35" t="s">
        <v>45</v>
      </c>
      <c r="M657" s="36" t="s">
        <v>82</v>
      </c>
      <c r="N657" s="36"/>
      <c r="O657" s="35">
        <v>40</v>
      </c>
      <c r="P657" s="813" t="s">
        <v>1059</v>
      </c>
      <c r="Q657" s="795"/>
      <c r="R657" s="795"/>
      <c r="S657" s="795"/>
      <c r="T657" s="796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IFERROR(IF(Y657=0,"",ROUNDUP(Y657/H657,0)*0.01898),"")</f>
        <v/>
      </c>
      <c r="AA657" s="65" t="s">
        <v>45</v>
      </c>
      <c r="AB657" s="66" t="s">
        <v>45</v>
      </c>
      <c r="AC657" s="769" t="s">
        <v>1060</v>
      </c>
      <c r="AG657" s="75"/>
      <c r="AJ657" s="79" t="s">
        <v>45</v>
      </c>
      <c r="AK657" s="79">
        <v>0</v>
      </c>
      <c r="BB657" s="77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t="27" customHeight="1" x14ac:dyDescent="0.25">
      <c r="A658" s="60" t="s">
        <v>1057</v>
      </c>
      <c r="B658" s="60" t="s">
        <v>1061</v>
      </c>
      <c r="C658" s="34">
        <v>4301060355</v>
      </c>
      <c r="D658" s="793">
        <v>4640242180137</v>
      </c>
      <c r="E658" s="793"/>
      <c r="F658" s="59">
        <v>1.3</v>
      </c>
      <c r="G658" s="35">
        <v>6</v>
      </c>
      <c r="H658" s="59">
        <v>7.8</v>
      </c>
      <c r="I658" s="59">
        <v>8.2349999999999994</v>
      </c>
      <c r="J658" s="35">
        <v>64</v>
      </c>
      <c r="K658" s="35" t="s">
        <v>126</v>
      </c>
      <c r="L658" s="35" t="s">
        <v>45</v>
      </c>
      <c r="M658" s="36" t="s">
        <v>82</v>
      </c>
      <c r="N658" s="36"/>
      <c r="O658" s="35">
        <v>40</v>
      </c>
      <c r="P658" s="802" t="s">
        <v>1062</v>
      </c>
      <c r="Q658" s="795"/>
      <c r="R658" s="795"/>
      <c r="S658" s="795"/>
      <c r="T658" s="79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IFERROR(IF(Y658=0,"",ROUNDUP(Y658/H658,0)*0.01898),"")</f>
        <v/>
      </c>
      <c r="AA658" s="65" t="s">
        <v>45</v>
      </c>
      <c r="AB658" s="66" t="s">
        <v>45</v>
      </c>
      <c r="AC658" s="771" t="s">
        <v>1060</v>
      </c>
      <c r="AG658" s="75"/>
      <c r="AJ658" s="79" t="s">
        <v>45</v>
      </c>
      <c r="AK658" s="79">
        <v>0</v>
      </c>
      <c r="BB658" s="772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90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7" t="s">
        <v>40</v>
      </c>
      <c r="Q659" s="788"/>
      <c r="R659" s="788"/>
      <c r="S659" s="788"/>
      <c r="T659" s="788"/>
      <c r="U659" s="788"/>
      <c r="V659" s="789"/>
      <c r="W659" s="40" t="s">
        <v>39</v>
      </c>
      <c r="X659" s="41">
        <f>IFERROR(X655/H655,"0")+IFERROR(X656/H656,"0")+IFERROR(X657/H657,"0")+IFERROR(X658/H658,"0")</f>
        <v>0</v>
      </c>
      <c r="Y659" s="41">
        <f>IFERROR(Y655/H655,"0")+IFERROR(Y656/H656,"0")+IFERROR(Y657/H657,"0")+IFERROR(Y658/H658,"0")</f>
        <v>0</v>
      </c>
      <c r="Z659" s="41">
        <f>IFERROR(IF(Z655="",0,Z655),"0")+IFERROR(IF(Z656="",0,Z656),"0")+IFERROR(IF(Z657="",0,Z657),"0")+IFERROR(IF(Z658="",0,Z658),"0")</f>
        <v>0</v>
      </c>
      <c r="AA659" s="64"/>
      <c r="AB659" s="64"/>
      <c r="AC659" s="64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7" t="s">
        <v>40</v>
      </c>
      <c r="Q660" s="788"/>
      <c r="R660" s="788"/>
      <c r="S660" s="788"/>
      <c r="T660" s="788"/>
      <c r="U660" s="788"/>
      <c r="V660" s="789"/>
      <c r="W660" s="40" t="s">
        <v>0</v>
      </c>
      <c r="X660" s="41">
        <f>IFERROR(SUM(X655:X658),"0")</f>
        <v>0</v>
      </c>
      <c r="Y660" s="41">
        <f>IFERROR(SUM(Y655:Y658),"0")</f>
        <v>0</v>
      </c>
      <c r="Z660" s="40"/>
      <c r="AA660" s="64"/>
      <c r="AB660" s="64"/>
      <c r="AC660" s="64"/>
    </row>
    <row r="661" spans="1:68" ht="16.5" customHeight="1" x14ac:dyDescent="0.25">
      <c r="A661" s="803" t="s">
        <v>1063</v>
      </c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3"/>
      <c r="P661" s="803"/>
      <c r="Q661" s="803"/>
      <c r="R661" s="803"/>
      <c r="S661" s="803"/>
      <c r="T661" s="803"/>
      <c r="U661" s="803"/>
      <c r="V661" s="803"/>
      <c r="W661" s="803"/>
      <c r="X661" s="803"/>
      <c r="Y661" s="803"/>
      <c r="Z661" s="803"/>
      <c r="AA661" s="62"/>
      <c r="AB661" s="62"/>
      <c r="AC661" s="62"/>
    </row>
    <row r="662" spans="1:68" ht="14.25" customHeight="1" x14ac:dyDescent="0.25">
      <c r="A662" s="792" t="s">
        <v>121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63"/>
      <c r="AB662" s="63"/>
      <c r="AC662" s="63"/>
    </row>
    <row r="663" spans="1:68" ht="27" customHeight="1" x14ac:dyDescent="0.25">
      <c r="A663" s="60" t="s">
        <v>1064</v>
      </c>
      <c r="B663" s="60" t="s">
        <v>1065</v>
      </c>
      <c r="C663" s="34">
        <v>4301011951</v>
      </c>
      <c r="D663" s="793">
        <v>4640242180045</v>
      </c>
      <c r="E663" s="793"/>
      <c r="F663" s="59">
        <v>1.5</v>
      </c>
      <c r="G663" s="35">
        <v>8</v>
      </c>
      <c r="H663" s="59">
        <v>12</v>
      </c>
      <c r="I663" s="59">
        <v>12.435</v>
      </c>
      <c r="J663" s="35">
        <v>64</v>
      </c>
      <c r="K663" s="35" t="s">
        <v>126</v>
      </c>
      <c r="L663" s="35" t="s">
        <v>45</v>
      </c>
      <c r="M663" s="36" t="s">
        <v>129</v>
      </c>
      <c r="N663" s="36"/>
      <c r="O663" s="35">
        <v>55</v>
      </c>
      <c r="P663" s="804" t="s">
        <v>1066</v>
      </c>
      <c r="Q663" s="795"/>
      <c r="R663" s="795"/>
      <c r="S663" s="795"/>
      <c r="T663" s="796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IFERROR(IF(Y663=0,"",ROUNDUP(Y663/H663,0)*0.01898),"")</f>
        <v/>
      </c>
      <c r="AA663" s="65" t="s">
        <v>45</v>
      </c>
      <c r="AB663" s="66" t="s">
        <v>45</v>
      </c>
      <c r="AC663" s="773" t="s">
        <v>1067</v>
      </c>
      <c r="AG663" s="75"/>
      <c r="AJ663" s="79" t="s">
        <v>45</v>
      </c>
      <c r="AK663" s="79">
        <v>0</v>
      </c>
      <c r="BB663" s="774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t="27" customHeight="1" x14ac:dyDescent="0.25">
      <c r="A664" s="60" t="s">
        <v>1068</v>
      </c>
      <c r="B664" s="60" t="s">
        <v>1069</v>
      </c>
      <c r="C664" s="34">
        <v>4301011950</v>
      </c>
      <c r="D664" s="793">
        <v>4640242180601</v>
      </c>
      <c r="E664" s="793"/>
      <c r="F664" s="59">
        <v>1.5</v>
      </c>
      <c r="G664" s="35">
        <v>8</v>
      </c>
      <c r="H664" s="59">
        <v>12</v>
      </c>
      <c r="I664" s="59">
        <v>12.435</v>
      </c>
      <c r="J664" s="35">
        <v>64</v>
      </c>
      <c r="K664" s="35" t="s">
        <v>126</v>
      </c>
      <c r="L664" s="35" t="s">
        <v>45</v>
      </c>
      <c r="M664" s="36" t="s">
        <v>129</v>
      </c>
      <c r="N664" s="36"/>
      <c r="O664" s="35">
        <v>55</v>
      </c>
      <c r="P664" s="805" t="s">
        <v>1070</v>
      </c>
      <c r="Q664" s="795"/>
      <c r="R664" s="795"/>
      <c r="S664" s="795"/>
      <c r="T664" s="796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IFERROR(IF(Y664=0,"",ROUNDUP(Y664/H664,0)*0.01898),"")</f>
        <v/>
      </c>
      <c r="AA664" s="65" t="s">
        <v>45</v>
      </c>
      <c r="AB664" s="66" t="s">
        <v>45</v>
      </c>
      <c r="AC664" s="775" t="s">
        <v>1071</v>
      </c>
      <c r="AG664" s="75"/>
      <c r="AJ664" s="79" t="s">
        <v>45</v>
      </c>
      <c r="AK664" s="79">
        <v>0</v>
      </c>
      <c r="BB664" s="776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1"/>
      <c r="P665" s="787" t="s">
        <v>40</v>
      </c>
      <c r="Q665" s="788"/>
      <c r="R665" s="788"/>
      <c r="S665" s="788"/>
      <c r="T665" s="788"/>
      <c r="U665" s="788"/>
      <c r="V665" s="789"/>
      <c r="W665" s="40" t="s">
        <v>39</v>
      </c>
      <c r="X665" s="41">
        <f>IFERROR(X663/H663,"0")+IFERROR(X664/H664,"0")</f>
        <v>0</v>
      </c>
      <c r="Y665" s="41">
        <f>IFERROR(Y663/H663,"0")+IFERROR(Y664/H664,"0")</f>
        <v>0</v>
      </c>
      <c r="Z665" s="41">
        <f>IFERROR(IF(Z663="",0,Z663),"0")+IFERROR(IF(Z664="",0,Z664),"0")</f>
        <v>0</v>
      </c>
      <c r="AA665" s="64"/>
      <c r="AB665" s="64"/>
      <c r="AC665" s="64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1"/>
      <c r="P666" s="787" t="s">
        <v>40</v>
      </c>
      <c r="Q666" s="788"/>
      <c r="R666" s="788"/>
      <c r="S666" s="788"/>
      <c r="T666" s="788"/>
      <c r="U666" s="788"/>
      <c r="V666" s="789"/>
      <c r="W666" s="40" t="s">
        <v>0</v>
      </c>
      <c r="X666" s="41">
        <f>IFERROR(SUM(X663:X664),"0")</f>
        <v>0</v>
      </c>
      <c r="Y666" s="41">
        <f>IFERROR(SUM(Y663:Y664),"0")</f>
        <v>0</v>
      </c>
      <c r="Z666" s="40"/>
      <c r="AA666" s="64"/>
      <c r="AB666" s="64"/>
      <c r="AC666" s="64"/>
    </row>
    <row r="667" spans="1:68" ht="14.25" customHeight="1" x14ac:dyDescent="0.25">
      <c r="A667" s="792" t="s">
        <v>171</v>
      </c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2"/>
      <c r="P667" s="792"/>
      <c r="Q667" s="792"/>
      <c r="R667" s="792"/>
      <c r="S667" s="792"/>
      <c r="T667" s="792"/>
      <c r="U667" s="792"/>
      <c r="V667" s="792"/>
      <c r="W667" s="792"/>
      <c r="X667" s="792"/>
      <c r="Y667" s="792"/>
      <c r="Z667" s="792"/>
      <c r="AA667" s="63"/>
      <c r="AB667" s="63"/>
      <c r="AC667" s="63"/>
    </row>
    <row r="668" spans="1:68" ht="27" customHeight="1" x14ac:dyDescent="0.25">
      <c r="A668" s="60" t="s">
        <v>1072</v>
      </c>
      <c r="B668" s="60" t="s">
        <v>1073</v>
      </c>
      <c r="C668" s="34">
        <v>4301020314</v>
      </c>
      <c r="D668" s="793">
        <v>4640242180090</v>
      </c>
      <c r="E668" s="793"/>
      <c r="F668" s="59">
        <v>1.5</v>
      </c>
      <c r="G668" s="35">
        <v>8</v>
      </c>
      <c r="H668" s="59">
        <v>12</v>
      </c>
      <c r="I668" s="59">
        <v>12.435</v>
      </c>
      <c r="J668" s="35">
        <v>64</v>
      </c>
      <c r="K668" s="35" t="s">
        <v>126</v>
      </c>
      <c r="L668" s="35" t="s">
        <v>45</v>
      </c>
      <c r="M668" s="36" t="s">
        <v>129</v>
      </c>
      <c r="N668" s="36"/>
      <c r="O668" s="35">
        <v>50</v>
      </c>
      <c r="P668" s="806" t="s">
        <v>1074</v>
      </c>
      <c r="Q668" s="795"/>
      <c r="R668" s="795"/>
      <c r="S668" s="795"/>
      <c r="T668" s="796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IFERROR(IF(Y668=0,"",ROUNDUP(Y668/H668,0)*0.01898),"")</f>
        <v/>
      </c>
      <c r="AA668" s="65" t="s">
        <v>45</v>
      </c>
      <c r="AB668" s="66" t="s">
        <v>45</v>
      </c>
      <c r="AC668" s="777" t="s">
        <v>1075</v>
      </c>
      <c r="AG668" s="75"/>
      <c r="AJ668" s="79" t="s">
        <v>45</v>
      </c>
      <c r="AK668" s="79">
        <v>0</v>
      </c>
      <c r="BB668" s="778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1"/>
      <c r="P669" s="787" t="s">
        <v>40</v>
      </c>
      <c r="Q669" s="788"/>
      <c r="R669" s="788"/>
      <c r="S669" s="788"/>
      <c r="T669" s="788"/>
      <c r="U669" s="788"/>
      <c r="V669" s="789"/>
      <c r="W669" s="40" t="s">
        <v>39</v>
      </c>
      <c r="X669" s="41">
        <f>IFERROR(X668/H668,"0")</f>
        <v>0</v>
      </c>
      <c r="Y669" s="41">
        <f>IFERROR(Y668/H668,"0")</f>
        <v>0</v>
      </c>
      <c r="Z669" s="41">
        <f>IFERROR(IF(Z668="",0,Z668),"0")</f>
        <v>0</v>
      </c>
      <c r="AA669" s="64"/>
      <c r="AB669" s="64"/>
      <c r="AC669" s="64"/>
    </row>
    <row r="670" spans="1:68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1"/>
      <c r="P670" s="787" t="s">
        <v>40</v>
      </c>
      <c r="Q670" s="788"/>
      <c r="R670" s="788"/>
      <c r="S670" s="788"/>
      <c r="T670" s="788"/>
      <c r="U670" s="788"/>
      <c r="V670" s="789"/>
      <c r="W670" s="40" t="s">
        <v>0</v>
      </c>
      <c r="X670" s="41">
        <f>IFERROR(SUM(X668:X668),"0")</f>
        <v>0</v>
      </c>
      <c r="Y670" s="41">
        <f>IFERROR(SUM(Y668:Y668),"0")</f>
        <v>0</v>
      </c>
      <c r="Z670" s="40"/>
      <c r="AA670" s="64"/>
      <c r="AB670" s="64"/>
      <c r="AC670" s="64"/>
    </row>
    <row r="671" spans="1:68" ht="14.25" customHeight="1" x14ac:dyDescent="0.25">
      <c r="A671" s="792" t="s">
        <v>78</v>
      </c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792"/>
      <c r="P671" s="792"/>
      <c r="Q671" s="792"/>
      <c r="R671" s="792"/>
      <c r="S671" s="792"/>
      <c r="T671" s="792"/>
      <c r="U671" s="792"/>
      <c r="V671" s="792"/>
      <c r="W671" s="792"/>
      <c r="X671" s="792"/>
      <c r="Y671" s="792"/>
      <c r="Z671" s="792"/>
      <c r="AA671" s="63"/>
      <c r="AB671" s="63"/>
      <c r="AC671" s="63"/>
    </row>
    <row r="672" spans="1:68" ht="27" customHeight="1" x14ac:dyDescent="0.25">
      <c r="A672" s="60" t="s">
        <v>1076</v>
      </c>
      <c r="B672" s="60" t="s">
        <v>1077</v>
      </c>
      <c r="C672" s="34">
        <v>4301031321</v>
      </c>
      <c r="D672" s="793">
        <v>4640242180076</v>
      </c>
      <c r="E672" s="793"/>
      <c r="F672" s="59">
        <v>0.7</v>
      </c>
      <c r="G672" s="35">
        <v>6</v>
      </c>
      <c r="H672" s="59">
        <v>4.2</v>
      </c>
      <c r="I672" s="59">
        <v>4.41</v>
      </c>
      <c r="J672" s="35">
        <v>132</v>
      </c>
      <c r="K672" s="35" t="s">
        <v>135</v>
      </c>
      <c r="L672" s="35" t="s">
        <v>45</v>
      </c>
      <c r="M672" s="36" t="s">
        <v>82</v>
      </c>
      <c r="N672" s="36"/>
      <c r="O672" s="35">
        <v>40</v>
      </c>
      <c r="P672" s="794" t="s">
        <v>1078</v>
      </c>
      <c r="Q672" s="795"/>
      <c r="R672" s="795"/>
      <c r="S672" s="795"/>
      <c r="T672" s="796"/>
      <c r="U672" s="37" t="s">
        <v>45</v>
      </c>
      <c r="V672" s="37" t="s">
        <v>45</v>
      </c>
      <c r="W672" s="38" t="s">
        <v>0</v>
      </c>
      <c r="X672" s="56">
        <v>0</v>
      </c>
      <c r="Y672" s="53">
        <f>IFERROR(IF(X672="",0,CEILING((X672/$H672),1)*$H672),"")</f>
        <v>0</v>
      </c>
      <c r="Z672" s="39" t="str">
        <f>IFERROR(IF(Y672=0,"",ROUNDUP(Y672/H672,0)*0.00902),"")</f>
        <v/>
      </c>
      <c r="AA672" s="65" t="s">
        <v>45</v>
      </c>
      <c r="AB672" s="66" t="s">
        <v>45</v>
      </c>
      <c r="AC672" s="779" t="s">
        <v>1079</v>
      </c>
      <c r="AG672" s="75"/>
      <c r="AJ672" s="79" t="s">
        <v>45</v>
      </c>
      <c r="AK672" s="79">
        <v>0</v>
      </c>
      <c r="BB672" s="780" t="s">
        <v>66</v>
      </c>
      <c r="BM672" s="75">
        <f>IFERROR(X672*I672/H672,"0")</f>
        <v>0</v>
      </c>
      <c r="BN672" s="75">
        <f>IFERROR(Y672*I672/H672,"0")</f>
        <v>0</v>
      </c>
      <c r="BO672" s="75">
        <f>IFERROR(1/J672*(X672/H672),"0")</f>
        <v>0</v>
      </c>
      <c r="BP672" s="75">
        <f>IFERROR(1/J672*(Y672/H672),"0")</f>
        <v>0</v>
      </c>
    </row>
    <row r="673" spans="1:68" x14ac:dyDescent="0.2">
      <c r="A673" s="790"/>
      <c r="B673" s="790"/>
      <c r="C673" s="790"/>
      <c r="D673" s="790"/>
      <c r="E673" s="790"/>
      <c r="F673" s="790"/>
      <c r="G673" s="790"/>
      <c r="H673" s="790"/>
      <c r="I673" s="790"/>
      <c r="J673" s="790"/>
      <c r="K673" s="790"/>
      <c r="L673" s="790"/>
      <c r="M673" s="790"/>
      <c r="N673" s="790"/>
      <c r="O673" s="791"/>
      <c r="P673" s="787" t="s">
        <v>40</v>
      </c>
      <c r="Q673" s="788"/>
      <c r="R673" s="788"/>
      <c r="S673" s="788"/>
      <c r="T673" s="788"/>
      <c r="U673" s="788"/>
      <c r="V673" s="789"/>
      <c r="W673" s="40" t="s">
        <v>39</v>
      </c>
      <c r="X673" s="41">
        <f>IFERROR(X672/H672,"0")</f>
        <v>0</v>
      </c>
      <c r="Y673" s="41">
        <f>IFERROR(Y672/H672,"0")</f>
        <v>0</v>
      </c>
      <c r="Z673" s="41">
        <f>IFERROR(IF(Z672="",0,Z672),"0")</f>
        <v>0</v>
      </c>
      <c r="AA673" s="64"/>
      <c r="AB673" s="64"/>
      <c r="AC673" s="64"/>
    </row>
    <row r="674" spans="1:68" x14ac:dyDescent="0.2">
      <c r="A674" s="790"/>
      <c r="B674" s="790"/>
      <c r="C674" s="790"/>
      <c r="D674" s="790"/>
      <c r="E674" s="790"/>
      <c r="F674" s="790"/>
      <c r="G674" s="790"/>
      <c r="H674" s="790"/>
      <c r="I674" s="790"/>
      <c r="J674" s="790"/>
      <c r="K674" s="790"/>
      <c r="L674" s="790"/>
      <c r="M674" s="790"/>
      <c r="N674" s="790"/>
      <c r="O674" s="791"/>
      <c r="P674" s="787" t="s">
        <v>40</v>
      </c>
      <c r="Q674" s="788"/>
      <c r="R674" s="788"/>
      <c r="S674" s="788"/>
      <c r="T674" s="788"/>
      <c r="U674" s="788"/>
      <c r="V674" s="789"/>
      <c r="W674" s="40" t="s">
        <v>0</v>
      </c>
      <c r="X674" s="41">
        <f>IFERROR(SUM(X672:X672),"0")</f>
        <v>0</v>
      </c>
      <c r="Y674" s="41">
        <f>IFERROR(SUM(Y672:Y672),"0")</f>
        <v>0</v>
      </c>
      <c r="Z674" s="40"/>
      <c r="AA674" s="64"/>
      <c r="AB674" s="64"/>
      <c r="AC674" s="64"/>
    </row>
    <row r="675" spans="1:68" ht="14.25" customHeight="1" x14ac:dyDescent="0.25">
      <c r="A675" s="792" t="s">
        <v>84</v>
      </c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792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63"/>
      <c r="AB675" s="63"/>
      <c r="AC675" s="63"/>
    </row>
    <row r="676" spans="1:68" ht="27" customHeight="1" x14ac:dyDescent="0.25">
      <c r="A676" s="60" t="s">
        <v>1080</v>
      </c>
      <c r="B676" s="60" t="s">
        <v>1081</v>
      </c>
      <c r="C676" s="34">
        <v>4301051780</v>
      </c>
      <c r="D676" s="793">
        <v>4640242180106</v>
      </c>
      <c r="E676" s="793"/>
      <c r="F676" s="59">
        <v>1.3</v>
      </c>
      <c r="G676" s="35">
        <v>6</v>
      </c>
      <c r="H676" s="59">
        <v>7.8</v>
      </c>
      <c r="I676" s="59">
        <v>8.2349999999999994</v>
      </c>
      <c r="J676" s="35">
        <v>64</v>
      </c>
      <c r="K676" s="35" t="s">
        <v>126</v>
      </c>
      <c r="L676" s="35" t="s">
        <v>45</v>
      </c>
      <c r="M676" s="36" t="s">
        <v>82</v>
      </c>
      <c r="N676" s="36"/>
      <c r="O676" s="35">
        <v>45</v>
      </c>
      <c r="P676" s="797" t="s">
        <v>1082</v>
      </c>
      <c r="Q676" s="795"/>
      <c r="R676" s="795"/>
      <c r="S676" s="795"/>
      <c r="T676" s="796"/>
      <c r="U676" s="37" t="s">
        <v>45</v>
      </c>
      <c r="V676" s="37" t="s">
        <v>45</v>
      </c>
      <c r="W676" s="38" t="s">
        <v>0</v>
      </c>
      <c r="X676" s="56">
        <v>0</v>
      </c>
      <c r="Y676" s="53">
        <f>IFERROR(IF(X676="",0,CEILING((X676/$H676),1)*$H676),"")</f>
        <v>0</v>
      </c>
      <c r="Z676" s="39" t="str">
        <f>IFERROR(IF(Y676=0,"",ROUNDUP(Y676/H676,0)*0.01898),"")</f>
        <v/>
      </c>
      <c r="AA676" s="65" t="s">
        <v>45</v>
      </c>
      <c r="AB676" s="66" t="s">
        <v>45</v>
      </c>
      <c r="AC676" s="781" t="s">
        <v>1083</v>
      </c>
      <c r="AG676" s="75"/>
      <c r="AJ676" s="79" t="s">
        <v>45</v>
      </c>
      <c r="AK676" s="79">
        <v>0</v>
      </c>
      <c r="BB676" s="782" t="s">
        <v>66</v>
      </c>
      <c r="BM676" s="75">
        <f>IFERROR(X676*I676/H676,"0")</f>
        <v>0</v>
      </c>
      <c r="BN676" s="75">
        <f>IFERROR(Y676*I676/H676,"0")</f>
        <v>0</v>
      </c>
      <c r="BO676" s="75">
        <f>IFERROR(1/J676*(X676/H676),"0")</f>
        <v>0</v>
      </c>
      <c r="BP676" s="75">
        <f>IFERROR(1/J676*(Y676/H676),"0")</f>
        <v>0</v>
      </c>
    </row>
    <row r="677" spans="1:68" x14ac:dyDescent="0.2">
      <c r="A677" s="790"/>
      <c r="B677" s="790"/>
      <c r="C677" s="790"/>
      <c r="D677" s="790"/>
      <c r="E677" s="790"/>
      <c r="F677" s="790"/>
      <c r="G677" s="790"/>
      <c r="H677" s="790"/>
      <c r="I677" s="790"/>
      <c r="J677" s="790"/>
      <c r="K677" s="790"/>
      <c r="L677" s="790"/>
      <c r="M677" s="790"/>
      <c r="N677" s="790"/>
      <c r="O677" s="791"/>
      <c r="P677" s="787" t="s">
        <v>40</v>
      </c>
      <c r="Q677" s="788"/>
      <c r="R677" s="788"/>
      <c r="S677" s="788"/>
      <c r="T677" s="788"/>
      <c r="U677" s="788"/>
      <c r="V677" s="789"/>
      <c r="W677" s="40" t="s">
        <v>39</v>
      </c>
      <c r="X677" s="41">
        <f>IFERROR(X676/H676,"0")</f>
        <v>0</v>
      </c>
      <c r="Y677" s="41">
        <f>IFERROR(Y676/H676,"0")</f>
        <v>0</v>
      </c>
      <c r="Z677" s="41">
        <f>IFERROR(IF(Z676="",0,Z676),"0")</f>
        <v>0</v>
      </c>
      <c r="AA677" s="64"/>
      <c r="AB677" s="64"/>
      <c r="AC677" s="64"/>
    </row>
    <row r="678" spans="1:68" x14ac:dyDescent="0.2">
      <c r="A678" s="790"/>
      <c r="B678" s="790"/>
      <c r="C678" s="790"/>
      <c r="D678" s="790"/>
      <c r="E678" s="790"/>
      <c r="F678" s="790"/>
      <c r="G678" s="790"/>
      <c r="H678" s="790"/>
      <c r="I678" s="790"/>
      <c r="J678" s="790"/>
      <c r="K678" s="790"/>
      <c r="L678" s="790"/>
      <c r="M678" s="790"/>
      <c r="N678" s="790"/>
      <c r="O678" s="791"/>
      <c r="P678" s="787" t="s">
        <v>40</v>
      </c>
      <c r="Q678" s="788"/>
      <c r="R678" s="788"/>
      <c r="S678" s="788"/>
      <c r="T678" s="788"/>
      <c r="U678" s="788"/>
      <c r="V678" s="789"/>
      <c r="W678" s="40" t="s">
        <v>0</v>
      </c>
      <c r="X678" s="41">
        <f>IFERROR(SUM(X676:X676),"0")</f>
        <v>0</v>
      </c>
      <c r="Y678" s="41">
        <f>IFERROR(SUM(Y676:Y676),"0")</f>
        <v>0</v>
      </c>
      <c r="Z678" s="40"/>
      <c r="AA678" s="64"/>
      <c r="AB678" s="64"/>
      <c r="AC678" s="64"/>
    </row>
    <row r="679" spans="1:68" ht="15" customHeight="1" x14ac:dyDescent="0.2">
      <c r="A679" s="790"/>
      <c r="B679" s="790"/>
      <c r="C679" s="790"/>
      <c r="D679" s="790"/>
      <c r="E679" s="790"/>
      <c r="F679" s="790"/>
      <c r="G679" s="790"/>
      <c r="H679" s="790"/>
      <c r="I679" s="790"/>
      <c r="J679" s="790"/>
      <c r="K679" s="790"/>
      <c r="L679" s="790"/>
      <c r="M679" s="790"/>
      <c r="N679" s="790"/>
      <c r="O679" s="801"/>
      <c r="P679" s="798" t="s">
        <v>33</v>
      </c>
      <c r="Q679" s="799"/>
      <c r="R679" s="799"/>
      <c r="S679" s="799"/>
      <c r="T679" s="799"/>
      <c r="U679" s="799"/>
      <c r="V679" s="800"/>
      <c r="W679" s="40" t="s">
        <v>0</v>
      </c>
      <c r="X679" s="4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17923.400000000001</v>
      </c>
      <c r="Y679" s="4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18085.950000000004</v>
      </c>
      <c r="Z679" s="40"/>
      <c r="AA679" s="64"/>
      <c r="AB679" s="64"/>
      <c r="AC679" s="64"/>
    </row>
    <row r="680" spans="1:68" x14ac:dyDescent="0.2">
      <c r="A680" s="790"/>
      <c r="B680" s="790"/>
      <c r="C680" s="790"/>
      <c r="D680" s="790"/>
      <c r="E680" s="790"/>
      <c r="F680" s="790"/>
      <c r="G680" s="790"/>
      <c r="H680" s="790"/>
      <c r="I680" s="790"/>
      <c r="J680" s="790"/>
      <c r="K680" s="790"/>
      <c r="L680" s="790"/>
      <c r="M680" s="790"/>
      <c r="N680" s="790"/>
      <c r="O680" s="801"/>
      <c r="P680" s="798" t="s">
        <v>34</v>
      </c>
      <c r="Q680" s="799"/>
      <c r="R680" s="799"/>
      <c r="S680" s="799"/>
      <c r="T680" s="799"/>
      <c r="U680" s="799"/>
      <c r="V680" s="800"/>
      <c r="W680" s="40" t="s">
        <v>0</v>
      </c>
      <c r="X680" s="41">
        <f>IFERROR(SUM(BM22:BM676),"0")</f>
        <v>18854.615874714531</v>
      </c>
      <c r="Y680" s="41">
        <f>IFERROR(SUM(BN22:BN676),"0")</f>
        <v>19026.002000000008</v>
      </c>
      <c r="Z680" s="40"/>
      <c r="AA680" s="64"/>
      <c r="AB680" s="64"/>
      <c r="AC680" s="64"/>
    </row>
    <row r="681" spans="1:68" x14ac:dyDescent="0.2">
      <c r="A681" s="790"/>
      <c r="B681" s="790"/>
      <c r="C681" s="790"/>
      <c r="D681" s="790"/>
      <c r="E681" s="790"/>
      <c r="F681" s="790"/>
      <c r="G681" s="790"/>
      <c r="H681" s="790"/>
      <c r="I681" s="790"/>
      <c r="J681" s="790"/>
      <c r="K681" s="790"/>
      <c r="L681" s="790"/>
      <c r="M681" s="790"/>
      <c r="N681" s="790"/>
      <c r="O681" s="801"/>
      <c r="P681" s="798" t="s">
        <v>35</v>
      </c>
      <c r="Q681" s="799"/>
      <c r="R681" s="799"/>
      <c r="S681" s="799"/>
      <c r="T681" s="799"/>
      <c r="U681" s="799"/>
      <c r="V681" s="800"/>
      <c r="W681" s="40" t="s">
        <v>20</v>
      </c>
      <c r="X681" s="42">
        <f>ROUNDUP(SUM(BO22:BO676),0)</f>
        <v>31</v>
      </c>
      <c r="Y681" s="42">
        <f>ROUNDUP(SUM(BP22:BP676),0)</f>
        <v>31</v>
      </c>
      <c r="Z681" s="40"/>
      <c r="AA681" s="64"/>
      <c r="AB681" s="64"/>
      <c r="AC681" s="64"/>
    </row>
    <row r="682" spans="1:68" x14ac:dyDescent="0.2">
      <c r="A682" s="790"/>
      <c r="B682" s="790"/>
      <c r="C682" s="790"/>
      <c r="D682" s="790"/>
      <c r="E682" s="790"/>
      <c r="F682" s="790"/>
      <c r="G682" s="790"/>
      <c r="H682" s="790"/>
      <c r="I682" s="790"/>
      <c r="J682" s="790"/>
      <c r="K682" s="790"/>
      <c r="L682" s="790"/>
      <c r="M682" s="790"/>
      <c r="N682" s="790"/>
      <c r="O682" s="801"/>
      <c r="P682" s="798" t="s">
        <v>36</v>
      </c>
      <c r="Q682" s="799"/>
      <c r="R682" s="799"/>
      <c r="S682" s="799"/>
      <c r="T682" s="799"/>
      <c r="U682" s="799"/>
      <c r="V682" s="800"/>
      <c r="W682" s="40" t="s">
        <v>0</v>
      </c>
      <c r="X682" s="41">
        <f>GrossWeightTotal+PalletQtyTotal*25</f>
        <v>19629.615874714531</v>
      </c>
      <c r="Y682" s="41">
        <f>GrossWeightTotalR+PalletQtyTotalR*25</f>
        <v>19801.002000000008</v>
      </c>
      <c r="Z682" s="40"/>
      <c r="AA682" s="64"/>
      <c r="AB682" s="64"/>
      <c r="AC682" s="64"/>
    </row>
    <row r="683" spans="1:68" x14ac:dyDescent="0.2">
      <c r="A683" s="790"/>
      <c r="B683" s="790"/>
      <c r="C683" s="790"/>
      <c r="D683" s="790"/>
      <c r="E683" s="790"/>
      <c r="F683" s="790"/>
      <c r="G683" s="790"/>
      <c r="H683" s="790"/>
      <c r="I683" s="790"/>
      <c r="J683" s="790"/>
      <c r="K683" s="790"/>
      <c r="L683" s="790"/>
      <c r="M683" s="790"/>
      <c r="N683" s="790"/>
      <c r="O683" s="801"/>
      <c r="P683" s="798" t="s">
        <v>37</v>
      </c>
      <c r="Q683" s="799"/>
      <c r="R683" s="799"/>
      <c r="S683" s="799"/>
      <c r="T683" s="799"/>
      <c r="U683" s="799"/>
      <c r="V683" s="800"/>
      <c r="W683" s="40" t="s">
        <v>20</v>
      </c>
      <c r="X683" s="4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2397.5701912760915</v>
      </c>
      <c r="Y683" s="4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2421</v>
      </c>
      <c r="Z683" s="40"/>
      <c r="AA683" s="64"/>
      <c r="AB683" s="64"/>
      <c r="AC683" s="64"/>
    </row>
    <row r="684" spans="1:68" ht="14.25" x14ac:dyDescent="0.2">
      <c r="A684" s="790"/>
      <c r="B684" s="790"/>
      <c r="C684" s="790"/>
      <c r="D684" s="790"/>
      <c r="E684" s="790"/>
      <c r="F684" s="790"/>
      <c r="G684" s="790"/>
      <c r="H684" s="790"/>
      <c r="I684" s="790"/>
      <c r="J684" s="790"/>
      <c r="K684" s="790"/>
      <c r="L684" s="790"/>
      <c r="M684" s="790"/>
      <c r="N684" s="790"/>
      <c r="O684" s="801"/>
      <c r="P684" s="798" t="s">
        <v>38</v>
      </c>
      <c r="Q684" s="799"/>
      <c r="R684" s="799"/>
      <c r="S684" s="799"/>
      <c r="T684" s="799"/>
      <c r="U684" s="799"/>
      <c r="V684" s="800"/>
      <c r="W684" s="43" t="s">
        <v>51</v>
      </c>
      <c r="X684" s="40"/>
      <c r="Y684" s="40"/>
      <c r="Z684" s="40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35.73529000000002</v>
      </c>
      <c r="AA684" s="64"/>
      <c r="AB684" s="64"/>
      <c r="AC684" s="64"/>
    </row>
    <row r="685" spans="1:68" ht="13.5" thickBot="1" x14ac:dyDescent="0.25"/>
    <row r="686" spans="1:68" ht="27" thickTop="1" thickBot="1" x14ac:dyDescent="0.25">
      <c r="A686" s="44" t="s">
        <v>9</v>
      </c>
      <c r="B686" s="80" t="s">
        <v>77</v>
      </c>
      <c r="C686" s="783" t="s">
        <v>119</v>
      </c>
      <c r="D686" s="783" t="s">
        <v>119</v>
      </c>
      <c r="E686" s="783" t="s">
        <v>119</v>
      </c>
      <c r="F686" s="783" t="s">
        <v>119</v>
      </c>
      <c r="G686" s="783" t="s">
        <v>119</v>
      </c>
      <c r="H686" s="783" t="s">
        <v>119</v>
      </c>
      <c r="I686" s="783" t="s">
        <v>324</v>
      </c>
      <c r="J686" s="783" t="s">
        <v>324</v>
      </c>
      <c r="K686" s="783" t="s">
        <v>324</v>
      </c>
      <c r="L686" s="783" t="s">
        <v>324</v>
      </c>
      <c r="M686" s="783" t="s">
        <v>324</v>
      </c>
      <c r="N686" s="784"/>
      <c r="O686" s="783" t="s">
        <v>324</v>
      </c>
      <c r="P686" s="783" t="s">
        <v>324</v>
      </c>
      <c r="Q686" s="783" t="s">
        <v>324</v>
      </c>
      <c r="R686" s="783" t="s">
        <v>324</v>
      </c>
      <c r="S686" s="783" t="s">
        <v>324</v>
      </c>
      <c r="T686" s="783" t="s">
        <v>324</v>
      </c>
      <c r="U686" s="783" t="s">
        <v>324</v>
      </c>
      <c r="V686" s="783" t="s">
        <v>324</v>
      </c>
      <c r="W686" s="783" t="s">
        <v>324</v>
      </c>
      <c r="X686" s="783" t="s">
        <v>667</v>
      </c>
      <c r="Y686" s="783" t="s">
        <v>667</v>
      </c>
      <c r="Z686" s="783" t="s">
        <v>753</v>
      </c>
      <c r="AA686" s="783" t="s">
        <v>753</v>
      </c>
      <c r="AB686" s="783" t="s">
        <v>753</v>
      </c>
      <c r="AC686" s="783" t="s">
        <v>753</v>
      </c>
      <c r="AD686" s="80" t="s">
        <v>860</v>
      </c>
      <c r="AE686" s="80" t="s">
        <v>956</v>
      </c>
      <c r="AF686" s="783" t="s">
        <v>963</v>
      </c>
      <c r="AG686" s="783" t="s">
        <v>963</v>
      </c>
    </row>
    <row r="687" spans="1:68" ht="14.25" customHeight="1" thickTop="1" x14ac:dyDescent="0.2">
      <c r="A687" s="785" t="s">
        <v>10</v>
      </c>
      <c r="B687" s="783" t="s">
        <v>77</v>
      </c>
      <c r="C687" s="783" t="s">
        <v>120</v>
      </c>
      <c r="D687" s="783" t="s">
        <v>148</v>
      </c>
      <c r="E687" s="783" t="s">
        <v>220</v>
      </c>
      <c r="F687" s="783" t="s">
        <v>242</v>
      </c>
      <c r="G687" s="783" t="s">
        <v>283</v>
      </c>
      <c r="H687" s="783" t="s">
        <v>119</v>
      </c>
      <c r="I687" s="783" t="s">
        <v>325</v>
      </c>
      <c r="J687" s="783" t="s">
        <v>349</v>
      </c>
      <c r="K687" s="783" t="s">
        <v>426</v>
      </c>
      <c r="L687" s="783" t="s">
        <v>446</v>
      </c>
      <c r="M687" s="783" t="s">
        <v>471</v>
      </c>
      <c r="N687" s="1"/>
      <c r="O687" s="783" t="s">
        <v>498</v>
      </c>
      <c r="P687" s="783" t="s">
        <v>501</v>
      </c>
      <c r="Q687" s="783" t="s">
        <v>510</v>
      </c>
      <c r="R687" s="783" t="s">
        <v>526</v>
      </c>
      <c r="S687" s="783" t="s">
        <v>539</v>
      </c>
      <c r="T687" s="783" t="s">
        <v>552</v>
      </c>
      <c r="U687" s="783" t="s">
        <v>565</v>
      </c>
      <c r="V687" s="783" t="s">
        <v>569</v>
      </c>
      <c r="W687" s="783" t="s">
        <v>654</v>
      </c>
      <c r="X687" s="783" t="s">
        <v>668</v>
      </c>
      <c r="Y687" s="783" t="s">
        <v>709</v>
      </c>
      <c r="Z687" s="783" t="s">
        <v>754</v>
      </c>
      <c r="AA687" s="783" t="s">
        <v>815</v>
      </c>
      <c r="AB687" s="783" t="s">
        <v>839</v>
      </c>
      <c r="AC687" s="783" t="s">
        <v>853</v>
      </c>
      <c r="AD687" s="783" t="s">
        <v>860</v>
      </c>
      <c r="AE687" s="783" t="s">
        <v>956</v>
      </c>
      <c r="AF687" s="783" t="s">
        <v>963</v>
      </c>
      <c r="AG687" s="783" t="s">
        <v>1063</v>
      </c>
    </row>
    <row r="688" spans="1:68" ht="13.5" thickBot="1" x14ac:dyDescent="0.25">
      <c r="A688" s="786"/>
      <c r="B688" s="783"/>
      <c r="C688" s="783"/>
      <c r="D688" s="783"/>
      <c r="E688" s="783"/>
      <c r="F688" s="783"/>
      <c r="G688" s="783"/>
      <c r="H688" s="783"/>
      <c r="I688" s="783"/>
      <c r="J688" s="783"/>
      <c r="K688" s="783"/>
      <c r="L688" s="783"/>
      <c r="M688" s="783"/>
      <c r="N688" s="1"/>
      <c r="O688" s="783"/>
      <c r="P688" s="783"/>
      <c r="Q688" s="783"/>
      <c r="R688" s="783"/>
      <c r="S688" s="783"/>
      <c r="T688" s="783"/>
      <c r="U688" s="783"/>
      <c r="V688" s="783"/>
      <c r="W688" s="783"/>
      <c r="X688" s="783"/>
      <c r="Y688" s="783"/>
      <c r="Z688" s="783"/>
      <c r="AA688" s="783"/>
      <c r="AB688" s="783"/>
      <c r="AC688" s="783"/>
      <c r="AD688" s="783"/>
      <c r="AE688" s="783"/>
      <c r="AF688" s="783"/>
      <c r="AG688" s="783"/>
    </row>
    <row r="689" spans="1:33" ht="18" thickTop="1" thickBot="1" x14ac:dyDescent="0.25">
      <c r="A689" s="44" t="s">
        <v>13</v>
      </c>
      <c r="B689" s="50">
        <f>IFERROR(Y22*1,"0")+IFERROR(Y26*1,"0")+IFERROR(Y27*1,"0")+IFERROR(Y28*1,"0")+IFERROR(Y29*1,"0")+IFERROR(Y30*1,"0")+IFERROR(Y31*1,"0")+IFERROR(Y32*1,"0")+IFERROR(Y36*1,"0")+IFERROR(Y40*1,"0")</f>
        <v>0</v>
      </c>
      <c r="C689" s="50">
        <f>IFERROR(Y46*1,"0")+IFERROR(Y47*1,"0")+IFERROR(Y48*1,"0")+IFERROR(Y49*1,"0")+IFERROR(Y50*1,"0")+IFERROR(Y51*1,"0")+IFERROR(Y55*1,"0")+IFERROR(Y56*1,"0")</f>
        <v>201.6</v>
      </c>
      <c r="D689" s="50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2170.1999999999998</v>
      </c>
      <c r="E689" s="50">
        <f>IFERROR(Y103*1,"0")+IFERROR(Y104*1,"0")+IFERROR(Y105*1,"0")+IFERROR(Y109*1,"0")+IFERROR(Y110*1,"0")+IFERROR(Y111*1,"0")+IFERROR(Y112*1,"0")+IFERROR(Y113*1,"0")+IFERROR(Y114*1,"0")</f>
        <v>37.799999999999997</v>
      </c>
      <c r="F689" s="50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98.1</v>
      </c>
      <c r="G689" s="50">
        <f>IFERROR(Y149*1,"0")+IFERROR(Y150*1,"0")+IFERROR(Y151*1,"0")+IFERROR(Y155*1,"0")+IFERROR(Y156*1,"0")+IFERROR(Y160*1,"0")+IFERROR(Y161*1,"0")+IFERROR(Y162*1,"0")</f>
        <v>8.3999999999999986</v>
      </c>
      <c r="H689" s="50">
        <f>IFERROR(Y167*1,"0")+IFERROR(Y171*1,"0")+IFERROR(Y172*1,"0")+IFERROR(Y173*1,"0")+IFERROR(Y174*1,"0")+IFERROR(Y175*1,"0")+IFERROR(Y179*1,"0")+IFERROR(Y180*1,"0")</f>
        <v>129</v>
      </c>
      <c r="I689" s="50">
        <f>IFERROR(Y186*1,"0")+IFERROR(Y190*1,"0")+IFERROR(Y191*1,"0")+IFERROR(Y192*1,"0")+IFERROR(Y193*1,"0")+IFERROR(Y194*1,"0")+IFERROR(Y195*1,"0")+IFERROR(Y196*1,"0")+IFERROR(Y197*1,"0")</f>
        <v>155.4</v>
      </c>
      <c r="J689" s="50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2458.1</v>
      </c>
      <c r="K689" s="50">
        <f>IFERROR(Y247*1,"0")+IFERROR(Y248*1,"0")+IFERROR(Y249*1,"0")+IFERROR(Y250*1,"0")+IFERROR(Y251*1,"0")+IFERROR(Y252*1,"0")+IFERROR(Y253*1,"0")+IFERROR(Y254*1,"0")</f>
        <v>0</v>
      </c>
      <c r="L689" s="50">
        <f>IFERROR(Y259*1,"0")+IFERROR(Y260*1,"0")+IFERROR(Y261*1,"0")+IFERROR(Y262*1,"0")+IFERROR(Y263*1,"0")+IFERROR(Y264*1,"0")+IFERROR(Y265*1,"0")+IFERROR(Y266*1,"0")+IFERROR(Y267*1,"0")+IFERROR(Y271*1,"0")</f>
        <v>0</v>
      </c>
      <c r="M689" s="50">
        <f>IFERROR(Y276*1,"0")+IFERROR(Y277*1,"0")+IFERROR(Y278*1,"0")+IFERROR(Y279*1,"0")+IFERROR(Y280*1,"0")+IFERROR(Y281*1,"0")+IFERROR(Y282*1,"0")+IFERROR(Y283*1,"0")+IFERROR(Y284*1,"0")</f>
        <v>0</v>
      </c>
      <c r="N689" s="1"/>
      <c r="O689" s="50">
        <f>IFERROR(Y289*1,"0")</f>
        <v>0</v>
      </c>
      <c r="P689" s="50">
        <f>IFERROR(Y294*1,"0")+IFERROR(Y295*1,"0")+IFERROR(Y296*1,"0")</f>
        <v>0</v>
      </c>
      <c r="Q689" s="50">
        <f>IFERROR(Y301*1,"0")+IFERROR(Y302*1,"0")+IFERROR(Y303*1,"0")+IFERROR(Y304*1,"0")+IFERROR(Y305*1,"0")+IFERROR(Y306*1,"0")</f>
        <v>0</v>
      </c>
      <c r="R689" s="50">
        <f>IFERROR(Y311*1,"0")+IFERROR(Y315*1,"0")+IFERROR(Y319*1,"0")+IFERROR(Y320*1,"0")</f>
        <v>0</v>
      </c>
      <c r="S689" s="50">
        <f>IFERROR(Y325*1,"0")+IFERROR(Y329*1,"0")+IFERROR(Y333*1,"0")+IFERROR(Y334*1,"0")</f>
        <v>0</v>
      </c>
      <c r="T689" s="50">
        <f>IFERROR(Y339*1,"0")+IFERROR(Y340*1,"0")+IFERROR(Y344*1,"0")+IFERROR(Y345*1,"0")+IFERROR(Y349*1,"0")</f>
        <v>0</v>
      </c>
      <c r="U689" s="50">
        <f>IFERROR(Y354*1,"0")</f>
        <v>0</v>
      </c>
      <c r="V689" s="50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3863.95</v>
      </c>
      <c r="W689" s="50">
        <f>IFERROR(Y407*1,"0")+IFERROR(Y411*1,"0")+IFERROR(Y412*1,"0")+IFERROR(Y413*1,"0")</f>
        <v>226.79999999999998</v>
      </c>
      <c r="X689" s="50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6039</v>
      </c>
      <c r="Y689" s="50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344.04</v>
      </c>
      <c r="Z689" s="50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64.800000000000011</v>
      </c>
      <c r="AA689" s="50">
        <f>IFERROR(Y514*1,"0")+IFERROR(Y518*1,"0")+IFERROR(Y519*1,"0")+IFERROR(Y520*1,"0")+IFERROR(Y521*1,"0")+IFERROR(Y522*1,"0")+IFERROR(Y526*1,"0")+IFERROR(Y530*1,"0")</f>
        <v>54</v>
      </c>
      <c r="AB689" s="50">
        <f>IFERROR(Y535*1,"0")+IFERROR(Y536*1,"0")+IFERROR(Y537*1,"0")+IFERROR(Y538*1,"0")</f>
        <v>0</v>
      </c>
      <c r="AC689" s="50">
        <f>IFERROR(Y543*1,"0")+IFERROR(Y547*1,"0")</f>
        <v>0</v>
      </c>
      <c r="AD689" s="50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1251.3600000000001</v>
      </c>
      <c r="AE689" s="50">
        <f>IFERROR(Y607*1,"0")+IFERROR(Y611*1,"0")</f>
        <v>0</v>
      </c>
      <c r="AF689" s="50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983.4</v>
      </c>
      <c r="AG689" s="50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1" t="s">
        <v>1085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1086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1087</v>
      </c>
      <c r="D6" s="51" t="s">
        <v>1088</v>
      </c>
      <c r="E6" s="51" t="s">
        <v>45</v>
      </c>
    </row>
    <row r="8" spans="2:8" x14ac:dyDescent="0.2">
      <c r="B8" s="51" t="s">
        <v>76</v>
      </c>
      <c r="C8" s="51" t="s">
        <v>1087</v>
      </c>
      <c r="D8" s="51" t="s">
        <v>45</v>
      </c>
      <c r="E8" s="51" t="s">
        <v>45</v>
      </c>
    </row>
    <row r="10" spans="2:8" x14ac:dyDescent="0.2">
      <c r="B10" s="51" t="s">
        <v>1089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1090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1091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1092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1093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1094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1095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1096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1097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1099</v>
      </c>
      <c r="C20" s="51" t="s">
        <v>45</v>
      </c>
      <c r="D20" s="51" t="s">
        <v>45</v>
      </c>
      <c r="E20" s="51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