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960DC1A-940C-4C1A-A2E7-8E096452993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89" i="1" l="1"/>
  <c r="X678" i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Y609" i="1"/>
  <c r="X609" i="1"/>
  <c r="X608" i="1"/>
  <c r="BP607" i="1"/>
  <c r="BO607" i="1"/>
  <c r="BN607" i="1"/>
  <c r="BM607" i="1"/>
  <c r="Z607" i="1"/>
  <c r="Z608" i="1" s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O596" i="1"/>
  <c r="BM596" i="1"/>
  <c r="Y596" i="1"/>
  <c r="P596" i="1"/>
  <c r="BP595" i="1"/>
  <c r="BO595" i="1"/>
  <c r="BN595" i="1"/>
  <c r="BM595" i="1"/>
  <c r="Z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P588" i="1"/>
  <c r="BO588" i="1"/>
  <c r="BN588" i="1"/>
  <c r="BM588" i="1"/>
  <c r="Z588" i="1"/>
  <c r="Y588" i="1"/>
  <c r="P588" i="1"/>
  <c r="BO587" i="1"/>
  <c r="BM587" i="1"/>
  <c r="Y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BO572" i="1"/>
  <c r="BM572" i="1"/>
  <c r="Y572" i="1"/>
  <c r="BO571" i="1"/>
  <c r="BM571" i="1"/>
  <c r="Y571" i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AB689" i="1" s="1"/>
  <c r="P535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Y460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Y383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6" i="1"/>
  <c r="Y355" i="1"/>
  <c r="X355" i="1"/>
  <c r="BP354" i="1"/>
  <c r="BO354" i="1"/>
  <c r="BN354" i="1"/>
  <c r="BM354" i="1"/>
  <c r="Z354" i="1"/>
  <c r="Z355" i="1" s="1"/>
  <c r="Y354" i="1"/>
  <c r="U689" i="1" s="1"/>
  <c r="P354" i="1"/>
  <c r="X351" i="1"/>
  <c r="Y350" i="1"/>
  <c r="X350" i="1"/>
  <c r="BP349" i="1"/>
  <c r="BO349" i="1"/>
  <c r="BN349" i="1"/>
  <c r="BM349" i="1"/>
  <c r="Z349" i="1"/>
  <c r="Z350" i="1" s="1"/>
  <c r="Y349" i="1"/>
  <c r="Y351" i="1" s="1"/>
  <c r="P349" i="1"/>
  <c r="X347" i="1"/>
  <c r="Y346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P325" i="1"/>
  <c r="X322" i="1"/>
  <c r="X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Y316" i="1"/>
  <c r="X316" i="1"/>
  <c r="BP315" i="1"/>
  <c r="BO315" i="1"/>
  <c r="BN315" i="1"/>
  <c r="BM315" i="1"/>
  <c r="Z315" i="1"/>
  <c r="Z316" i="1" s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BO238" i="1"/>
  <c r="BM238" i="1"/>
  <c r="Y238" i="1"/>
  <c r="P238" i="1"/>
  <c r="BP237" i="1"/>
  <c r="BO237" i="1"/>
  <c r="BN237" i="1"/>
  <c r="BM237" i="1"/>
  <c r="Z237" i="1"/>
  <c r="Y237" i="1"/>
  <c r="P237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Y235" i="1" s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P207" i="1"/>
  <c r="BO207" i="1"/>
  <c r="BN207" i="1"/>
  <c r="BM207" i="1"/>
  <c r="Z207" i="1"/>
  <c r="Y207" i="1"/>
  <c r="Y209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X199" i="1"/>
  <c r="X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Y198" i="1" s="1"/>
  <c r="P190" i="1"/>
  <c r="X188" i="1"/>
  <c r="Y187" i="1"/>
  <c r="X187" i="1"/>
  <c r="BP186" i="1"/>
  <c r="BO186" i="1"/>
  <c r="BN186" i="1"/>
  <c r="BM186" i="1"/>
  <c r="Z186" i="1"/>
  <c r="Z187" i="1" s="1"/>
  <c r="Y186" i="1"/>
  <c r="Y188" i="1" s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X177" i="1"/>
  <c r="X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G689" i="1" s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41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6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Y94" i="1" s="1"/>
  <c r="P87" i="1"/>
  <c r="X85" i="1"/>
  <c r="X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Y84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D689" i="1" s="1"/>
  <c r="P61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89" i="1" s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79" i="1" s="1"/>
  <c r="Y23" i="1"/>
  <c r="X23" i="1"/>
  <c r="BP22" i="1"/>
  <c r="BO22" i="1"/>
  <c r="BN22" i="1"/>
  <c r="BM22" i="1"/>
  <c r="X680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62" i="1" l="1"/>
  <c r="BN62" i="1"/>
  <c r="Z84" i="1"/>
  <c r="Z106" i="1"/>
  <c r="Y34" i="1"/>
  <c r="Y38" i="1"/>
  <c r="Y42" i="1"/>
  <c r="Y52" i="1"/>
  <c r="Y58" i="1"/>
  <c r="Y69" i="1"/>
  <c r="Y75" i="1"/>
  <c r="Y85" i="1"/>
  <c r="Y93" i="1"/>
  <c r="Y99" i="1"/>
  <c r="Y106" i="1"/>
  <c r="Y115" i="1"/>
  <c r="Y124" i="1"/>
  <c r="Y130" i="1"/>
  <c r="Y140" i="1"/>
  <c r="Y146" i="1"/>
  <c r="Y153" i="1"/>
  <c r="Y157" i="1"/>
  <c r="Y163" i="1"/>
  <c r="BP160" i="1"/>
  <c r="BN160" i="1"/>
  <c r="Z160" i="1"/>
  <c r="BP173" i="1"/>
  <c r="BN173" i="1"/>
  <c r="Z173" i="1"/>
  <c r="BP193" i="1"/>
  <c r="BN193" i="1"/>
  <c r="Z193" i="1"/>
  <c r="BP197" i="1"/>
  <c r="BN197" i="1"/>
  <c r="Z197" i="1"/>
  <c r="Y199" i="1"/>
  <c r="J689" i="1"/>
  <c r="Y205" i="1"/>
  <c r="BP202" i="1"/>
  <c r="BN202" i="1"/>
  <c r="Z202" i="1"/>
  <c r="Z204" i="1" s="1"/>
  <c r="Y204" i="1"/>
  <c r="Z209" i="1"/>
  <c r="BP226" i="1"/>
  <c r="BN226" i="1"/>
  <c r="Z226" i="1"/>
  <c r="BP230" i="1"/>
  <c r="BN230" i="1"/>
  <c r="Z230" i="1"/>
  <c r="Y234" i="1"/>
  <c r="BP238" i="1"/>
  <c r="BN238" i="1"/>
  <c r="Z238" i="1"/>
  <c r="Y243" i="1"/>
  <c r="BP241" i="1"/>
  <c r="BN241" i="1"/>
  <c r="Z241" i="1"/>
  <c r="BP360" i="1"/>
  <c r="BN360" i="1"/>
  <c r="Z360" i="1"/>
  <c r="Y368" i="1"/>
  <c r="BP364" i="1"/>
  <c r="BN364" i="1"/>
  <c r="Z364" i="1"/>
  <c r="BP372" i="1"/>
  <c r="BN372" i="1"/>
  <c r="Z372" i="1"/>
  <c r="BP420" i="1"/>
  <c r="BN420" i="1"/>
  <c r="Z420" i="1"/>
  <c r="Z429" i="1" s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Y434" i="1"/>
  <c r="I689" i="1"/>
  <c r="H9" i="1"/>
  <c r="B689" i="1"/>
  <c r="X681" i="1"/>
  <c r="X682" i="1" s="1"/>
  <c r="X683" i="1"/>
  <c r="Y24" i="1"/>
  <c r="Z27" i="1"/>
  <c r="Z33" i="1" s="1"/>
  <c r="BN27" i="1"/>
  <c r="Y680" i="1" s="1"/>
  <c r="Y682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81" i="1" s="1"/>
  <c r="Z40" i="1"/>
  <c r="Z41" i="1" s="1"/>
  <c r="BN40" i="1"/>
  <c r="BP40" i="1"/>
  <c r="Z46" i="1"/>
  <c r="Z52" i="1" s="1"/>
  <c r="BN46" i="1"/>
  <c r="BP46" i="1"/>
  <c r="Z48" i="1"/>
  <c r="BN48" i="1"/>
  <c r="Z50" i="1"/>
  <c r="BN50" i="1"/>
  <c r="Y53" i="1"/>
  <c r="Z56" i="1"/>
  <c r="Z57" i="1" s="1"/>
  <c r="BN56" i="1"/>
  <c r="Z61" i="1"/>
  <c r="BN61" i="1"/>
  <c r="BP61" i="1"/>
  <c r="Z63" i="1"/>
  <c r="BN63" i="1"/>
  <c r="Z65" i="1"/>
  <c r="BN65" i="1"/>
  <c r="Z67" i="1"/>
  <c r="BN67" i="1"/>
  <c r="Y68" i="1"/>
  <c r="Z71" i="1"/>
  <c r="Z75" i="1" s="1"/>
  <c r="BN71" i="1"/>
  <c r="BP71" i="1"/>
  <c r="Z73" i="1"/>
  <c r="BN73" i="1"/>
  <c r="Z79" i="1"/>
  <c r="BN79" i="1"/>
  <c r="Z81" i="1"/>
  <c r="BN81" i="1"/>
  <c r="Z83" i="1"/>
  <c r="BN83" i="1"/>
  <c r="Z87" i="1"/>
  <c r="BN87" i="1"/>
  <c r="BP87" i="1"/>
  <c r="Z89" i="1"/>
  <c r="BN89" i="1"/>
  <c r="Z91" i="1"/>
  <c r="BN91" i="1"/>
  <c r="Z97" i="1"/>
  <c r="Z99" i="1" s="1"/>
  <c r="BN97" i="1"/>
  <c r="E689" i="1"/>
  <c r="Z104" i="1"/>
  <c r="BN104" i="1"/>
  <c r="Y107" i="1"/>
  <c r="Z110" i="1"/>
  <c r="Z115" i="1" s="1"/>
  <c r="BN110" i="1"/>
  <c r="Z112" i="1"/>
  <c r="BN112" i="1"/>
  <c r="F689" i="1"/>
  <c r="Z120" i="1"/>
  <c r="Z124" i="1" s="1"/>
  <c r="BN120" i="1"/>
  <c r="Z122" i="1"/>
  <c r="BN122" i="1"/>
  <c r="Y125" i="1"/>
  <c r="Z128" i="1"/>
  <c r="Z130" i="1" s="1"/>
  <c r="BN128" i="1"/>
  <c r="Z134" i="1"/>
  <c r="Z140" i="1" s="1"/>
  <c r="BN134" i="1"/>
  <c r="Z136" i="1"/>
  <c r="BN136" i="1"/>
  <c r="Z138" i="1"/>
  <c r="BN138" i="1"/>
  <c r="Z144" i="1"/>
  <c r="Z145" i="1" s="1"/>
  <c r="BN144" i="1"/>
  <c r="Z149" i="1"/>
  <c r="Z152" i="1" s="1"/>
  <c r="BN149" i="1"/>
  <c r="BP149" i="1"/>
  <c r="Z151" i="1"/>
  <c r="BN151" i="1"/>
  <c r="Y152" i="1"/>
  <c r="Z155" i="1"/>
  <c r="Z157" i="1" s="1"/>
  <c r="BN155" i="1"/>
  <c r="BP155" i="1"/>
  <c r="BP162" i="1"/>
  <c r="BN162" i="1"/>
  <c r="Z162" i="1"/>
  <c r="Y164" i="1"/>
  <c r="H689" i="1"/>
  <c r="Y168" i="1"/>
  <c r="BP167" i="1"/>
  <c r="BN167" i="1"/>
  <c r="Z167" i="1"/>
  <c r="Z168" i="1" s="1"/>
  <c r="Y169" i="1"/>
  <c r="Y176" i="1"/>
  <c r="BP171" i="1"/>
  <c r="BN171" i="1"/>
  <c r="Z171" i="1"/>
  <c r="Z176" i="1" s="1"/>
  <c r="BP175" i="1"/>
  <c r="BN175" i="1"/>
  <c r="Z175" i="1"/>
  <c r="Y177" i="1"/>
  <c r="Y182" i="1"/>
  <c r="BP179" i="1"/>
  <c r="BN179" i="1"/>
  <c r="Z179" i="1"/>
  <c r="Z181" i="1" s="1"/>
  <c r="Y181" i="1"/>
  <c r="BP214" i="1"/>
  <c r="BN214" i="1"/>
  <c r="Z214" i="1"/>
  <c r="BP218" i="1"/>
  <c r="BN218" i="1"/>
  <c r="Z218" i="1"/>
  <c r="BP250" i="1"/>
  <c r="BN250" i="1"/>
  <c r="Z250" i="1"/>
  <c r="BP254" i="1"/>
  <c r="BN254" i="1"/>
  <c r="Z254" i="1"/>
  <c r="Y256" i="1"/>
  <c r="L689" i="1"/>
  <c r="Y268" i="1"/>
  <c r="BP259" i="1"/>
  <c r="BN259" i="1"/>
  <c r="Z259" i="1"/>
  <c r="BP263" i="1"/>
  <c r="BN263" i="1"/>
  <c r="Z263" i="1"/>
  <c r="BP267" i="1"/>
  <c r="BN267" i="1"/>
  <c r="Z267" i="1"/>
  <c r="Y269" i="1"/>
  <c r="Y272" i="1"/>
  <c r="BP271" i="1"/>
  <c r="BN271" i="1"/>
  <c r="Z271" i="1"/>
  <c r="Z272" i="1" s="1"/>
  <c r="Y273" i="1"/>
  <c r="M689" i="1"/>
  <c r="Y285" i="1"/>
  <c r="BP276" i="1"/>
  <c r="BN276" i="1"/>
  <c r="Z276" i="1"/>
  <c r="BP280" i="1"/>
  <c r="BN280" i="1"/>
  <c r="Z280" i="1"/>
  <c r="BP284" i="1"/>
  <c r="BN284" i="1"/>
  <c r="Z284" i="1"/>
  <c r="Y286" i="1"/>
  <c r="O689" i="1"/>
  <c r="Y290" i="1"/>
  <c r="BP289" i="1"/>
  <c r="BN289" i="1"/>
  <c r="Z289" i="1"/>
  <c r="Z290" i="1" s="1"/>
  <c r="Y291" i="1"/>
  <c r="P689" i="1"/>
  <c r="Y297" i="1"/>
  <c r="BP294" i="1"/>
  <c r="BN294" i="1"/>
  <c r="Z294" i="1"/>
  <c r="Z297" i="1" s="1"/>
  <c r="Y298" i="1"/>
  <c r="BP303" i="1"/>
  <c r="BN303" i="1"/>
  <c r="Z303" i="1"/>
  <c r="Y307" i="1"/>
  <c r="BP320" i="1"/>
  <c r="BN320" i="1"/>
  <c r="Z320" i="1"/>
  <c r="Z321" i="1" s="1"/>
  <c r="R689" i="1"/>
  <c r="Y322" i="1"/>
  <c r="S689" i="1"/>
  <c r="Y326" i="1"/>
  <c r="BP325" i="1"/>
  <c r="BN325" i="1"/>
  <c r="Z325" i="1"/>
  <c r="Z326" i="1" s="1"/>
  <c r="Y327" i="1"/>
  <c r="Y330" i="1"/>
  <c r="BP329" i="1"/>
  <c r="BN329" i="1"/>
  <c r="Z329" i="1"/>
  <c r="Z330" i="1" s="1"/>
  <c r="Y331" i="1"/>
  <c r="Y336" i="1"/>
  <c r="BP333" i="1"/>
  <c r="BN333" i="1"/>
  <c r="Z333" i="1"/>
  <c r="Z335" i="1" s="1"/>
  <c r="Y335" i="1"/>
  <c r="BP380" i="1"/>
  <c r="BN380" i="1"/>
  <c r="Z380" i="1"/>
  <c r="BP388" i="1"/>
  <c r="BN388" i="1"/>
  <c r="Z388" i="1"/>
  <c r="Z403" i="1"/>
  <c r="BP401" i="1"/>
  <c r="BN401" i="1"/>
  <c r="Z401" i="1"/>
  <c r="Y403" i="1"/>
  <c r="BP438" i="1"/>
  <c r="BN438" i="1"/>
  <c r="Z438" i="1"/>
  <c r="Y440" i="1"/>
  <c r="BP448" i="1"/>
  <c r="BN448" i="1"/>
  <c r="Z448" i="1"/>
  <c r="Z455" i="1" s="1"/>
  <c r="Y456" i="1"/>
  <c r="BP452" i="1"/>
  <c r="BN452" i="1"/>
  <c r="Z452" i="1"/>
  <c r="Y469" i="1"/>
  <c r="BP463" i="1"/>
  <c r="BN463" i="1"/>
  <c r="Z463" i="1"/>
  <c r="Y468" i="1"/>
  <c r="BP466" i="1"/>
  <c r="BN466" i="1"/>
  <c r="Z466" i="1"/>
  <c r="BP521" i="1"/>
  <c r="BN521" i="1"/>
  <c r="Z521" i="1"/>
  <c r="BP191" i="1"/>
  <c r="BN191" i="1"/>
  <c r="Z191" i="1"/>
  <c r="BP195" i="1"/>
  <c r="BN195" i="1"/>
  <c r="Z195" i="1"/>
  <c r="BP208" i="1"/>
  <c r="BN208" i="1"/>
  <c r="Z208" i="1"/>
  <c r="Y210" i="1"/>
  <c r="Y221" i="1"/>
  <c r="BP212" i="1"/>
  <c r="BN212" i="1"/>
  <c r="Z212" i="1"/>
  <c r="Z220" i="1" s="1"/>
  <c r="BP216" i="1"/>
  <c r="BN216" i="1"/>
  <c r="Z216" i="1"/>
  <c r="Y220" i="1"/>
  <c r="BP224" i="1"/>
  <c r="BN224" i="1"/>
  <c r="Z224" i="1"/>
  <c r="Z234" i="1" s="1"/>
  <c r="BP228" i="1"/>
  <c r="BN228" i="1"/>
  <c r="Z228" i="1"/>
  <c r="BP232" i="1"/>
  <c r="BN232" i="1"/>
  <c r="Z232" i="1"/>
  <c r="Y244" i="1"/>
  <c r="BP239" i="1"/>
  <c r="BN239" i="1"/>
  <c r="Z239" i="1"/>
  <c r="Z243" i="1" s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82" i="1"/>
  <c r="BN282" i="1"/>
  <c r="Z282" i="1"/>
  <c r="BP296" i="1"/>
  <c r="BN296" i="1"/>
  <c r="Z296" i="1"/>
  <c r="Q689" i="1"/>
  <c r="Y308" i="1"/>
  <c r="BP301" i="1"/>
  <c r="BN301" i="1"/>
  <c r="Z301" i="1"/>
  <c r="Z307" i="1" s="1"/>
  <c r="BP305" i="1"/>
  <c r="BN305" i="1"/>
  <c r="Z305" i="1"/>
  <c r="Y321" i="1"/>
  <c r="BP340" i="1"/>
  <c r="BN340" i="1"/>
  <c r="Z340" i="1"/>
  <c r="Z341" i="1" s="1"/>
  <c r="Y342" i="1"/>
  <c r="Y347" i="1"/>
  <c r="BP344" i="1"/>
  <c r="BN344" i="1"/>
  <c r="Z344" i="1"/>
  <c r="Z346" i="1" s="1"/>
  <c r="V689" i="1"/>
  <c r="BP362" i="1"/>
  <c r="BN362" i="1"/>
  <c r="Z362" i="1"/>
  <c r="Z367" i="1" s="1"/>
  <c r="BP366" i="1"/>
  <c r="BN366" i="1"/>
  <c r="Z366" i="1"/>
  <c r="Y375" i="1"/>
  <c r="BP370" i="1"/>
  <c r="BN370" i="1"/>
  <c r="Z370" i="1"/>
  <c r="Y374" i="1"/>
  <c r="BP378" i="1"/>
  <c r="BN378" i="1"/>
  <c r="Z378" i="1"/>
  <c r="Z383" i="1" s="1"/>
  <c r="BP382" i="1"/>
  <c r="BN382" i="1"/>
  <c r="Z382" i="1"/>
  <c r="Y384" i="1"/>
  <c r="Y390" i="1"/>
  <c r="BP386" i="1"/>
  <c r="BN386" i="1"/>
  <c r="Z386" i="1"/>
  <c r="BP389" i="1"/>
  <c r="BN389" i="1"/>
  <c r="Z389" i="1"/>
  <c r="Y391" i="1"/>
  <c r="Z397" i="1"/>
  <c r="BP395" i="1"/>
  <c r="BN395" i="1"/>
  <c r="Z395" i="1"/>
  <c r="Y404" i="1"/>
  <c r="BP412" i="1"/>
  <c r="BN412" i="1"/>
  <c r="Z412" i="1"/>
  <c r="Z414" i="1" s="1"/>
  <c r="BP422" i="1"/>
  <c r="BN422" i="1"/>
  <c r="Z422" i="1"/>
  <c r="BP426" i="1"/>
  <c r="BN426" i="1"/>
  <c r="Z426" i="1"/>
  <c r="Y439" i="1"/>
  <c r="BP437" i="1"/>
  <c r="BN437" i="1"/>
  <c r="Z437" i="1"/>
  <c r="Z439" i="1" s="1"/>
  <c r="BP450" i="1"/>
  <c r="BN450" i="1"/>
  <c r="Z450" i="1"/>
  <c r="BP454" i="1"/>
  <c r="BN454" i="1"/>
  <c r="Z454" i="1"/>
  <c r="Y461" i="1"/>
  <c r="BP458" i="1"/>
  <c r="BN458" i="1"/>
  <c r="Z458" i="1"/>
  <c r="Z460" i="1" s="1"/>
  <c r="BP464" i="1"/>
  <c r="BN464" i="1"/>
  <c r="Z464" i="1"/>
  <c r="Y472" i="1"/>
  <c r="BP471" i="1"/>
  <c r="BN471" i="1"/>
  <c r="Z471" i="1"/>
  <c r="Z472" i="1" s="1"/>
  <c r="Y473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37" i="1"/>
  <c r="BN537" i="1"/>
  <c r="Z537" i="1"/>
  <c r="BP555" i="1"/>
  <c r="BN555" i="1"/>
  <c r="Z555" i="1"/>
  <c r="BP559" i="1"/>
  <c r="BN559" i="1"/>
  <c r="Z559" i="1"/>
  <c r="BP562" i="1"/>
  <c r="BN562" i="1"/>
  <c r="Z562" i="1"/>
  <c r="BP565" i="1"/>
  <c r="BN565" i="1"/>
  <c r="Z565" i="1"/>
  <c r="BP567" i="1"/>
  <c r="BN567" i="1"/>
  <c r="Z567" i="1"/>
  <c r="Y569" i="1"/>
  <c r="Y574" i="1"/>
  <c r="BP571" i="1"/>
  <c r="BN571" i="1"/>
  <c r="Z571" i="1"/>
  <c r="BP573" i="1"/>
  <c r="BN573" i="1"/>
  <c r="Z573" i="1"/>
  <c r="Y575" i="1"/>
  <c r="BP578" i="1"/>
  <c r="BN578" i="1"/>
  <c r="Z578" i="1"/>
  <c r="Y592" i="1"/>
  <c r="BP583" i="1"/>
  <c r="BN583" i="1"/>
  <c r="Z583" i="1"/>
  <c r="BP586" i="1"/>
  <c r="BN586" i="1"/>
  <c r="Z586" i="1"/>
  <c r="BP589" i="1"/>
  <c r="BN589" i="1"/>
  <c r="Z589" i="1"/>
  <c r="BP596" i="1"/>
  <c r="BN596" i="1"/>
  <c r="Z596" i="1"/>
  <c r="Y598" i="1"/>
  <c r="Y602" i="1"/>
  <c r="BP600" i="1"/>
  <c r="BN600" i="1"/>
  <c r="Z600" i="1"/>
  <c r="Y603" i="1"/>
  <c r="K689" i="1"/>
  <c r="Y255" i="1"/>
  <c r="T689" i="1"/>
  <c r="Y341" i="1"/>
  <c r="Y356" i="1"/>
  <c r="Y367" i="1"/>
  <c r="W689" i="1"/>
  <c r="Y409" i="1"/>
  <c r="X689" i="1"/>
  <c r="Y429" i="1"/>
  <c r="Y689" i="1"/>
  <c r="Y455" i="1"/>
  <c r="Y501" i="1"/>
  <c r="BP486" i="1"/>
  <c r="BN486" i="1"/>
  <c r="Z486" i="1"/>
  <c r="Z500" i="1" s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Z523" i="1" s="1"/>
  <c r="Y523" i="1"/>
  <c r="BP536" i="1"/>
  <c r="BN536" i="1"/>
  <c r="Z536" i="1"/>
  <c r="Z539" i="1" s="1"/>
  <c r="BP538" i="1"/>
  <c r="BN538" i="1"/>
  <c r="Z538" i="1"/>
  <c r="Y540" i="1"/>
  <c r="AC689" i="1"/>
  <c r="Y544" i="1"/>
  <c r="BP543" i="1"/>
  <c r="BN543" i="1"/>
  <c r="Z543" i="1"/>
  <c r="Z544" i="1" s="1"/>
  <c r="Y545" i="1"/>
  <c r="Y548" i="1"/>
  <c r="BP547" i="1"/>
  <c r="BN547" i="1"/>
  <c r="Z547" i="1"/>
  <c r="Z548" i="1" s="1"/>
  <c r="Y549" i="1"/>
  <c r="Y568" i="1"/>
  <c r="BP553" i="1"/>
  <c r="BN553" i="1"/>
  <c r="Z553" i="1"/>
  <c r="BP557" i="1"/>
  <c r="BN557" i="1"/>
  <c r="Z557" i="1"/>
  <c r="BP561" i="1"/>
  <c r="BN561" i="1"/>
  <c r="Z561" i="1"/>
  <c r="BP564" i="1"/>
  <c r="BN564" i="1"/>
  <c r="Z564" i="1"/>
  <c r="BP566" i="1"/>
  <c r="BN566" i="1"/>
  <c r="Z566" i="1"/>
  <c r="BP572" i="1"/>
  <c r="BN572" i="1"/>
  <c r="Z572" i="1"/>
  <c r="Y591" i="1"/>
  <c r="BP579" i="1"/>
  <c r="BN579" i="1"/>
  <c r="Z579" i="1"/>
  <c r="Z591" i="1" s="1"/>
  <c r="BP584" i="1"/>
  <c r="BN584" i="1"/>
  <c r="Z584" i="1"/>
  <c r="BP587" i="1"/>
  <c r="BN587" i="1"/>
  <c r="Z587" i="1"/>
  <c r="BP590" i="1"/>
  <c r="BN590" i="1"/>
  <c r="Z590" i="1"/>
  <c r="Y597" i="1"/>
  <c r="BP594" i="1"/>
  <c r="BN594" i="1"/>
  <c r="Z594" i="1"/>
  <c r="BP601" i="1"/>
  <c r="BN601" i="1"/>
  <c r="Z601" i="1"/>
  <c r="Y612" i="1"/>
  <c r="BP611" i="1"/>
  <c r="BN611" i="1"/>
  <c r="Z611" i="1"/>
  <c r="Z612" i="1" s="1"/>
  <c r="Y613" i="1"/>
  <c r="Y631" i="1"/>
  <c r="BP627" i="1"/>
  <c r="BN627" i="1"/>
  <c r="Z627" i="1"/>
  <c r="AF689" i="1"/>
  <c r="Y632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Y653" i="1"/>
  <c r="AG689" i="1"/>
  <c r="Y665" i="1"/>
  <c r="BP663" i="1"/>
  <c r="BN663" i="1"/>
  <c r="Z663" i="1"/>
  <c r="Z665" i="1" s="1"/>
  <c r="Y666" i="1"/>
  <c r="AD689" i="1"/>
  <c r="AA689" i="1"/>
  <c r="Y516" i="1"/>
  <c r="Y539" i="1"/>
  <c r="AE689" i="1"/>
  <c r="Y608" i="1"/>
  <c r="BP628" i="1"/>
  <c r="BN628" i="1"/>
  <c r="Z628" i="1"/>
  <c r="BP630" i="1"/>
  <c r="BN630" i="1"/>
  <c r="Z630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73" i="1"/>
  <c r="BP672" i="1"/>
  <c r="BN672" i="1"/>
  <c r="Z672" i="1"/>
  <c r="Z673" i="1" s="1"/>
  <c r="Y674" i="1"/>
  <c r="Y683" i="1" l="1"/>
  <c r="Z68" i="1"/>
  <c r="Z468" i="1"/>
  <c r="Z285" i="1"/>
  <c r="Z652" i="1"/>
  <c r="Z631" i="1"/>
  <c r="Z597" i="1"/>
  <c r="Z568" i="1"/>
  <c r="Z602" i="1"/>
  <c r="Z574" i="1"/>
  <c r="Z390" i="1"/>
  <c r="Z374" i="1"/>
  <c r="Z255" i="1"/>
  <c r="Z198" i="1"/>
  <c r="Z268" i="1"/>
  <c r="Z93" i="1"/>
  <c r="Z684" i="1" s="1"/>
  <c r="Y679" i="1"/>
  <c r="Z163" i="1"/>
</calcChain>
</file>

<file path=xl/sharedStrings.xml><?xml version="1.0" encoding="utf-8"?>
<sst xmlns="http://schemas.openxmlformats.org/spreadsheetml/2006/main" count="3182" uniqueCount="1115">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</sst>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0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6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/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19</v>
      </c>
      <c r="Q8" s="943">
        <v>0.41666666666666669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20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21</v>
      </c>
      <c r="Q10" s="1001"/>
      <c r="R10" s="1002"/>
      <c r="U10" s="24" t="s">
        <v>22</v>
      </c>
      <c r="V10" s="842" t="s">
        <v>23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34"/>
      <c r="R11" s="935"/>
      <c r="U11" s="24" t="s">
        <v>26</v>
      </c>
      <c r="V11" s="1125" t="s">
        <v>27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28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29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30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31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32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33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34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35</v>
      </c>
      <c r="B17" s="835" t="s">
        <v>36</v>
      </c>
      <c r="C17" s="954" t="s">
        <v>37</v>
      </c>
      <c r="D17" s="835" t="s">
        <v>38</v>
      </c>
      <c r="E17" s="911"/>
      <c r="F17" s="835" t="s">
        <v>39</v>
      </c>
      <c r="G17" s="835" t="s">
        <v>40</v>
      </c>
      <c r="H17" s="835" t="s">
        <v>41</v>
      </c>
      <c r="I17" s="835" t="s">
        <v>42</v>
      </c>
      <c r="J17" s="835" t="s">
        <v>43</v>
      </c>
      <c r="K17" s="835" t="s">
        <v>44</v>
      </c>
      <c r="L17" s="835" t="s">
        <v>45</v>
      </c>
      <c r="M17" s="835" t="s">
        <v>46</v>
      </c>
      <c r="N17" s="835" t="s">
        <v>47</v>
      </c>
      <c r="O17" s="835" t="s">
        <v>48</v>
      </c>
      <c r="P17" s="835" t="s">
        <v>49</v>
      </c>
      <c r="Q17" s="910"/>
      <c r="R17" s="910"/>
      <c r="S17" s="910"/>
      <c r="T17" s="911"/>
      <c r="U17" s="1215" t="s">
        <v>50</v>
      </c>
      <c r="V17" s="828"/>
      <c r="W17" s="835" t="s">
        <v>51</v>
      </c>
      <c r="X17" s="835" t="s">
        <v>52</v>
      </c>
      <c r="Y17" s="1213" t="s">
        <v>53</v>
      </c>
      <c r="Z17" s="1091" t="s">
        <v>54</v>
      </c>
      <c r="AA17" s="1068" t="s">
        <v>55</v>
      </c>
      <c r="AB17" s="1068" t="s">
        <v>56</v>
      </c>
      <c r="AC17" s="1068" t="s">
        <v>57</v>
      </c>
      <c r="AD17" s="1068" t="s">
        <v>58</v>
      </c>
      <c r="AE17" s="1165"/>
      <c r="AF17" s="1166"/>
      <c r="AG17" s="66"/>
      <c r="BD17" s="65" t="s">
        <v>59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60</v>
      </c>
      <c r="V18" s="67" t="s">
        <v>61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62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62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63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68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70</v>
      </c>
      <c r="Q23" s="801"/>
      <c r="R23" s="801"/>
      <c r="S23" s="801"/>
      <c r="T23" s="801"/>
      <c r="U23" s="801"/>
      <c r="V23" s="802"/>
      <c r="W23" s="37" t="s">
        <v>71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70</v>
      </c>
      <c r="Q24" s="801"/>
      <c r="R24" s="801"/>
      <c r="S24" s="801"/>
      <c r="T24" s="801"/>
      <c r="U24" s="801"/>
      <c r="V24" s="802"/>
      <c r="W24" s="37" t="s">
        <v>68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72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68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68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22" t="s">
        <v>82</v>
      </c>
      <c r="Q28" s="784"/>
      <c r="R28" s="784"/>
      <c r="S28" s="784"/>
      <c r="T28" s="785"/>
      <c r="U28" s="34"/>
      <c r="V28" s="34"/>
      <c r="W28" s="35" t="s">
        <v>68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56" t="s">
        <v>86</v>
      </c>
      <c r="Q29" s="784"/>
      <c r="R29" s="784"/>
      <c r="S29" s="784"/>
      <c r="T29" s="785"/>
      <c r="U29" s="34"/>
      <c r="V29" s="34"/>
      <c r="W29" s="35" t="s">
        <v>68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30" t="s">
        <v>90</v>
      </c>
      <c r="Q30" s="784"/>
      <c r="R30" s="784"/>
      <c r="S30" s="784"/>
      <c r="T30" s="785"/>
      <c r="U30" s="34"/>
      <c r="V30" s="34"/>
      <c r="W30" s="35" t="s">
        <v>68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68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68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70</v>
      </c>
      <c r="Q33" s="801"/>
      <c r="R33" s="801"/>
      <c r="S33" s="801"/>
      <c r="T33" s="801"/>
      <c r="U33" s="801"/>
      <c r="V33" s="802"/>
      <c r="W33" s="37" t="s">
        <v>71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70</v>
      </c>
      <c r="Q34" s="801"/>
      <c r="R34" s="801"/>
      <c r="S34" s="801"/>
      <c r="T34" s="801"/>
      <c r="U34" s="801"/>
      <c r="V34" s="802"/>
      <c r="W34" s="37" t="s">
        <v>68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98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68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70</v>
      </c>
      <c r="Q37" s="801"/>
      <c r="R37" s="801"/>
      <c r="S37" s="801"/>
      <c r="T37" s="801"/>
      <c r="U37" s="801"/>
      <c r="V37" s="802"/>
      <c r="W37" s="37" t="s">
        <v>71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70</v>
      </c>
      <c r="Q38" s="801"/>
      <c r="R38" s="801"/>
      <c r="S38" s="801"/>
      <c r="T38" s="801"/>
      <c r="U38" s="801"/>
      <c r="V38" s="802"/>
      <c r="W38" s="37" t="s">
        <v>68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104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105</v>
      </c>
      <c r="B40" s="54" t="s">
        <v>106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75</v>
      </c>
      <c r="L40" s="32"/>
      <c r="M40" s="33" t="s">
        <v>101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68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102</v>
      </c>
      <c r="AG40" s="64"/>
      <c r="AJ40" s="68"/>
      <c r="AK40" s="68">
        <v>0</v>
      </c>
      <c r="BB40" s="88" t="s">
        <v>103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70</v>
      </c>
      <c r="Q41" s="801"/>
      <c r="R41" s="801"/>
      <c r="S41" s="801"/>
      <c r="T41" s="801"/>
      <c r="U41" s="801"/>
      <c r="V41" s="802"/>
      <c r="W41" s="37" t="s">
        <v>71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70</v>
      </c>
      <c r="Q42" s="801"/>
      <c r="R42" s="801"/>
      <c r="S42" s="801"/>
      <c r="T42" s="801"/>
      <c r="U42" s="801"/>
      <c r="V42" s="802"/>
      <c r="W42" s="37" t="s">
        <v>68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107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108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109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110</v>
      </c>
      <c r="B46" s="54" t="s">
        <v>111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112</v>
      </c>
      <c r="L46" s="32"/>
      <c r="M46" s="33" t="s">
        <v>113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68</v>
      </c>
      <c r="X46" s="779">
        <v>500</v>
      </c>
      <c r="Y46" s="780">
        <f t="shared" ref="Y46:Y51" si="6">IFERROR(IF(X46="",0,CEILING((X46/$H46),1)*$H46),"")</f>
        <v>503.99999999999994</v>
      </c>
      <c r="Z46" s="36">
        <f>IFERROR(IF(Y46=0,"",ROUNDUP(Y46/H46,0)*0.01898),"")</f>
        <v>0.85409999999999997</v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519.41964285714289</v>
      </c>
      <c r="BN46" s="64">
        <f t="shared" ref="BN46:BN51" si="8">IFERROR(Y46*I46/H46,"0")</f>
        <v>523.57499999999993</v>
      </c>
      <c r="BO46" s="64">
        <f t="shared" ref="BO46:BO51" si="9">IFERROR(1/J46*(X46/H46),"0")</f>
        <v>0.6975446428571429</v>
      </c>
      <c r="BP46" s="64">
        <f t="shared" ref="BP46:BP51" si="10">IFERROR(1/J46*(Y46/H46),"0")</f>
        <v>0.703125</v>
      </c>
    </row>
    <row r="47" spans="1:68" ht="16.5" customHeight="1" x14ac:dyDescent="0.25">
      <c r="A47" s="54" t="s">
        <v>110</v>
      </c>
      <c r="B47" s="54" t="s">
        <v>115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112</v>
      </c>
      <c r="L47" s="32"/>
      <c r="M47" s="33" t="s">
        <v>116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68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118</v>
      </c>
      <c r="B48" s="54" t="s">
        <v>119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112</v>
      </c>
      <c r="L48" s="32"/>
      <c r="M48" s="33" t="s">
        <v>116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68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121</v>
      </c>
      <c r="B49" s="54" t="s">
        <v>122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123</v>
      </c>
      <c r="L49" s="32"/>
      <c r="M49" s="33" t="s">
        <v>113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68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117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123</v>
      </c>
      <c r="L50" s="32"/>
      <c r="M50" s="33" t="s">
        <v>113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68</v>
      </c>
      <c r="X50" s="779">
        <v>48</v>
      </c>
      <c r="Y50" s="780">
        <f t="shared" si="6"/>
        <v>48</v>
      </c>
      <c r="Z50" s="36">
        <f>IFERROR(IF(Y50=0,"",ROUNDUP(Y50/H50,0)*0.00902),"")</f>
        <v>0.10824</v>
      </c>
      <c r="AA50" s="56"/>
      <c r="AB50" s="57"/>
      <c r="AC50" s="97" t="s">
        <v>117</v>
      </c>
      <c r="AG50" s="64"/>
      <c r="AJ50" s="68"/>
      <c r="AK50" s="68">
        <v>0</v>
      </c>
      <c r="BB50" s="98" t="s">
        <v>1</v>
      </c>
      <c r="BM50" s="64">
        <f t="shared" si="7"/>
        <v>50.519999999999996</v>
      </c>
      <c r="BN50" s="64">
        <f t="shared" si="8"/>
        <v>50.519999999999996</v>
      </c>
      <c r="BO50" s="64">
        <f t="shared" si="9"/>
        <v>9.0909090909090912E-2</v>
      </c>
      <c r="BP50" s="64">
        <f t="shared" si="10"/>
        <v>9.0909090909090912E-2</v>
      </c>
    </row>
    <row r="51" spans="1:68" ht="27" customHeight="1" x14ac:dyDescent="0.25">
      <c r="A51" s="54" t="s">
        <v>126</v>
      </c>
      <c r="B51" s="54" t="s">
        <v>127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123</v>
      </c>
      <c r="L51" s="32"/>
      <c r="M51" s="33" t="s">
        <v>116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68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70</v>
      </c>
      <c r="Q52" s="801"/>
      <c r="R52" s="801"/>
      <c r="S52" s="801"/>
      <c r="T52" s="801"/>
      <c r="U52" s="801"/>
      <c r="V52" s="802"/>
      <c r="W52" s="37" t="s">
        <v>71</v>
      </c>
      <c r="X52" s="781">
        <f>IFERROR(X46/H46,"0")+IFERROR(X47/H47,"0")+IFERROR(X48/H48,"0")+IFERROR(X49/H49,"0")+IFERROR(X50/H50,"0")+IFERROR(X51/H51,"0")</f>
        <v>56.642857142857146</v>
      </c>
      <c r="Y52" s="781">
        <f>IFERROR(Y46/H46,"0")+IFERROR(Y47/H47,"0")+IFERROR(Y48/H48,"0")+IFERROR(Y49/H49,"0")+IFERROR(Y50/H50,"0")+IFERROR(Y51/H51,"0")</f>
        <v>57</v>
      </c>
      <c r="Z52" s="781">
        <f>IFERROR(IF(Z46="",0,Z46),"0")+IFERROR(IF(Z47="",0,Z47),"0")+IFERROR(IF(Z48="",0,Z48),"0")+IFERROR(IF(Z49="",0,Z49),"0")+IFERROR(IF(Z50="",0,Z50),"0")+IFERROR(IF(Z51="",0,Z51),"0")</f>
        <v>0.96233999999999997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70</v>
      </c>
      <c r="Q53" s="801"/>
      <c r="R53" s="801"/>
      <c r="S53" s="801"/>
      <c r="T53" s="801"/>
      <c r="U53" s="801"/>
      <c r="V53" s="802"/>
      <c r="W53" s="37" t="s">
        <v>68</v>
      </c>
      <c r="X53" s="781">
        <f>IFERROR(SUM(X46:X51),"0")</f>
        <v>548</v>
      </c>
      <c r="Y53" s="781">
        <f>IFERROR(SUM(Y46:Y51),"0")</f>
        <v>552</v>
      </c>
      <c r="Z53" s="37"/>
      <c r="AA53" s="782"/>
      <c r="AB53" s="782"/>
      <c r="AC53" s="782"/>
    </row>
    <row r="54" spans="1:68" ht="14.25" customHeight="1" x14ac:dyDescent="0.25">
      <c r="A54" s="799" t="s">
        <v>72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128</v>
      </c>
      <c r="B55" s="54" t="s">
        <v>129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66</v>
      </c>
      <c r="L55" s="32"/>
      <c r="M55" s="33" t="s">
        <v>113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68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130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131</v>
      </c>
      <c r="B56" s="54" t="s">
        <v>132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75</v>
      </c>
      <c r="L56" s="32"/>
      <c r="M56" s="33" t="s">
        <v>113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68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133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70</v>
      </c>
      <c r="Q57" s="801"/>
      <c r="R57" s="801"/>
      <c r="S57" s="801"/>
      <c r="T57" s="801"/>
      <c r="U57" s="801"/>
      <c r="V57" s="802"/>
      <c r="W57" s="37" t="s">
        <v>71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70</v>
      </c>
      <c r="Q58" s="801"/>
      <c r="R58" s="801"/>
      <c r="S58" s="801"/>
      <c r="T58" s="801"/>
      <c r="U58" s="801"/>
      <c r="V58" s="802"/>
      <c r="W58" s="37" t="s">
        <v>68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134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109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135</v>
      </c>
      <c r="B61" s="54" t="s">
        <v>136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112</v>
      </c>
      <c r="L61" s="32"/>
      <c r="M61" s="33" t="s">
        <v>113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68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112</v>
      </c>
      <c r="L62" s="32"/>
      <c r="M62" s="33" t="s">
        <v>116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68</v>
      </c>
      <c r="X62" s="779">
        <v>500</v>
      </c>
      <c r="Y62" s="780">
        <f t="shared" si="11"/>
        <v>507.6</v>
      </c>
      <c r="Z62" s="36">
        <f>IFERROR(IF(Y62=0,"",ROUNDUP(Y62/H62,0)*0.01898),"")</f>
        <v>0.89205999999999996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 t="shared" si="12"/>
        <v>520.1388888888888</v>
      </c>
      <c r="BN62" s="64">
        <f t="shared" si="13"/>
        <v>528.04499999999996</v>
      </c>
      <c r="BO62" s="64">
        <f t="shared" si="14"/>
        <v>0.72337962962962954</v>
      </c>
      <c r="BP62" s="64">
        <f t="shared" si="15"/>
        <v>0.734375</v>
      </c>
    </row>
    <row r="63" spans="1:68" ht="27" customHeight="1" x14ac:dyDescent="0.25">
      <c r="A63" s="54" t="s">
        <v>141</v>
      </c>
      <c r="B63" s="54" t="s">
        <v>142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123</v>
      </c>
      <c r="L63" s="32"/>
      <c r="M63" s="33" t="s">
        <v>116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68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123</v>
      </c>
      <c r="L64" s="32"/>
      <c r="M64" s="33" t="s">
        <v>116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68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147</v>
      </c>
      <c r="B65" s="54" t="s">
        <v>148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123</v>
      </c>
      <c r="L65" s="32"/>
      <c r="M65" s="33" t="s">
        <v>116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68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75</v>
      </c>
      <c r="L66" s="32"/>
      <c r="M66" s="33" t="s">
        <v>151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68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123</v>
      </c>
      <c r="L67" s="32"/>
      <c r="M67" s="33" t="s">
        <v>116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68</v>
      </c>
      <c r="X67" s="779">
        <v>108</v>
      </c>
      <c r="Y67" s="780">
        <f t="shared" si="11"/>
        <v>108</v>
      </c>
      <c r="Z67" s="36">
        <f>IFERROR(IF(Y67=0,"",ROUNDUP(Y67/H67,0)*0.00902),"")</f>
        <v>0.21648000000000001</v>
      </c>
      <c r="AA67" s="56"/>
      <c r="AB67" s="57"/>
      <c r="AC67" s="117" t="s">
        <v>140</v>
      </c>
      <c r="AG67" s="64"/>
      <c r="AJ67" s="68"/>
      <c r="AK67" s="68">
        <v>0</v>
      </c>
      <c r="BB67" s="118" t="s">
        <v>1</v>
      </c>
      <c r="BM67" s="64">
        <f t="shared" si="12"/>
        <v>113.04</v>
      </c>
      <c r="BN67" s="64">
        <f t="shared" si="13"/>
        <v>113.04</v>
      </c>
      <c r="BO67" s="64">
        <f t="shared" si="14"/>
        <v>0.18181818181818182</v>
      </c>
      <c r="BP67" s="64">
        <f t="shared" si="15"/>
        <v>0.18181818181818182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70</v>
      </c>
      <c r="Q68" s="801"/>
      <c r="R68" s="801"/>
      <c r="S68" s="801"/>
      <c r="T68" s="801"/>
      <c r="U68" s="801"/>
      <c r="V68" s="802"/>
      <c r="W68" s="37" t="s">
        <v>71</v>
      </c>
      <c r="X68" s="781">
        <f>IFERROR(X61/H61,"0")+IFERROR(X62/H62,"0")+IFERROR(X63/H63,"0")+IFERROR(X64/H64,"0")+IFERROR(X65/H65,"0")+IFERROR(X66/H66,"0")+IFERROR(X67/H67,"0")</f>
        <v>70.296296296296291</v>
      </c>
      <c r="Y68" s="781">
        <f>IFERROR(Y61/H61,"0")+IFERROR(Y62/H62,"0")+IFERROR(Y63/H63,"0")+IFERROR(Y64/H64,"0")+IFERROR(Y65/H65,"0")+IFERROR(Y66/H66,"0")+IFERROR(Y67/H67,"0")</f>
        <v>71</v>
      </c>
      <c r="Z68" s="781">
        <f>IFERROR(IF(Z61="",0,Z61),"0")+IFERROR(IF(Z62="",0,Z62),"0")+IFERROR(IF(Z63="",0,Z63),"0")+IFERROR(IF(Z64="",0,Z64),"0")+IFERROR(IF(Z65="",0,Z65),"0")+IFERROR(IF(Z66="",0,Z66),"0")+IFERROR(IF(Z67="",0,Z67),"0")</f>
        <v>1.1085400000000001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70</v>
      </c>
      <c r="Q69" s="801"/>
      <c r="R69" s="801"/>
      <c r="S69" s="801"/>
      <c r="T69" s="801"/>
      <c r="U69" s="801"/>
      <c r="V69" s="802"/>
      <c r="W69" s="37" t="s">
        <v>68</v>
      </c>
      <c r="X69" s="781">
        <f>IFERROR(SUM(X61:X67),"0")</f>
        <v>608</v>
      </c>
      <c r="Y69" s="781">
        <f>IFERROR(SUM(Y61:Y67),"0")</f>
        <v>615.6</v>
      </c>
      <c r="Z69" s="37"/>
      <c r="AA69" s="782"/>
      <c r="AB69" s="782"/>
      <c r="AC69" s="782"/>
    </row>
    <row r="70" spans="1:68" ht="14.25" customHeight="1" x14ac:dyDescent="0.25">
      <c r="A70" s="799" t="s">
        <v>155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156</v>
      </c>
      <c r="B71" s="54" t="s">
        <v>157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112</v>
      </c>
      <c r="L71" s="32"/>
      <c r="M71" s="33" t="s">
        <v>116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68</v>
      </c>
      <c r="X71" s="779">
        <v>50</v>
      </c>
      <c r="Y71" s="780">
        <f>IFERROR(IF(X71="",0,CEILING((X71/$H71),1)*$H71),"")</f>
        <v>54</v>
      </c>
      <c r="Z71" s="36">
        <f>IFERROR(IF(Y71=0,"",ROUNDUP(Y71/H71,0)*0.01898),"")</f>
        <v>9.4899999999999998E-2</v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>IFERROR(X71*I71/H71,"0")</f>
        <v>52.013888888888886</v>
      </c>
      <c r="BN71" s="64">
        <f>IFERROR(Y71*I71/H71,"0")</f>
        <v>56.17499999999999</v>
      </c>
      <c r="BO71" s="64">
        <f>IFERROR(1/J71*(X71/H71),"0")</f>
        <v>7.2337962962962965E-2</v>
      </c>
      <c r="BP71" s="64">
        <f>IFERROR(1/J71*(Y71/H71),"0")</f>
        <v>7.8125E-2</v>
      </c>
    </row>
    <row r="72" spans="1:68" ht="27" customHeight="1" x14ac:dyDescent="0.25">
      <c r="A72" s="54" t="s">
        <v>159</v>
      </c>
      <c r="B72" s="54" t="s">
        <v>160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123</v>
      </c>
      <c r="L72" s="32"/>
      <c r="M72" s="33" t="s">
        <v>116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68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162</v>
      </c>
      <c r="B73" s="54" t="s">
        <v>163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75</v>
      </c>
      <c r="L73" s="32"/>
      <c r="M73" s="33" t="s">
        <v>113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68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158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164</v>
      </c>
      <c r="B74" s="54" t="s">
        <v>165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75</v>
      </c>
      <c r="L74" s="32"/>
      <c r="M74" s="33" t="s">
        <v>116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68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70</v>
      </c>
      <c r="Q75" s="801"/>
      <c r="R75" s="801"/>
      <c r="S75" s="801"/>
      <c r="T75" s="801"/>
      <c r="U75" s="801"/>
      <c r="V75" s="802"/>
      <c r="W75" s="37" t="s">
        <v>71</v>
      </c>
      <c r="X75" s="781">
        <f>IFERROR(X71/H71,"0")+IFERROR(X72/H72,"0")+IFERROR(X73/H73,"0")+IFERROR(X74/H74,"0")</f>
        <v>4.6296296296296298</v>
      </c>
      <c r="Y75" s="781">
        <f>IFERROR(Y71/H71,"0")+IFERROR(Y72/H72,"0")+IFERROR(Y73/H73,"0")+IFERROR(Y74/H74,"0")</f>
        <v>5</v>
      </c>
      <c r="Z75" s="781">
        <f>IFERROR(IF(Z71="",0,Z71),"0")+IFERROR(IF(Z72="",0,Z72),"0")+IFERROR(IF(Z73="",0,Z73),"0")+IFERROR(IF(Z74="",0,Z74),"0")</f>
        <v>9.4899999999999998E-2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70</v>
      </c>
      <c r="Q76" s="801"/>
      <c r="R76" s="801"/>
      <c r="S76" s="801"/>
      <c r="T76" s="801"/>
      <c r="U76" s="801"/>
      <c r="V76" s="802"/>
      <c r="W76" s="37" t="s">
        <v>68</v>
      </c>
      <c r="X76" s="781">
        <f>IFERROR(SUM(X71:X74),"0")</f>
        <v>50</v>
      </c>
      <c r="Y76" s="781">
        <f>IFERROR(SUM(Y71:Y74),"0")</f>
        <v>54</v>
      </c>
      <c r="Z76" s="37"/>
      <c r="AA76" s="782"/>
      <c r="AB76" s="782"/>
      <c r="AC76" s="782"/>
    </row>
    <row r="77" spans="1:68" ht="14.25" customHeight="1" x14ac:dyDescent="0.25">
      <c r="A77" s="799" t="s">
        <v>63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166</v>
      </c>
      <c r="B78" s="54" t="s">
        <v>167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123</v>
      </c>
      <c r="L78" s="32"/>
      <c r="M78" s="33" t="s">
        <v>67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68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168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169</v>
      </c>
      <c r="B79" s="54" t="s">
        <v>170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123</v>
      </c>
      <c r="L79" s="32"/>
      <c r="M79" s="33" t="s">
        <v>67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68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172</v>
      </c>
      <c r="B80" s="54" t="s">
        <v>173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123</v>
      </c>
      <c r="L80" s="32"/>
      <c r="M80" s="33" t="s">
        <v>67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68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174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175</v>
      </c>
      <c r="B81" s="54" t="s">
        <v>176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68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168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68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171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179</v>
      </c>
      <c r="B83" s="54" t="s">
        <v>180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68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70</v>
      </c>
      <c r="Q84" s="801"/>
      <c r="R84" s="801"/>
      <c r="S84" s="801"/>
      <c r="T84" s="801"/>
      <c r="U84" s="801"/>
      <c r="V84" s="802"/>
      <c r="W84" s="37" t="s">
        <v>71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70</v>
      </c>
      <c r="Q85" s="801"/>
      <c r="R85" s="801"/>
      <c r="S85" s="801"/>
      <c r="T85" s="801"/>
      <c r="U85" s="801"/>
      <c r="V85" s="802"/>
      <c r="W85" s="37" t="s">
        <v>68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72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181</v>
      </c>
      <c r="B87" s="54" t="s">
        <v>182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112</v>
      </c>
      <c r="L87" s="32"/>
      <c r="M87" s="33" t="s">
        <v>113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68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183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184</v>
      </c>
      <c r="B88" s="54" t="s">
        <v>185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112</v>
      </c>
      <c r="L88" s="32"/>
      <c r="M88" s="33" t="s">
        <v>113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68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186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187</v>
      </c>
      <c r="B89" s="54" t="s">
        <v>188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112</v>
      </c>
      <c r="L89" s="32"/>
      <c r="M89" s="33" t="s">
        <v>67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68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189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190</v>
      </c>
      <c r="B90" s="54" t="s">
        <v>191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75</v>
      </c>
      <c r="L90" s="32"/>
      <c r="M90" s="33" t="s">
        <v>113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68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183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192</v>
      </c>
      <c r="B91" s="54" t="s">
        <v>193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75</v>
      </c>
      <c r="L91" s="32"/>
      <c r="M91" s="33" t="s">
        <v>113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68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186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194</v>
      </c>
      <c r="B92" s="54" t="s">
        <v>195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75</v>
      </c>
      <c r="L92" s="32"/>
      <c r="M92" s="33" t="s">
        <v>67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68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189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70</v>
      </c>
      <c r="Q93" s="801"/>
      <c r="R93" s="801"/>
      <c r="S93" s="801"/>
      <c r="T93" s="801"/>
      <c r="U93" s="801"/>
      <c r="V93" s="802"/>
      <c r="W93" s="37" t="s">
        <v>71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70</v>
      </c>
      <c r="Q94" s="801"/>
      <c r="R94" s="801"/>
      <c r="S94" s="801"/>
      <c r="T94" s="801"/>
      <c r="U94" s="801"/>
      <c r="V94" s="802"/>
      <c r="W94" s="37" t="s">
        <v>68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196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197</v>
      </c>
      <c r="B96" s="54" t="s">
        <v>198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112</v>
      </c>
      <c r="L96" s="32"/>
      <c r="M96" s="33" t="s">
        <v>67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68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199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197</v>
      </c>
      <c r="B97" s="54" t="s">
        <v>200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112</v>
      </c>
      <c r="L97" s="32"/>
      <c r="M97" s="33" t="s">
        <v>67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68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199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201</v>
      </c>
      <c r="B98" s="54" t="s">
        <v>202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123</v>
      </c>
      <c r="L98" s="32"/>
      <c r="M98" s="33" t="s">
        <v>113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68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203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70</v>
      </c>
      <c r="Q99" s="801"/>
      <c r="R99" s="801"/>
      <c r="S99" s="801"/>
      <c r="T99" s="801"/>
      <c r="U99" s="801"/>
      <c r="V99" s="802"/>
      <c r="W99" s="37" t="s">
        <v>71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70</v>
      </c>
      <c r="Q100" s="801"/>
      <c r="R100" s="801"/>
      <c r="S100" s="801"/>
      <c r="T100" s="801"/>
      <c r="U100" s="801"/>
      <c r="V100" s="802"/>
      <c r="W100" s="37" t="s">
        <v>68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customHeight="1" x14ac:dyDescent="0.25">
      <c r="A101" s="796" t="s">
        <v>204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109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205</v>
      </c>
      <c r="B103" s="54" t="s">
        <v>206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112</v>
      </c>
      <c r="L103" s="32"/>
      <c r="M103" s="33" t="s">
        <v>151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68</v>
      </c>
      <c r="X103" s="779">
        <v>500</v>
      </c>
      <c r="Y103" s="780">
        <f>IFERROR(IF(X103="",0,CEILING((X103/$H103),1)*$H103),"")</f>
        <v>507.6</v>
      </c>
      <c r="Z103" s="36">
        <f>IFERROR(IF(Y103=0,"",ROUNDUP(Y103/H103,0)*0.01898),"")</f>
        <v>0.89205999999999996</v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>IFERROR(X103*I103/H103,"0")</f>
        <v>520.1388888888888</v>
      </c>
      <c r="BN103" s="64">
        <f>IFERROR(Y103*I103/H103,"0")</f>
        <v>528.04499999999996</v>
      </c>
      <c r="BO103" s="64">
        <f>IFERROR(1/J103*(X103/H103),"0")</f>
        <v>0.72337962962962954</v>
      </c>
      <c r="BP103" s="64">
        <f>IFERROR(1/J103*(Y103/H103),"0")</f>
        <v>0.734375</v>
      </c>
    </row>
    <row r="104" spans="1:68" ht="16.5" customHeight="1" x14ac:dyDescent="0.25">
      <c r="A104" s="54" t="s">
        <v>208</v>
      </c>
      <c r="B104" s="54" t="s">
        <v>209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123</v>
      </c>
      <c r="L104" s="32"/>
      <c r="M104" s="33" t="s">
        <v>113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68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207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210</v>
      </c>
      <c r="B105" s="54" t="s">
        <v>211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123</v>
      </c>
      <c r="L105" s="32"/>
      <c r="M105" s="33" t="s">
        <v>151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68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70</v>
      </c>
      <c r="Q106" s="801"/>
      <c r="R106" s="801"/>
      <c r="S106" s="801"/>
      <c r="T106" s="801"/>
      <c r="U106" s="801"/>
      <c r="V106" s="802"/>
      <c r="W106" s="37" t="s">
        <v>71</v>
      </c>
      <c r="X106" s="781">
        <f>IFERROR(X103/H103,"0")+IFERROR(X104/H104,"0")+IFERROR(X105/H105,"0")</f>
        <v>46.296296296296291</v>
      </c>
      <c r="Y106" s="781">
        <f>IFERROR(Y103/H103,"0")+IFERROR(Y104/H104,"0")+IFERROR(Y105/H105,"0")</f>
        <v>47</v>
      </c>
      <c r="Z106" s="781">
        <f>IFERROR(IF(Z103="",0,Z103),"0")+IFERROR(IF(Z104="",0,Z104),"0")+IFERROR(IF(Z105="",0,Z105),"0")</f>
        <v>0.89205999999999996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70</v>
      </c>
      <c r="Q107" s="801"/>
      <c r="R107" s="801"/>
      <c r="S107" s="801"/>
      <c r="T107" s="801"/>
      <c r="U107" s="801"/>
      <c r="V107" s="802"/>
      <c r="W107" s="37" t="s">
        <v>68</v>
      </c>
      <c r="X107" s="781">
        <f>IFERROR(SUM(X103:X105),"0")</f>
        <v>500</v>
      </c>
      <c r="Y107" s="781">
        <f>IFERROR(SUM(Y103:Y105),"0")</f>
        <v>507.6</v>
      </c>
      <c r="Z107" s="37"/>
      <c r="AA107" s="782"/>
      <c r="AB107" s="782"/>
      <c r="AC107" s="782"/>
    </row>
    <row r="108" spans="1:68" ht="14.25" customHeight="1" x14ac:dyDescent="0.25">
      <c r="A108" s="799" t="s">
        <v>72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213</v>
      </c>
      <c r="B109" s="54" t="s">
        <v>214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112</v>
      </c>
      <c r="L109" s="32"/>
      <c r="M109" s="33" t="s">
        <v>113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68</v>
      </c>
      <c r="X109" s="779">
        <v>300</v>
      </c>
      <c r="Y109" s="780">
        <f t="shared" ref="Y109:Y114" si="26">IFERROR(IF(X109="",0,CEILING((X109/$H109),1)*$H109),"")</f>
        <v>307.8</v>
      </c>
      <c r="Z109" s="36">
        <f>IFERROR(IF(Y109=0,"",ROUNDUP(Y109/H109,0)*0.01898),"")</f>
        <v>0.72123999999999999</v>
      </c>
      <c r="AA109" s="56"/>
      <c r="AB109" s="57"/>
      <c r="AC109" s="163" t="s">
        <v>215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319.22222222222223</v>
      </c>
      <c r="BN109" s="64">
        <f t="shared" ref="BN109:BN114" si="28">IFERROR(Y109*I109/H109,"0")</f>
        <v>327.52199999999999</v>
      </c>
      <c r="BO109" s="64">
        <f t="shared" ref="BO109:BO114" si="29">IFERROR(1/J109*(X109/H109),"0")</f>
        <v>0.57870370370370372</v>
      </c>
      <c r="BP109" s="64">
        <f t="shared" ref="BP109:BP114" si="30">IFERROR(1/J109*(Y109/H109),"0")</f>
        <v>0.59375</v>
      </c>
    </row>
    <row r="110" spans="1:68" ht="27" customHeight="1" x14ac:dyDescent="0.25">
      <c r="A110" s="54" t="s">
        <v>213</v>
      </c>
      <c r="B110" s="54" t="s">
        <v>216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112</v>
      </c>
      <c r="L110" s="32"/>
      <c r="M110" s="33" t="s">
        <v>113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68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215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customHeight="1" x14ac:dyDescent="0.25">
      <c r="A111" s="54" t="s">
        <v>217</v>
      </c>
      <c r="B111" s="54" t="s">
        <v>218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75</v>
      </c>
      <c r="L111" s="32"/>
      <c r="M111" s="33" t="s">
        <v>113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68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215</v>
      </c>
      <c r="AG111" s="64"/>
      <c r="AJ111" s="68"/>
      <c r="AK111" s="68">
        <v>0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75</v>
      </c>
      <c r="L112" s="32"/>
      <c r="M112" s="33" t="s">
        <v>113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68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221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222</v>
      </c>
      <c r="B113" s="54" t="s">
        <v>223</v>
      </c>
      <c r="C113" s="31">
        <v>4301051439</v>
      </c>
      <c r="D113" s="786">
        <v>4680115880214</v>
      </c>
      <c r="E113" s="787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123</v>
      </c>
      <c r="L113" s="32"/>
      <c r="M113" s="33" t="s">
        <v>113</v>
      </c>
      <c r="N113" s="33"/>
      <c r="O113" s="32">
        <v>45</v>
      </c>
      <c r="P113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68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221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222</v>
      </c>
      <c r="B114" s="54" t="s">
        <v>224</v>
      </c>
      <c r="C114" s="31">
        <v>4301051687</v>
      </c>
      <c r="D114" s="786">
        <v>4680115880214</v>
      </c>
      <c r="E114" s="787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75</v>
      </c>
      <c r="L114" s="32"/>
      <c r="M114" s="33" t="s">
        <v>113</v>
      </c>
      <c r="N114" s="33"/>
      <c r="O114" s="32">
        <v>45</v>
      </c>
      <c r="P114" s="1129" t="s">
        <v>225</v>
      </c>
      <c r="Q114" s="784"/>
      <c r="R114" s="784"/>
      <c r="S114" s="784"/>
      <c r="T114" s="785"/>
      <c r="U114" s="34"/>
      <c r="V114" s="34"/>
      <c r="W114" s="35" t="s">
        <v>68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70</v>
      </c>
      <c r="Q115" s="801"/>
      <c r="R115" s="801"/>
      <c r="S115" s="801"/>
      <c r="T115" s="801"/>
      <c r="U115" s="801"/>
      <c r="V115" s="802"/>
      <c r="W115" s="37" t="s">
        <v>71</v>
      </c>
      <c r="X115" s="781">
        <f>IFERROR(X109/H109,"0")+IFERROR(X110/H110,"0")+IFERROR(X111/H111,"0")+IFERROR(X112/H112,"0")+IFERROR(X113/H113,"0")+IFERROR(X114/H114,"0")</f>
        <v>37.037037037037038</v>
      </c>
      <c r="Y115" s="781">
        <f>IFERROR(Y109/H109,"0")+IFERROR(Y110/H110,"0")+IFERROR(Y111/H111,"0")+IFERROR(Y112/H112,"0")+IFERROR(Y113/H113,"0")+IFERROR(Y114/H114,"0")</f>
        <v>38</v>
      </c>
      <c r="Z115" s="781">
        <f>IFERROR(IF(Z109="",0,Z109),"0")+IFERROR(IF(Z110="",0,Z110),"0")+IFERROR(IF(Z111="",0,Z111),"0")+IFERROR(IF(Z112="",0,Z112),"0")+IFERROR(IF(Z113="",0,Z113),"0")+IFERROR(IF(Z114="",0,Z114),"0")</f>
        <v>0.72123999999999999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70</v>
      </c>
      <c r="Q116" s="801"/>
      <c r="R116" s="801"/>
      <c r="S116" s="801"/>
      <c r="T116" s="801"/>
      <c r="U116" s="801"/>
      <c r="V116" s="802"/>
      <c r="W116" s="37" t="s">
        <v>68</v>
      </c>
      <c r="X116" s="781">
        <f>IFERROR(SUM(X109:X114),"0")</f>
        <v>300</v>
      </c>
      <c r="Y116" s="781">
        <f>IFERROR(SUM(Y109:Y114),"0")</f>
        <v>307.8</v>
      </c>
      <c r="Z116" s="37"/>
      <c r="AA116" s="782"/>
      <c r="AB116" s="782"/>
      <c r="AC116" s="782"/>
    </row>
    <row r="117" spans="1:68" ht="16.5" customHeight="1" x14ac:dyDescent="0.25">
      <c r="A117" s="796" t="s">
        <v>226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109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227</v>
      </c>
      <c r="B119" s="54" t="s">
        <v>228</v>
      </c>
      <c r="C119" s="31">
        <v>4301011514</v>
      </c>
      <c r="D119" s="786">
        <v>4680115882133</v>
      </c>
      <c r="E119" s="787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112</v>
      </c>
      <c r="L119" s="32"/>
      <c r="M119" s="33" t="s">
        <v>116</v>
      </c>
      <c r="N119" s="33"/>
      <c r="O119" s="32">
        <v>50</v>
      </c>
      <c r="P119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68</v>
      </c>
      <c r="X119" s="779">
        <v>500</v>
      </c>
      <c r="Y119" s="780">
        <f>IFERROR(IF(X119="",0,CEILING((X119/$H119),1)*$H119),"")</f>
        <v>507.6</v>
      </c>
      <c r="Z119" s="36">
        <f>IFERROR(IF(Y119=0,"",ROUNDUP(Y119/H119,0)*0.01898),"")</f>
        <v>0.89205999999999996</v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>IFERROR(X119*I119/H119,"0")</f>
        <v>520.1388888888888</v>
      </c>
      <c r="BN119" s="64">
        <f>IFERROR(Y119*I119/H119,"0")</f>
        <v>528.04499999999996</v>
      </c>
      <c r="BO119" s="64">
        <f>IFERROR(1/J119*(X119/H119),"0")</f>
        <v>0.72337962962962954</v>
      </c>
      <c r="BP119" s="64">
        <f>IFERROR(1/J119*(Y119/H119),"0")</f>
        <v>0.734375</v>
      </c>
    </row>
    <row r="120" spans="1:68" ht="16.5" customHeight="1" x14ac:dyDescent="0.25">
      <c r="A120" s="54" t="s">
        <v>227</v>
      </c>
      <c r="B120" s="54" t="s">
        <v>230</v>
      </c>
      <c r="C120" s="31">
        <v>4301011703</v>
      </c>
      <c r="D120" s="786">
        <v>4680115882133</v>
      </c>
      <c r="E120" s="787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112</v>
      </c>
      <c r="L120" s="32"/>
      <c r="M120" s="33" t="s">
        <v>116</v>
      </c>
      <c r="N120" s="33"/>
      <c r="O120" s="32">
        <v>50</v>
      </c>
      <c r="P120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68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231</v>
      </c>
      <c r="B121" s="54" t="s">
        <v>232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123</v>
      </c>
      <c r="L121" s="32"/>
      <c r="M121" s="33" t="s">
        <v>113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68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233</v>
      </c>
      <c r="B122" s="54" t="s">
        <v>234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123</v>
      </c>
      <c r="L122" s="32"/>
      <c r="M122" s="33" t="s">
        <v>113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68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235</v>
      </c>
      <c r="B123" s="54" t="s">
        <v>236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123</v>
      </c>
      <c r="L123" s="32"/>
      <c r="M123" s="33" t="s">
        <v>113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68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229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70</v>
      </c>
      <c r="Q124" s="801"/>
      <c r="R124" s="801"/>
      <c r="S124" s="801"/>
      <c r="T124" s="801"/>
      <c r="U124" s="801"/>
      <c r="V124" s="802"/>
      <c r="W124" s="37" t="s">
        <v>71</v>
      </c>
      <c r="X124" s="781">
        <f>IFERROR(X119/H119,"0")+IFERROR(X120/H120,"0")+IFERROR(X121/H121,"0")+IFERROR(X122/H122,"0")+IFERROR(X123/H123,"0")</f>
        <v>46.296296296296291</v>
      </c>
      <c r="Y124" s="781">
        <f>IFERROR(Y119/H119,"0")+IFERROR(Y120/H120,"0")+IFERROR(Y121/H121,"0")+IFERROR(Y122/H122,"0")+IFERROR(Y123/H123,"0")</f>
        <v>47</v>
      </c>
      <c r="Z124" s="781">
        <f>IFERROR(IF(Z119="",0,Z119),"0")+IFERROR(IF(Z120="",0,Z120),"0")+IFERROR(IF(Z121="",0,Z121),"0")+IFERROR(IF(Z122="",0,Z122),"0")+IFERROR(IF(Z123="",0,Z123),"0")</f>
        <v>0.89205999999999996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70</v>
      </c>
      <c r="Q125" s="801"/>
      <c r="R125" s="801"/>
      <c r="S125" s="801"/>
      <c r="T125" s="801"/>
      <c r="U125" s="801"/>
      <c r="V125" s="802"/>
      <c r="W125" s="37" t="s">
        <v>68</v>
      </c>
      <c r="X125" s="781">
        <f>IFERROR(SUM(X119:X123),"0")</f>
        <v>500</v>
      </c>
      <c r="Y125" s="781">
        <f>IFERROR(SUM(Y119:Y123),"0")</f>
        <v>507.6</v>
      </c>
      <c r="Z125" s="37"/>
      <c r="AA125" s="782"/>
      <c r="AB125" s="782"/>
      <c r="AC125" s="782"/>
    </row>
    <row r="126" spans="1:68" ht="14.25" customHeight="1" x14ac:dyDescent="0.25">
      <c r="A126" s="799" t="s">
        <v>155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237</v>
      </c>
      <c r="B127" s="54" t="s">
        <v>238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112</v>
      </c>
      <c r="L127" s="32"/>
      <c r="M127" s="33" t="s">
        <v>116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68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240</v>
      </c>
      <c r="B128" s="54" t="s">
        <v>241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68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239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242</v>
      </c>
      <c r="B129" s="54" t="s">
        <v>243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75</v>
      </c>
      <c r="L129" s="32"/>
      <c r="M129" s="33" t="s">
        <v>116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68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239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70</v>
      </c>
      <c r="Q130" s="801"/>
      <c r="R130" s="801"/>
      <c r="S130" s="801"/>
      <c r="T130" s="801"/>
      <c r="U130" s="801"/>
      <c r="V130" s="802"/>
      <c r="W130" s="37" t="s">
        <v>71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70</v>
      </c>
      <c r="Q131" s="801"/>
      <c r="R131" s="801"/>
      <c r="S131" s="801"/>
      <c r="T131" s="801"/>
      <c r="U131" s="801"/>
      <c r="V131" s="802"/>
      <c r="W131" s="37" t="s">
        <v>68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72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37.5" customHeight="1" x14ac:dyDescent="0.25">
      <c r="A133" s="54" t="s">
        <v>244</v>
      </c>
      <c r="B133" s="54" t="s">
        <v>245</v>
      </c>
      <c r="C133" s="31">
        <v>4301051360</v>
      </c>
      <c r="D133" s="786">
        <v>4607091385168</v>
      </c>
      <c r="E133" s="787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112</v>
      </c>
      <c r="L133" s="32"/>
      <c r="M133" s="33" t="s">
        <v>113</v>
      </c>
      <c r="N133" s="33"/>
      <c r="O133" s="32">
        <v>45</v>
      </c>
      <c r="P133" s="11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68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246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244</v>
      </c>
      <c r="B134" s="54" t="s">
        <v>247</v>
      </c>
      <c r="C134" s="31">
        <v>4301051625</v>
      </c>
      <c r="D134" s="786">
        <v>4607091385168</v>
      </c>
      <c r="E134" s="787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112</v>
      </c>
      <c r="L134" s="32"/>
      <c r="M134" s="33" t="s">
        <v>113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68</v>
      </c>
      <c r="X134" s="779">
        <v>500</v>
      </c>
      <c r="Y134" s="780">
        <f t="shared" si="31"/>
        <v>504</v>
      </c>
      <c r="Z134" s="36">
        <f>IFERROR(IF(Y134=0,"",ROUNDUP(Y134/H134,0)*0.01898),"")</f>
        <v>1.1388</v>
      </c>
      <c r="AA134" s="56"/>
      <c r="AB134" s="57"/>
      <c r="AC134" s="193" t="s">
        <v>248</v>
      </c>
      <c r="AG134" s="64"/>
      <c r="AJ134" s="68"/>
      <c r="AK134" s="68">
        <v>0</v>
      </c>
      <c r="BB134" s="194" t="s">
        <v>1</v>
      </c>
      <c r="BM134" s="64">
        <f t="shared" si="32"/>
        <v>530.53571428571422</v>
      </c>
      <c r="BN134" s="64">
        <f t="shared" si="33"/>
        <v>534.78</v>
      </c>
      <c r="BO134" s="64">
        <f t="shared" si="34"/>
        <v>0.93005952380952372</v>
      </c>
      <c r="BP134" s="64">
        <f t="shared" si="35"/>
        <v>0.9375</v>
      </c>
    </row>
    <row r="135" spans="1:68" ht="27" customHeight="1" x14ac:dyDescent="0.25">
      <c r="A135" s="54" t="s">
        <v>249</v>
      </c>
      <c r="B135" s="54" t="s">
        <v>250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112</v>
      </c>
      <c r="L135" s="32"/>
      <c r="M135" s="33" t="s">
        <v>113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68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251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252</v>
      </c>
      <c r="B136" s="54" t="s">
        <v>253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75</v>
      </c>
      <c r="L136" s="32"/>
      <c r="M136" s="33" t="s">
        <v>113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68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246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254</v>
      </c>
      <c r="B137" s="54" t="s">
        <v>255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75</v>
      </c>
      <c r="L137" s="32"/>
      <c r="M137" s="33" t="s">
        <v>113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68</v>
      </c>
      <c r="X137" s="779">
        <v>491.4</v>
      </c>
      <c r="Y137" s="780">
        <f t="shared" si="31"/>
        <v>491.40000000000003</v>
      </c>
      <c r="Z137" s="36">
        <f>IFERROR(IF(Y137=0,"",ROUNDUP(Y137/H137,0)*0.00651),"")</f>
        <v>1.18482</v>
      </c>
      <c r="AA137" s="56"/>
      <c r="AB137" s="57"/>
      <c r="AC137" s="199" t="s">
        <v>246</v>
      </c>
      <c r="AG137" s="64"/>
      <c r="AJ137" s="68"/>
      <c r="AK137" s="68">
        <v>0</v>
      </c>
      <c r="BB137" s="200" t="s">
        <v>1</v>
      </c>
      <c r="BM137" s="64">
        <f t="shared" si="32"/>
        <v>537.2639999999999</v>
      </c>
      <c r="BN137" s="64">
        <f t="shared" si="33"/>
        <v>537.26400000000001</v>
      </c>
      <c r="BO137" s="64">
        <f t="shared" si="34"/>
        <v>0.99999999999999989</v>
      </c>
      <c r="BP137" s="64">
        <f t="shared" si="35"/>
        <v>1</v>
      </c>
    </row>
    <row r="138" spans="1:68" ht="27" customHeight="1" x14ac:dyDescent="0.25">
      <c r="A138" s="54" t="s">
        <v>256</v>
      </c>
      <c r="B138" s="54" t="s">
        <v>257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75</v>
      </c>
      <c r="L138" s="32"/>
      <c r="M138" s="33" t="s">
        <v>113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68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251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258</v>
      </c>
      <c r="B139" s="54" t="s">
        <v>259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68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70</v>
      </c>
      <c r="Q140" s="801"/>
      <c r="R140" s="801"/>
      <c r="S140" s="801"/>
      <c r="T140" s="801"/>
      <c r="U140" s="801"/>
      <c r="V140" s="802"/>
      <c r="W140" s="37" t="s">
        <v>71</v>
      </c>
      <c r="X140" s="781">
        <f>IFERROR(X133/H133,"0")+IFERROR(X134/H134,"0")+IFERROR(X135/H135,"0")+IFERROR(X136/H136,"0")+IFERROR(X137/H137,"0")+IFERROR(X138/H138,"0")+IFERROR(X139/H139,"0")</f>
        <v>241.52380952380949</v>
      </c>
      <c r="Y140" s="781">
        <f>IFERROR(Y133/H133,"0")+IFERROR(Y134/H134,"0")+IFERROR(Y135/H135,"0")+IFERROR(Y136/H136,"0")+IFERROR(Y137/H137,"0")+IFERROR(Y138/H138,"0")+IFERROR(Y139/H139,"0")</f>
        <v>242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2.32362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70</v>
      </c>
      <c r="Q141" s="801"/>
      <c r="R141" s="801"/>
      <c r="S141" s="801"/>
      <c r="T141" s="801"/>
      <c r="U141" s="801"/>
      <c r="V141" s="802"/>
      <c r="W141" s="37" t="s">
        <v>68</v>
      </c>
      <c r="X141" s="781">
        <f>IFERROR(SUM(X133:X139),"0")</f>
        <v>991.4</v>
      </c>
      <c r="Y141" s="781">
        <f>IFERROR(SUM(Y133:Y139),"0")</f>
        <v>995.40000000000009</v>
      </c>
      <c r="Z141" s="37"/>
      <c r="AA141" s="782"/>
      <c r="AB141" s="782"/>
      <c r="AC141" s="782"/>
    </row>
    <row r="142" spans="1:68" ht="14.25" customHeight="1" x14ac:dyDescent="0.25">
      <c r="A142" s="799" t="s">
        <v>196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261</v>
      </c>
      <c r="B143" s="54" t="s">
        <v>262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75</v>
      </c>
      <c r="L143" s="32"/>
      <c r="M143" s="33" t="s">
        <v>67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68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263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264</v>
      </c>
      <c r="B144" s="54" t="s">
        <v>265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75</v>
      </c>
      <c r="L144" s="32"/>
      <c r="M144" s="33" t="s">
        <v>113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68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266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70</v>
      </c>
      <c r="Q145" s="801"/>
      <c r="R145" s="801"/>
      <c r="S145" s="801"/>
      <c r="T145" s="801"/>
      <c r="U145" s="801"/>
      <c r="V145" s="802"/>
      <c r="W145" s="37" t="s">
        <v>71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70</v>
      </c>
      <c r="Q146" s="801"/>
      <c r="R146" s="801"/>
      <c r="S146" s="801"/>
      <c r="T146" s="801"/>
      <c r="U146" s="801"/>
      <c r="V146" s="802"/>
      <c r="W146" s="37" t="s">
        <v>68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267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109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268</v>
      </c>
      <c r="B149" s="54" t="s">
        <v>269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112</v>
      </c>
      <c r="L149" s="32"/>
      <c r="M149" s="33" t="s">
        <v>270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68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271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272</v>
      </c>
      <c r="B150" s="54" t="s">
        <v>273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75</v>
      </c>
      <c r="L150" s="32"/>
      <c r="M150" s="33" t="s">
        <v>101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68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272</v>
      </c>
      <c r="B151" s="54" t="s">
        <v>275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68</v>
      </c>
      <c r="X151" s="779">
        <v>50</v>
      </c>
      <c r="Y151" s="780">
        <f>IFERROR(IF(X151="",0,CEILING((X151/$H151),1)*$H151),"")</f>
        <v>51.2</v>
      </c>
      <c r="Z151" s="36">
        <f>IFERROR(IF(Y151=0,"",ROUNDUP(Y151/H151,0)*0.00651),"")</f>
        <v>0.10416</v>
      </c>
      <c r="AA151" s="56"/>
      <c r="AB151" s="57"/>
      <c r="AC151" s="213" t="s">
        <v>274</v>
      </c>
      <c r="AG151" s="64"/>
      <c r="AJ151" s="68"/>
      <c r="AK151" s="68">
        <v>0</v>
      </c>
      <c r="BB151" s="214" t="s">
        <v>1</v>
      </c>
      <c r="BM151" s="64">
        <f>IFERROR(X151*I151/H151,"0")</f>
        <v>52.8125</v>
      </c>
      <c r="BN151" s="64">
        <f>IFERROR(Y151*I151/H151,"0")</f>
        <v>54.08</v>
      </c>
      <c r="BO151" s="64">
        <f>IFERROR(1/J151*(X151/H151),"0")</f>
        <v>8.5851648351648352E-2</v>
      </c>
      <c r="BP151" s="64">
        <f>IFERROR(1/J151*(Y151/H151),"0")</f>
        <v>8.7912087912087919E-2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70</v>
      </c>
      <c r="Q152" s="801"/>
      <c r="R152" s="801"/>
      <c r="S152" s="801"/>
      <c r="T152" s="801"/>
      <c r="U152" s="801"/>
      <c r="V152" s="802"/>
      <c r="W152" s="37" t="s">
        <v>71</v>
      </c>
      <c r="X152" s="781">
        <f>IFERROR(X149/H149,"0")+IFERROR(X150/H150,"0")+IFERROR(X151/H151,"0")</f>
        <v>15.625</v>
      </c>
      <c r="Y152" s="781">
        <f>IFERROR(Y149/H149,"0")+IFERROR(Y150/H150,"0")+IFERROR(Y151/H151,"0")</f>
        <v>16</v>
      </c>
      <c r="Z152" s="781">
        <f>IFERROR(IF(Z149="",0,Z149),"0")+IFERROR(IF(Z150="",0,Z150),"0")+IFERROR(IF(Z151="",0,Z151),"0")</f>
        <v>0.10416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70</v>
      </c>
      <c r="Q153" s="801"/>
      <c r="R153" s="801"/>
      <c r="S153" s="801"/>
      <c r="T153" s="801"/>
      <c r="U153" s="801"/>
      <c r="V153" s="802"/>
      <c r="W153" s="37" t="s">
        <v>68</v>
      </c>
      <c r="X153" s="781">
        <f>IFERROR(SUM(X149:X151),"0")</f>
        <v>50</v>
      </c>
      <c r="Y153" s="781">
        <f>IFERROR(SUM(Y149:Y151),"0")</f>
        <v>51.2</v>
      </c>
      <c r="Z153" s="37"/>
      <c r="AA153" s="782"/>
      <c r="AB153" s="782"/>
      <c r="AC153" s="782"/>
    </row>
    <row r="154" spans="1:68" ht="14.25" customHeight="1" x14ac:dyDescent="0.25">
      <c r="A154" s="799" t="s">
        <v>63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276</v>
      </c>
      <c r="B155" s="54" t="s">
        <v>277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75</v>
      </c>
      <c r="L155" s="32"/>
      <c r="M155" s="33" t="s">
        <v>101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68</v>
      </c>
      <c r="X155" s="779">
        <v>50</v>
      </c>
      <c r="Y155" s="780">
        <f>IFERROR(IF(X155="",0,CEILING((X155/$H155),1)*$H155),"")</f>
        <v>50.4</v>
      </c>
      <c r="Z155" s="36">
        <f>IFERROR(IF(Y155=0,"",ROUNDUP(Y155/H155,0)*0.00651),"")</f>
        <v>0.11718000000000001</v>
      </c>
      <c r="AA155" s="56"/>
      <c r="AB155" s="57"/>
      <c r="AC155" s="215" t="s">
        <v>278</v>
      </c>
      <c r="AG155" s="64"/>
      <c r="AJ155" s="68"/>
      <c r="AK155" s="68">
        <v>0</v>
      </c>
      <c r="BB155" s="216" t="s">
        <v>1</v>
      </c>
      <c r="BM155" s="64">
        <f>IFERROR(X155*I155/H155,"0")</f>
        <v>54.785714285714292</v>
      </c>
      <c r="BN155" s="64">
        <f>IFERROR(Y155*I155/H155,"0")</f>
        <v>55.223999999999997</v>
      </c>
      <c r="BO155" s="64">
        <f>IFERROR(1/J155*(X155/H155),"0")</f>
        <v>9.8116169544740978E-2</v>
      </c>
      <c r="BP155" s="64">
        <f>IFERROR(1/J155*(Y155/H155),"0")</f>
        <v>9.8901098901098911E-2</v>
      </c>
    </row>
    <row r="156" spans="1:68" ht="27" customHeight="1" x14ac:dyDescent="0.25">
      <c r="A156" s="54" t="s">
        <v>276</v>
      </c>
      <c r="B156" s="54" t="s">
        <v>279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75</v>
      </c>
      <c r="L156" s="32"/>
      <c r="M156" s="33" t="s">
        <v>101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68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278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70</v>
      </c>
      <c r="Q157" s="801"/>
      <c r="R157" s="801"/>
      <c r="S157" s="801"/>
      <c r="T157" s="801"/>
      <c r="U157" s="801"/>
      <c r="V157" s="802"/>
      <c r="W157" s="37" t="s">
        <v>71</v>
      </c>
      <c r="X157" s="781">
        <f>IFERROR(X155/H155,"0")+IFERROR(X156/H156,"0")</f>
        <v>17.857142857142858</v>
      </c>
      <c r="Y157" s="781">
        <f>IFERROR(Y155/H155,"0")+IFERROR(Y156/H156,"0")</f>
        <v>18</v>
      </c>
      <c r="Z157" s="781">
        <f>IFERROR(IF(Z155="",0,Z155),"0")+IFERROR(IF(Z156="",0,Z156),"0")</f>
        <v>0.11718000000000001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70</v>
      </c>
      <c r="Q158" s="801"/>
      <c r="R158" s="801"/>
      <c r="S158" s="801"/>
      <c r="T158" s="801"/>
      <c r="U158" s="801"/>
      <c r="V158" s="802"/>
      <c r="W158" s="37" t="s">
        <v>68</v>
      </c>
      <c r="X158" s="781">
        <f>IFERROR(SUM(X155:X156),"0")</f>
        <v>50</v>
      </c>
      <c r="Y158" s="781">
        <f>IFERROR(SUM(Y155:Y156),"0")</f>
        <v>50.4</v>
      </c>
      <c r="Z158" s="37"/>
      <c r="AA158" s="782"/>
      <c r="AB158" s="782"/>
      <c r="AC158" s="782"/>
    </row>
    <row r="159" spans="1:68" ht="14.25" customHeight="1" x14ac:dyDescent="0.25">
      <c r="A159" s="799" t="s">
        <v>72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280</v>
      </c>
      <c r="B160" s="54" t="s">
        <v>281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123</v>
      </c>
      <c r="L160" s="32"/>
      <c r="M160" s="33" t="s">
        <v>270</v>
      </c>
      <c r="N160" s="33"/>
      <c r="O160" s="32">
        <v>45</v>
      </c>
      <c r="P160" s="847" t="s">
        <v>282</v>
      </c>
      <c r="Q160" s="784"/>
      <c r="R160" s="784"/>
      <c r="S160" s="784"/>
      <c r="T160" s="785"/>
      <c r="U160" s="34"/>
      <c r="V160" s="34"/>
      <c r="W160" s="35" t="s">
        <v>68</v>
      </c>
      <c r="X160" s="779">
        <v>50</v>
      </c>
      <c r="Y160" s="780">
        <f>IFERROR(IF(X160="",0,CEILING((X160/$H160),1)*$H160),"")</f>
        <v>52</v>
      </c>
      <c r="Z160" s="36">
        <f>IFERROR(IF(Y160=0,"",ROUNDUP(Y160/H160,0)*0.00937),"")</f>
        <v>0.12181</v>
      </c>
      <c r="AA160" s="56"/>
      <c r="AB160" s="57"/>
      <c r="AC160" s="219" t="s">
        <v>271</v>
      </c>
      <c r="AG160" s="64"/>
      <c r="AJ160" s="68"/>
      <c r="AK160" s="68">
        <v>0</v>
      </c>
      <c r="BB160" s="220" t="s">
        <v>1</v>
      </c>
      <c r="BM160" s="64">
        <f>IFERROR(X160*I160/H160,"0")</f>
        <v>71.125</v>
      </c>
      <c r="BN160" s="64">
        <f>IFERROR(Y160*I160/H160,"0")</f>
        <v>73.97</v>
      </c>
      <c r="BO160" s="64">
        <f>IFERROR(1/J160*(X160/H160),"0")</f>
        <v>0.10416666666666667</v>
      </c>
      <c r="BP160" s="64">
        <f>IFERROR(1/J160*(Y160/H160),"0")</f>
        <v>0.10833333333333334</v>
      </c>
    </row>
    <row r="161" spans="1:68" ht="16.5" customHeight="1" x14ac:dyDescent="0.25">
      <c r="A161" s="54" t="s">
        <v>283</v>
      </c>
      <c r="B161" s="54" t="s">
        <v>284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75</v>
      </c>
      <c r="L161" s="32"/>
      <c r="M161" s="33" t="s">
        <v>101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68</v>
      </c>
      <c r="X161" s="779">
        <v>20</v>
      </c>
      <c r="Y161" s="780">
        <f>IFERROR(IF(X161="",0,CEILING((X161/$H161),1)*$H161),"")</f>
        <v>21.12</v>
      </c>
      <c r="Z161" s="36">
        <f>IFERROR(IF(Y161=0,"",ROUNDUP(Y161/H161,0)*0.00651),"")</f>
        <v>5.2080000000000001E-2</v>
      </c>
      <c r="AA161" s="56"/>
      <c r="AB161" s="57"/>
      <c r="AC161" s="221" t="s">
        <v>274</v>
      </c>
      <c r="AG161" s="64"/>
      <c r="AJ161" s="68"/>
      <c r="AK161" s="68">
        <v>0</v>
      </c>
      <c r="BB161" s="222" t="s">
        <v>1</v>
      </c>
      <c r="BM161" s="64">
        <f>IFERROR(X161*I161/H161,"0")</f>
        <v>22.030303030303028</v>
      </c>
      <c r="BN161" s="64">
        <f>IFERROR(Y161*I161/H161,"0")</f>
        <v>23.263999999999999</v>
      </c>
      <c r="BO161" s="64">
        <f>IFERROR(1/J161*(X161/H161),"0")</f>
        <v>4.1625041625041624E-2</v>
      </c>
      <c r="BP161" s="64">
        <f>IFERROR(1/J161*(Y161/H161),"0")</f>
        <v>4.3956043956043959E-2</v>
      </c>
    </row>
    <row r="162" spans="1:68" ht="16.5" customHeight="1" x14ac:dyDescent="0.25">
      <c r="A162" s="54" t="s">
        <v>283</v>
      </c>
      <c r="B162" s="54" t="s">
        <v>285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75</v>
      </c>
      <c r="L162" s="32"/>
      <c r="M162" s="33" t="s">
        <v>101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68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70</v>
      </c>
      <c r="Q163" s="801"/>
      <c r="R163" s="801"/>
      <c r="S163" s="801"/>
      <c r="T163" s="801"/>
      <c r="U163" s="801"/>
      <c r="V163" s="802"/>
      <c r="W163" s="37" t="s">
        <v>71</v>
      </c>
      <c r="X163" s="781">
        <f>IFERROR(X160/H160,"0")+IFERROR(X161/H161,"0")+IFERROR(X162/H162,"0")</f>
        <v>20.075757575757574</v>
      </c>
      <c r="Y163" s="781">
        <f>IFERROR(Y160/H160,"0")+IFERROR(Y161/H161,"0")+IFERROR(Y162/H162,"0")</f>
        <v>21</v>
      </c>
      <c r="Z163" s="781">
        <f>IFERROR(IF(Z160="",0,Z160),"0")+IFERROR(IF(Z161="",0,Z161),"0")+IFERROR(IF(Z162="",0,Z162),"0")</f>
        <v>0.17388999999999999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70</v>
      </c>
      <c r="Q164" s="801"/>
      <c r="R164" s="801"/>
      <c r="S164" s="801"/>
      <c r="T164" s="801"/>
      <c r="U164" s="801"/>
      <c r="V164" s="802"/>
      <c r="W164" s="37" t="s">
        <v>68</v>
      </c>
      <c r="X164" s="781">
        <f>IFERROR(SUM(X160:X162),"0")</f>
        <v>70</v>
      </c>
      <c r="Y164" s="781">
        <f>IFERROR(SUM(Y160:Y162),"0")</f>
        <v>73.12</v>
      </c>
      <c r="Z164" s="37"/>
      <c r="AA164" s="782"/>
      <c r="AB164" s="782"/>
      <c r="AC164" s="782"/>
    </row>
    <row r="165" spans="1:68" ht="16.5" customHeight="1" x14ac:dyDescent="0.25">
      <c r="A165" s="796" t="s">
        <v>107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109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286</v>
      </c>
      <c r="B167" s="54" t="s">
        <v>287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123</v>
      </c>
      <c r="L167" s="32"/>
      <c r="M167" s="33" t="s">
        <v>116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68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70</v>
      </c>
      <c r="Q168" s="801"/>
      <c r="R168" s="801"/>
      <c r="S168" s="801"/>
      <c r="T168" s="801"/>
      <c r="U168" s="801"/>
      <c r="V168" s="802"/>
      <c r="W168" s="37" t="s">
        <v>71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70</v>
      </c>
      <c r="Q169" s="801"/>
      <c r="R169" s="801"/>
      <c r="S169" s="801"/>
      <c r="T169" s="801"/>
      <c r="U169" s="801"/>
      <c r="V169" s="802"/>
      <c r="W169" s="37" t="s">
        <v>68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63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289</v>
      </c>
      <c r="B171" s="54" t="s">
        <v>290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112</v>
      </c>
      <c r="L171" s="32"/>
      <c r="M171" s="33" t="s">
        <v>116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68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291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123</v>
      </c>
      <c r="L172" s="32"/>
      <c r="M172" s="33" t="s">
        <v>67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68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294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295</v>
      </c>
      <c r="B173" s="54" t="s">
        <v>296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112</v>
      </c>
      <c r="L173" s="32"/>
      <c r="M173" s="33" t="s">
        <v>67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68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297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298</v>
      </c>
      <c r="B174" s="54" t="s">
        <v>299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68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300</v>
      </c>
      <c r="B175" s="54" t="s">
        <v>301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68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297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70</v>
      </c>
      <c r="Q176" s="801"/>
      <c r="R176" s="801"/>
      <c r="S176" s="801"/>
      <c r="T176" s="801"/>
      <c r="U176" s="801"/>
      <c r="V176" s="802"/>
      <c r="W176" s="37" t="s">
        <v>71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70</v>
      </c>
      <c r="Q177" s="801"/>
      <c r="R177" s="801"/>
      <c r="S177" s="801"/>
      <c r="T177" s="801"/>
      <c r="U177" s="801"/>
      <c r="V177" s="802"/>
      <c r="W177" s="37" t="s">
        <v>68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72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302</v>
      </c>
      <c r="B179" s="54" t="s">
        <v>303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75</v>
      </c>
      <c r="L179" s="32"/>
      <c r="M179" s="33" t="s">
        <v>113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68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304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305</v>
      </c>
      <c r="B180" s="54" t="s">
        <v>306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75</v>
      </c>
      <c r="L180" s="32"/>
      <c r="M180" s="33" t="s">
        <v>67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68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307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70</v>
      </c>
      <c r="Q181" s="801"/>
      <c r="R181" s="801"/>
      <c r="S181" s="801"/>
      <c r="T181" s="801"/>
      <c r="U181" s="801"/>
      <c r="V181" s="802"/>
      <c r="W181" s="37" t="s">
        <v>71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70</v>
      </c>
      <c r="Q182" s="801"/>
      <c r="R182" s="801"/>
      <c r="S182" s="801"/>
      <c r="T182" s="801"/>
      <c r="U182" s="801"/>
      <c r="V182" s="802"/>
      <c r="W182" s="37" t="s">
        <v>68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308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309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155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310</v>
      </c>
      <c r="B186" s="54" t="s">
        <v>311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68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70</v>
      </c>
      <c r="Q187" s="801"/>
      <c r="R187" s="801"/>
      <c r="S187" s="801"/>
      <c r="T187" s="801"/>
      <c r="U187" s="801"/>
      <c r="V187" s="802"/>
      <c r="W187" s="37" t="s">
        <v>71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70</v>
      </c>
      <c r="Q188" s="801"/>
      <c r="R188" s="801"/>
      <c r="S188" s="801"/>
      <c r="T188" s="801"/>
      <c r="U188" s="801"/>
      <c r="V188" s="802"/>
      <c r="W188" s="37" t="s">
        <v>68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63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313</v>
      </c>
      <c r="B190" s="54" t="s">
        <v>314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123</v>
      </c>
      <c r="L190" s="32"/>
      <c r="M190" s="33" t="s">
        <v>67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68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315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customHeight="1" x14ac:dyDescent="0.25">
      <c r="A191" s="54" t="s">
        <v>316</v>
      </c>
      <c r="B191" s="54" t="s">
        <v>317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123</v>
      </c>
      <c r="L191" s="32"/>
      <c r="M191" s="33" t="s">
        <v>67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68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318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123</v>
      </c>
      <c r="L192" s="32"/>
      <c r="M192" s="33" t="s">
        <v>67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68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321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68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315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68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318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68</v>
      </c>
      <c r="X195" s="779">
        <v>20</v>
      </c>
      <c r="Y195" s="780">
        <f t="shared" si="36"/>
        <v>21</v>
      </c>
      <c r="Z195" s="36">
        <f>IFERROR(IF(Y195=0,"",ROUNDUP(Y195/H195,0)*0.00502),"")</f>
        <v>5.0200000000000002E-2</v>
      </c>
      <c r="AA195" s="56"/>
      <c r="AB195" s="57"/>
      <c r="AC195" s="253" t="s">
        <v>321</v>
      </c>
      <c r="AG195" s="64"/>
      <c r="AJ195" s="68"/>
      <c r="AK195" s="68">
        <v>0</v>
      </c>
      <c r="BB195" s="254" t="s">
        <v>1</v>
      </c>
      <c r="BM195" s="64">
        <f t="shared" si="37"/>
        <v>20.952380952380953</v>
      </c>
      <c r="BN195" s="64">
        <f t="shared" si="38"/>
        <v>22</v>
      </c>
      <c r="BO195" s="64">
        <f t="shared" si="39"/>
        <v>4.0700040700040706E-2</v>
      </c>
      <c r="BP195" s="64">
        <f t="shared" si="40"/>
        <v>4.2735042735042736E-2</v>
      </c>
    </row>
    <row r="196" spans="1:68" ht="27" customHeight="1" x14ac:dyDescent="0.25">
      <c r="A196" s="54" t="s">
        <v>328</v>
      </c>
      <c r="B196" s="54" t="s">
        <v>329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75</v>
      </c>
      <c r="L196" s="32"/>
      <c r="M196" s="33" t="s">
        <v>67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68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330</v>
      </c>
      <c r="B197" s="54" t="s">
        <v>331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68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70</v>
      </c>
      <c r="Q198" s="801"/>
      <c r="R198" s="801"/>
      <c r="S198" s="801"/>
      <c r="T198" s="801"/>
      <c r="U198" s="801"/>
      <c r="V198" s="802"/>
      <c r="W198" s="37" t="s">
        <v>71</v>
      </c>
      <c r="X198" s="781">
        <f>IFERROR(X190/H190,"0")+IFERROR(X191/H191,"0")+IFERROR(X192/H192,"0")+IFERROR(X193/H193,"0")+IFERROR(X194/H194,"0")+IFERROR(X195/H195,"0")+IFERROR(X196/H196,"0")+IFERROR(X197/H197,"0")</f>
        <v>9.5238095238095237</v>
      </c>
      <c r="Y198" s="781">
        <f>IFERROR(Y190/H190,"0")+IFERROR(Y191/H191,"0")+IFERROR(Y192/H192,"0")+IFERROR(Y193/H193,"0")+IFERROR(Y194/H194,"0")+IFERROR(Y195/H195,"0")+IFERROR(Y196/H196,"0")+IFERROR(Y197/H197,"0")</f>
        <v>10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5.0200000000000002E-2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70</v>
      </c>
      <c r="Q199" s="801"/>
      <c r="R199" s="801"/>
      <c r="S199" s="801"/>
      <c r="T199" s="801"/>
      <c r="U199" s="801"/>
      <c r="V199" s="802"/>
      <c r="W199" s="37" t="s">
        <v>68</v>
      </c>
      <c r="X199" s="781">
        <f>IFERROR(SUM(X190:X197),"0")</f>
        <v>20</v>
      </c>
      <c r="Y199" s="781">
        <f>IFERROR(SUM(Y190:Y197),"0")</f>
        <v>21</v>
      </c>
      <c r="Z199" s="37"/>
      <c r="AA199" s="782"/>
      <c r="AB199" s="782"/>
      <c r="AC199" s="782"/>
    </row>
    <row r="200" spans="1:68" ht="16.5" customHeight="1" x14ac:dyDescent="0.25">
      <c r="A200" s="796" t="s">
        <v>333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109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334</v>
      </c>
      <c r="B202" s="54" t="s">
        <v>335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112</v>
      </c>
      <c r="L202" s="32"/>
      <c r="M202" s="33" t="s">
        <v>116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68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75</v>
      </c>
      <c r="L203" s="32"/>
      <c r="M203" s="33" t="s">
        <v>116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68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70</v>
      </c>
      <c r="Q204" s="801"/>
      <c r="R204" s="801"/>
      <c r="S204" s="801"/>
      <c r="T204" s="801"/>
      <c r="U204" s="801"/>
      <c r="V204" s="802"/>
      <c r="W204" s="37" t="s">
        <v>71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70</v>
      </c>
      <c r="Q205" s="801"/>
      <c r="R205" s="801"/>
      <c r="S205" s="801"/>
      <c r="T205" s="801"/>
      <c r="U205" s="801"/>
      <c r="V205" s="802"/>
      <c r="W205" s="37" t="s">
        <v>68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155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339</v>
      </c>
      <c r="B207" s="54" t="s">
        <v>340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112</v>
      </c>
      <c r="L207" s="32"/>
      <c r="M207" s="33" t="s">
        <v>113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68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341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342</v>
      </c>
      <c r="B208" s="54" t="s">
        <v>343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75</v>
      </c>
      <c r="L208" s="32"/>
      <c r="M208" s="33" t="s">
        <v>116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68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70</v>
      </c>
      <c r="Q209" s="801"/>
      <c r="R209" s="801"/>
      <c r="S209" s="801"/>
      <c r="T209" s="801"/>
      <c r="U209" s="801"/>
      <c r="V209" s="802"/>
      <c r="W209" s="37" t="s">
        <v>71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70</v>
      </c>
      <c r="Q210" s="801"/>
      <c r="R210" s="801"/>
      <c r="S210" s="801"/>
      <c r="T210" s="801"/>
      <c r="U210" s="801"/>
      <c r="V210" s="802"/>
      <c r="W210" s="37" t="s">
        <v>68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63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344</v>
      </c>
      <c r="B212" s="54" t="s">
        <v>345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123</v>
      </c>
      <c r="L212" s="32"/>
      <c r="M212" s="33" t="s">
        <v>67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68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123</v>
      </c>
      <c r="L213" s="32"/>
      <c r="M213" s="33" t="s">
        <v>67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68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349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123</v>
      </c>
      <c r="L214" s="32"/>
      <c r="M214" s="33" t="s">
        <v>67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68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123</v>
      </c>
      <c r="L215" s="32"/>
      <c r="M215" s="33" t="s">
        <v>67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68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355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68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346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358</v>
      </c>
      <c r="B217" s="54" t="s">
        <v>359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68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349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68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362</v>
      </c>
      <c r="B219" s="54" t="s">
        <v>363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68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355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70</v>
      </c>
      <c r="Q220" s="801"/>
      <c r="R220" s="801"/>
      <c r="S220" s="801"/>
      <c r="T220" s="801"/>
      <c r="U220" s="801"/>
      <c r="V220" s="802"/>
      <c r="W220" s="37" t="s">
        <v>71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70</v>
      </c>
      <c r="Q221" s="801"/>
      <c r="R221" s="801"/>
      <c r="S221" s="801"/>
      <c r="T221" s="801"/>
      <c r="U221" s="801"/>
      <c r="V221" s="802"/>
      <c r="W221" s="37" t="s">
        <v>68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customHeight="1" x14ac:dyDescent="0.25">
      <c r="A222" s="799" t="s">
        <v>72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364</v>
      </c>
      <c r="B223" s="54" t="s">
        <v>365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112</v>
      </c>
      <c r="L223" s="32"/>
      <c r="M223" s="33" t="s">
        <v>113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68</v>
      </c>
      <c r="X223" s="779">
        <v>300</v>
      </c>
      <c r="Y223" s="780">
        <f t="shared" ref="Y223:Y233" si="46">IFERROR(IF(X223="",0,CEILING((X223/$H223),1)*$H223),"")</f>
        <v>307.8</v>
      </c>
      <c r="Z223" s="36">
        <f>IFERROR(IF(Y223=0,"",ROUNDUP(Y223/H223,0)*0.01898),"")</f>
        <v>0.72123999999999999</v>
      </c>
      <c r="AA223" s="56"/>
      <c r="AB223" s="57"/>
      <c r="AC223" s="283" t="s">
        <v>366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319.22222222222223</v>
      </c>
      <c r="BN223" s="64">
        <f t="shared" ref="BN223:BN233" si="48">IFERROR(Y223*I223/H223,"0")</f>
        <v>327.52199999999999</v>
      </c>
      <c r="BO223" s="64">
        <f t="shared" ref="BO223:BO233" si="49">IFERROR(1/J223*(X223/H223),"0")</f>
        <v>0.57870370370370372</v>
      </c>
      <c r="BP223" s="64">
        <f t="shared" ref="BP223:BP233" si="50">IFERROR(1/J223*(Y223/H223),"0")</f>
        <v>0.59375</v>
      </c>
    </row>
    <row r="224" spans="1:68" ht="27" customHeight="1" x14ac:dyDescent="0.25">
      <c r="A224" s="54" t="s">
        <v>367</v>
      </c>
      <c r="B224" s="54" t="s">
        <v>368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112</v>
      </c>
      <c r="L224" s="32"/>
      <c r="M224" s="33" t="s">
        <v>67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68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369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370</v>
      </c>
      <c r="B225" s="54" t="s">
        <v>371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112</v>
      </c>
      <c r="L225" s="32"/>
      <c r="M225" s="33" t="s">
        <v>113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68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372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373</v>
      </c>
      <c r="B226" s="54" t="s">
        <v>374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112</v>
      </c>
      <c r="L226" s="32"/>
      <c r="M226" s="33" t="s">
        <v>67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68</v>
      </c>
      <c r="X226" s="779">
        <v>400</v>
      </c>
      <c r="Y226" s="780">
        <f t="shared" si="46"/>
        <v>400.2</v>
      </c>
      <c r="Z226" s="36">
        <f>IFERROR(IF(Y226=0,"",ROUNDUP(Y226/H226,0)*0.01898),"")</f>
        <v>0.87307999999999997</v>
      </c>
      <c r="AA226" s="56"/>
      <c r="AB226" s="57"/>
      <c r="AC226" s="289" t="s">
        <v>375</v>
      </c>
      <c r="AG226" s="64"/>
      <c r="AJ226" s="68"/>
      <c r="AK226" s="68">
        <v>0</v>
      </c>
      <c r="BB226" s="290" t="s">
        <v>1</v>
      </c>
      <c r="BM226" s="64">
        <f t="shared" si="47"/>
        <v>423.86206896551727</v>
      </c>
      <c r="BN226" s="64">
        <f t="shared" si="48"/>
        <v>424.07399999999996</v>
      </c>
      <c r="BO226" s="64">
        <f t="shared" si="49"/>
        <v>0.71839080459770122</v>
      </c>
      <c r="BP226" s="64">
        <f t="shared" si="50"/>
        <v>0.71875</v>
      </c>
    </row>
    <row r="227" spans="1:68" ht="37.5" customHeight="1" x14ac:dyDescent="0.25">
      <c r="A227" s="54" t="s">
        <v>376</v>
      </c>
      <c r="B227" s="54" t="s">
        <v>377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75</v>
      </c>
      <c r="L227" s="32"/>
      <c r="M227" s="33" t="s">
        <v>113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68</v>
      </c>
      <c r="X227" s="779">
        <v>200</v>
      </c>
      <c r="Y227" s="780">
        <f t="shared" si="46"/>
        <v>201.6</v>
      </c>
      <c r="Z227" s="36">
        <f t="shared" ref="Z227:Z233" si="51">IFERROR(IF(Y227=0,"",ROUNDUP(Y227/H227,0)*0.00651),"")</f>
        <v>0.54683999999999999</v>
      </c>
      <c r="AA227" s="56"/>
      <c r="AB227" s="57"/>
      <c r="AC227" s="291" t="s">
        <v>366</v>
      </c>
      <c r="AG227" s="64"/>
      <c r="AJ227" s="68"/>
      <c r="AK227" s="68">
        <v>0</v>
      </c>
      <c r="BB227" s="292" t="s">
        <v>1</v>
      </c>
      <c r="BM227" s="64">
        <f t="shared" si="47"/>
        <v>222.5</v>
      </c>
      <c r="BN227" s="64">
        <f t="shared" si="48"/>
        <v>224.27999999999997</v>
      </c>
      <c r="BO227" s="64">
        <f t="shared" si="49"/>
        <v>0.45787545787545797</v>
      </c>
      <c r="BP227" s="64">
        <f t="shared" si="50"/>
        <v>0.46153846153846156</v>
      </c>
    </row>
    <row r="228" spans="1:68" ht="37.5" customHeight="1" x14ac:dyDescent="0.25">
      <c r="A228" s="54" t="s">
        <v>378</v>
      </c>
      <c r="B228" s="54" t="s">
        <v>379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75</v>
      </c>
      <c r="L228" s="32"/>
      <c r="M228" s="33" t="s">
        <v>151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68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381</v>
      </c>
      <c r="B229" s="54" t="s">
        <v>382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75</v>
      </c>
      <c r="L229" s="32"/>
      <c r="M229" s="33" t="s">
        <v>67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68</v>
      </c>
      <c r="X229" s="779">
        <v>400</v>
      </c>
      <c r="Y229" s="780">
        <f t="shared" si="46"/>
        <v>400.8</v>
      </c>
      <c r="Z229" s="36">
        <f t="shared" si="51"/>
        <v>1.08717</v>
      </c>
      <c r="AA229" s="56"/>
      <c r="AB229" s="57"/>
      <c r="AC229" s="295" t="s">
        <v>383</v>
      </c>
      <c r="AG229" s="64"/>
      <c r="AJ229" s="68"/>
      <c r="AK229" s="68">
        <v>0</v>
      </c>
      <c r="BB229" s="296" t="s">
        <v>1</v>
      </c>
      <c r="BM229" s="64">
        <f t="shared" si="47"/>
        <v>442</v>
      </c>
      <c r="BN229" s="64">
        <f t="shared" si="48"/>
        <v>442.88400000000007</v>
      </c>
      <c r="BO229" s="64">
        <f t="shared" si="49"/>
        <v>0.91575091575091594</v>
      </c>
      <c r="BP229" s="64">
        <f t="shared" si="50"/>
        <v>0.91758241758241765</v>
      </c>
    </row>
    <row r="230" spans="1:68" ht="27" customHeight="1" x14ac:dyDescent="0.25">
      <c r="A230" s="54" t="s">
        <v>384</v>
      </c>
      <c r="B230" s="54" t="s">
        <v>385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75</v>
      </c>
      <c r="L230" s="32"/>
      <c r="M230" s="33" t="s">
        <v>67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68</v>
      </c>
      <c r="X230" s="779">
        <v>400</v>
      </c>
      <c r="Y230" s="780">
        <f t="shared" si="46"/>
        <v>400.8</v>
      </c>
      <c r="Z230" s="36">
        <f t="shared" si="51"/>
        <v>1.08717</v>
      </c>
      <c r="AA230" s="56"/>
      <c r="AB230" s="57"/>
      <c r="AC230" s="297" t="s">
        <v>375</v>
      </c>
      <c r="AG230" s="64"/>
      <c r="AJ230" s="68"/>
      <c r="AK230" s="68">
        <v>0</v>
      </c>
      <c r="BB230" s="298" t="s">
        <v>1</v>
      </c>
      <c r="BM230" s="64">
        <f t="shared" si="47"/>
        <v>442</v>
      </c>
      <c r="BN230" s="64">
        <f t="shared" si="48"/>
        <v>442.88400000000007</v>
      </c>
      <c r="BO230" s="64">
        <f t="shared" si="49"/>
        <v>0.91575091575091594</v>
      </c>
      <c r="BP230" s="64">
        <f t="shared" si="50"/>
        <v>0.91758241758241765</v>
      </c>
    </row>
    <row r="231" spans="1:68" ht="27" customHeight="1" x14ac:dyDescent="0.25">
      <c r="A231" s="54" t="s">
        <v>386</v>
      </c>
      <c r="B231" s="54" t="s">
        <v>387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75</v>
      </c>
      <c r="L231" s="32"/>
      <c r="M231" s="33" t="s">
        <v>67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68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369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388</v>
      </c>
      <c r="B232" s="54" t="s">
        <v>389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68</v>
      </c>
      <c r="X232" s="779">
        <v>100</v>
      </c>
      <c r="Y232" s="780">
        <f t="shared" si="46"/>
        <v>100.8</v>
      </c>
      <c r="Z232" s="36">
        <f t="shared" si="51"/>
        <v>0.27342</v>
      </c>
      <c r="AA232" s="56"/>
      <c r="AB232" s="57"/>
      <c r="AC232" s="301" t="s">
        <v>369</v>
      </c>
      <c r="AG232" s="64"/>
      <c r="AJ232" s="68"/>
      <c r="AK232" s="68">
        <v>0</v>
      </c>
      <c r="BB232" s="302" t="s">
        <v>1</v>
      </c>
      <c r="BM232" s="64">
        <f t="shared" si="47"/>
        <v>110.5</v>
      </c>
      <c r="BN232" s="64">
        <f t="shared" si="48"/>
        <v>111.384</v>
      </c>
      <c r="BO232" s="64">
        <f t="shared" si="49"/>
        <v>0.22893772893772898</v>
      </c>
      <c r="BP232" s="64">
        <f t="shared" si="50"/>
        <v>0.23076923076923078</v>
      </c>
    </row>
    <row r="233" spans="1:68" ht="27" customHeight="1" x14ac:dyDescent="0.25">
      <c r="A233" s="54" t="s">
        <v>390</v>
      </c>
      <c r="B233" s="54" t="s">
        <v>391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75</v>
      </c>
      <c r="L233" s="32"/>
      <c r="M233" s="33" t="s">
        <v>113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68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70</v>
      </c>
      <c r="Q234" s="801"/>
      <c r="R234" s="801"/>
      <c r="S234" s="801"/>
      <c r="T234" s="801"/>
      <c r="U234" s="801"/>
      <c r="V234" s="802"/>
      <c r="W234" s="37" t="s">
        <v>71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541.34738186462334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544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4.5889199999999999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70</v>
      </c>
      <c r="Q235" s="801"/>
      <c r="R235" s="801"/>
      <c r="S235" s="801"/>
      <c r="T235" s="801"/>
      <c r="U235" s="801"/>
      <c r="V235" s="802"/>
      <c r="W235" s="37" t="s">
        <v>68</v>
      </c>
      <c r="X235" s="781">
        <f>IFERROR(SUM(X223:X233),"0")</f>
        <v>1800</v>
      </c>
      <c r="Y235" s="781">
        <f>IFERROR(SUM(Y223:Y233),"0")</f>
        <v>1812</v>
      </c>
      <c r="Z235" s="37"/>
      <c r="AA235" s="782"/>
      <c r="AB235" s="782"/>
      <c r="AC235" s="782"/>
    </row>
    <row r="236" spans="1:68" ht="14.25" customHeight="1" x14ac:dyDescent="0.25">
      <c r="A236" s="799" t="s">
        <v>196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393</v>
      </c>
      <c r="B237" s="54" t="s">
        <v>394</v>
      </c>
      <c r="C237" s="31">
        <v>4301060360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123</v>
      </c>
      <c r="L237" s="32"/>
      <c r="M237" s="33" t="s">
        <v>67</v>
      </c>
      <c r="N237" s="33"/>
      <c r="O237" s="32">
        <v>30</v>
      </c>
      <c r="P237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68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395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393</v>
      </c>
      <c r="B238" s="54" t="s">
        <v>396</v>
      </c>
      <c r="C238" s="31">
        <v>4301060404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123</v>
      </c>
      <c r="L238" s="32"/>
      <c r="M238" s="33" t="s">
        <v>67</v>
      </c>
      <c r="N238" s="33"/>
      <c r="O238" s="32">
        <v>40</v>
      </c>
      <c r="P238" s="10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68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397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393</v>
      </c>
      <c r="B239" s="54" t="s">
        <v>398</v>
      </c>
      <c r="C239" s="31">
        <v>4301060460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123</v>
      </c>
      <c r="L239" s="32"/>
      <c r="M239" s="33" t="s">
        <v>151</v>
      </c>
      <c r="N239" s="33"/>
      <c r="O239" s="32">
        <v>30</v>
      </c>
      <c r="P239" s="967" t="s">
        <v>399</v>
      </c>
      <c r="Q239" s="784"/>
      <c r="R239" s="784"/>
      <c r="S239" s="784"/>
      <c r="T239" s="785"/>
      <c r="U239" s="34"/>
      <c r="V239" s="34"/>
      <c r="W239" s="35" t="s">
        <v>68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400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401</v>
      </c>
      <c r="B240" s="54" t="s">
        <v>402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123</v>
      </c>
      <c r="L240" s="32"/>
      <c r="M240" s="33" t="s">
        <v>67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68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403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404</v>
      </c>
      <c r="B241" s="54" t="s">
        <v>405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75</v>
      </c>
      <c r="L241" s="32"/>
      <c r="M241" s="33" t="s">
        <v>67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68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406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407</v>
      </c>
      <c r="B242" s="54" t="s">
        <v>408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75</v>
      </c>
      <c r="L242" s="32"/>
      <c r="M242" s="33" t="s">
        <v>113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68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409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70</v>
      </c>
      <c r="Q243" s="801"/>
      <c r="R243" s="801"/>
      <c r="S243" s="801"/>
      <c r="T243" s="801"/>
      <c r="U243" s="801"/>
      <c r="V243" s="802"/>
      <c r="W243" s="37" t="s">
        <v>71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70</v>
      </c>
      <c r="Q244" s="801"/>
      <c r="R244" s="801"/>
      <c r="S244" s="801"/>
      <c r="T244" s="801"/>
      <c r="U244" s="801"/>
      <c r="V244" s="802"/>
      <c r="W244" s="37" t="s">
        <v>68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customHeight="1" x14ac:dyDescent="0.25">
      <c r="A245" s="796" t="s">
        <v>410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109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411</v>
      </c>
      <c r="B247" s="54" t="s">
        <v>412</v>
      </c>
      <c r="C247" s="31">
        <v>4301011717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112</v>
      </c>
      <c r="L247" s="32"/>
      <c r="M247" s="33" t="s">
        <v>116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68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413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4301011945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112</v>
      </c>
      <c r="L248" s="32"/>
      <c r="M248" s="33" t="s">
        <v>415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68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416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417</v>
      </c>
      <c r="B249" s="54" t="s">
        <v>418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112</v>
      </c>
      <c r="L249" s="32"/>
      <c r="M249" s="33" t="s">
        <v>116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68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419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420</v>
      </c>
      <c r="B250" s="54" t="s">
        <v>421</v>
      </c>
      <c r="C250" s="31">
        <v>4301011733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112</v>
      </c>
      <c r="L250" s="32"/>
      <c r="M250" s="33" t="s">
        <v>113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68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422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420</v>
      </c>
      <c r="B251" s="54" t="s">
        <v>423</v>
      </c>
      <c r="C251" s="31">
        <v>4301011944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112</v>
      </c>
      <c r="L251" s="32"/>
      <c r="M251" s="33" t="s">
        <v>415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68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416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424</v>
      </c>
      <c r="B252" s="54" t="s">
        <v>425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123</v>
      </c>
      <c r="L252" s="32"/>
      <c r="M252" s="33" t="s">
        <v>116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68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426</v>
      </c>
      <c r="B253" s="54" t="s">
        <v>427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123</v>
      </c>
      <c r="L253" s="32"/>
      <c r="M253" s="33" t="s">
        <v>116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68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419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123</v>
      </c>
      <c r="L254" s="32"/>
      <c r="M254" s="33" t="s">
        <v>116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68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70</v>
      </c>
      <c r="Q255" s="801"/>
      <c r="R255" s="801"/>
      <c r="S255" s="801"/>
      <c r="T255" s="801"/>
      <c r="U255" s="801"/>
      <c r="V255" s="802"/>
      <c r="W255" s="37" t="s">
        <v>71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70</v>
      </c>
      <c r="Q256" s="801"/>
      <c r="R256" s="801"/>
      <c r="S256" s="801"/>
      <c r="T256" s="801"/>
      <c r="U256" s="801"/>
      <c r="V256" s="802"/>
      <c r="W256" s="37" t="s">
        <v>68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430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109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431</v>
      </c>
      <c r="B259" s="54" t="s">
        <v>432</v>
      </c>
      <c r="C259" s="31">
        <v>4301011826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112</v>
      </c>
      <c r="L259" s="32"/>
      <c r="M259" s="33" t="s">
        <v>116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68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433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431</v>
      </c>
      <c r="B260" s="54" t="s">
        <v>434</v>
      </c>
      <c r="C260" s="31">
        <v>4301011942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112</v>
      </c>
      <c r="L260" s="32"/>
      <c r="M260" s="33" t="s">
        <v>415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68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435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112</v>
      </c>
      <c r="L261" s="32"/>
      <c r="M261" s="33" t="s">
        <v>116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68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438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439</v>
      </c>
      <c r="B262" s="54" t="s">
        <v>440</v>
      </c>
      <c r="C262" s="31">
        <v>4301011721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112</v>
      </c>
      <c r="L262" s="32"/>
      <c r="M262" s="33" t="s">
        <v>116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68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441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439</v>
      </c>
      <c r="B263" s="54" t="s">
        <v>442</v>
      </c>
      <c r="C263" s="31">
        <v>4301011941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112</v>
      </c>
      <c r="L263" s="32"/>
      <c r="M263" s="33" t="s">
        <v>415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68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435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123</v>
      </c>
      <c r="L264" s="32"/>
      <c r="M264" s="33" t="s">
        <v>116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68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445</v>
      </c>
      <c r="B265" s="54" t="s">
        <v>446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123</v>
      </c>
      <c r="L265" s="32"/>
      <c r="M265" s="33" t="s">
        <v>116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68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447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448</v>
      </c>
      <c r="B266" s="54" t="s">
        <v>449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123</v>
      </c>
      <c r="L266" s="32"/>
      <c r="M266" s="33" t="s">
        <v>116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68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438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450</v>
      </c>
      <c r="B267" s="54" t="s">
        <v>451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123</v>
      </c>
      <c r="L267" s="32"/>
      <c r="M267" s="33" t="s">
        <v>116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68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441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70</v>
      </c>
      <c r="Q268" s="801"/>
      <c r="R268" s="801"/>
      <c r="S268" s="801"/>
      <c r="T268" s="801"/>
      <c r="U268" s="801"/>
      <c r="V268" s="802"/>
      <c r="W268" s="37" t="s">
        <v>71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70</v>
      </c>
      <c r="Q269" s="801"/>
      <c r="R269" s="801"/>
      <c r="S269" s="801"/>
      <c r="T269" s="801"/>
      <c r="U269" s="801"/>
      <c r="V269" s="802"/>
      <c r="W269" s="37" t="s">
        <v>68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customHeight="1" x14ac:dyDescent="0.25">
      <c r="A270" s="799" t="s">
        <v>155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452</v>
      </c>
      <c r="B271" s="54" t="s">
        <v>453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66</v>
      </c>
      <c r="L271" s="32"/>
      <c r="M271" s="33" t="s">
        <v>113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68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454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70</v>
      </c>
      <c r="Q272" s="801"/>
      <c r="R272" s="801"/>
      <c r="S272" s="801"/>
      <c r="T272" s="801"/>
      <c r="U272" s="801"/>
      <c r="V272" s="802"/>
      <c r="W272" s="37" t="s">
        <v>71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70</v>
      </c>
      <c r="Q273" s="801"/>
      <c r="R273" s="801"/>
      <c r="S273" s="801"/>
      <c r="T273" s="801"/>
      <c r="U273" s="801"/>
      <c r="V273" s="802"/>
      <c r="W273" s="37" t="s">
        <v>68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455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109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456</v>
      </c>
      <c r="B276" s="54" t="s">
        <v>457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112</v>
      </c>
      <c r="L276" s="32"/>
      <c r="M276" s="33" t="s">
        <v>116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68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458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459</v>
      </c>
      <c r="B277" s="54" t="s">
        <v>460</v>
      </c>
      <c r="C277" s="31">
        <v>4301011850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112</v>
      </c>
      <c r="L277" s="32"/>
      <c r="M277" s="33" t="s">
        <v>116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68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461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459</v>
      </c>
      <c r="B278" s="54" t="s">
        <v>462</v>
      </c>
      <c r="C278" s="31">
        <v>4301011910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112</v>
      </c>
      <c r="L278" s="32"/>
      <c r="M278" s="33" t="s">
        <v>415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68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463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464</v>
      </c>
      <c r="B279" s="54" t="s">
        <v>465</v>
      </c>
      <c r="C279" s="31">
        <v>4301011313</v>
      </c>
      <c r="D279" s="786">
        <v>4607091385984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112</v>
      </c>
      <c r="L279" s="32"/>
      <c r="M279" s="33" t="s">
        <v>116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68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466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467</v>
      </c>
      <c r="B280" s="54" t="s">
        <v>468</v>
      </c>
      <c r="C280" s="31">
        <v>4301011853</v>
      </c>
      <c r="D280" s="786">
        <v>4680115885851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112</v>
      </c>
      <c r="L280" s="32"/>
      <c r="M280" s="33" t="s">
        <v>116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68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469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470</v>
      </c>
      <c r="B281" s="54" t="s">
        <v>471</v>
      </c>
      <c r="C281" s="31">
        <v>4301011319</v>
      </c>
      <c r="D281" s="786">
        <v>4607091387469</v>
      </c>
      <c r="E281" s="787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123</v>
      </c>
      <c r="L281" s="32"/>
      <c r="M281" s="33" t="s">
        <v>116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68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473</v>
      </c>
      <c r="B282" s="54" t="s">
        <v>474</v>
      </c>
      <c r="C282" s="31">
        <v>4301011852</v>
      </c>
      <c r="D282" s="786">
        <v>4680115885844</v>
      </c>
      <c r="E282" s="787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123</v>
      </c>
      <c r="L282" s="32"/>
      <c r="M282" s="33" t="s">
        <v>116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68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476</v>
      </c>
      <c r="B283" s="54" t="s">
        <v>477</v>
      </c>
      <c r="C283" s="31">
        <v>4301011316</v>
      </c>
      <c r="D283" s="786">
        <v>4607091387438</v>
      </c>
      <c r="E283" s="787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123</v>
      </c>
      <c r="L283" s="32"/>
      <c r="M283" s="33" t="s">
        <v>116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68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478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479</v>
      </c>
      <c r="B284" s="54" t="s">
        <v>480</v>
      </c>
      <c r="C284" s="31">
        <v>4301011851</v>
      </c>
      <c r="D284" s="786">
        <v>4680115885820</v>
      </c>
      <c r="E284" s="787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123</v>
      </c>
      <c r="L284" s="32"/>
      <c r="M284" s="33" t="s">
        <v>116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68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70</v>
      </c>
      <c r="Q285" s="801"/>
      <c r="R285" s="801"/>
      <c r="S285" s="801"/>
      <c r="T285" s="801"/>
      <c r="U285" s="801"/>
      <c r="V285" s="802"/>
      <c r="W285" s="37" t="s">
        <v>71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70</v>
      </c>
      <c r="Q286" s="801"/>
      <c r="R286" s="801"/>
      <c r="S286" s="801"/>
      <c r="T286" s="801"/>
      <c r="U286" s="801"/>
      <c r="V286" s="802"/>
      <c r="W286" s="37" t="s">
        <v>68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482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109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483</v>
      </c>
      <c r="B289" s="54" t="s">
        <v>484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112</v>
      </c>
      <c r="L289" s="32"/>
      <c r="M289" s="33" t="s">
        <v>116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68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422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70</v>
      </c>
      <c r="Q290" s="801"/>
      <c r="R290" s="801"/>
      <c r="S290" s="801"/>
      <c r="T290" s="801"/>
      <c r="U290" s="801"/>
      <c r="V290" s="802"/>
      <c r="W290" s="37" t="s">
        <v>71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70</v>
      </c>
      <c r="Q291" s="801"/>
      <c r="R291" s="801"/>
      <c r="S291" s="801"/>
      <c r="T291" s="801"/>
      <c r="U291" s="801"/>
      <c r="V291" s="802"/>
      <c r="W291" s="37" t="s">
        <v>68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485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109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486</v>
      </c>
      <c r="B294" s="54" t="s">
        <v>487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112</v>
      </c>
      <c r="L294" s="32"/>
      <c r="M294" s="33" t="s">
        <v>113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68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117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488</v>
      </c>
      <c r="B295" s="54" t="s">
        <v>489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112</v>
      </c>
      <c r="L295" s="32"/>
      <c r="M295" s="33" t="s">
        <v>113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68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490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491</v>
      </c>
      <c r="B296" s="54" t="s">
        <v>492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112</v>
      </c>
      <c r="L296" s="32"/>
      <c r="M296" s="33" t="s">
        <v>113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68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493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70</v>
      </c>
      <c r="Q297" s="801"/>
      <c r="R297" s="801"/>
      <c r="S297" s="801"/>
      <c r="T297" s="801"/>
      <c r="U297" s="801"/>
      <c r="V297" s="802"/>
      <c r="W297" s="37" t="s">
        <v>71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70</v>
      </c>
      <c r="Q298" s="801"/>
      <c r="R298" s="801"/>
      <c r="S298" s="801"/>
      <c r="T298" s="801"/>
      <c r="U298" s="801"/>
      <c r="V298" s="802"/>
      <c r="W298" s="37" t="s">
        <v>68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494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72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495</v>
      </c>
      <c r="B301" s="54" t="s">
        <v>496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68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497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498</v>
      </c>
      <c r="B302" s="54" t="s">
        <v>499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123</v>
      </c>
      <c r="L302" s="32"/>
      <c r="M302" s="33" t="s">
        <v>67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68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500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501</v>
      </c>
      <c r="B303" s="54" t="s">
        <v>502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75</v>
      </c>
      <c r="L303" s="32"/>
      <c r="M303" s="33" t="s">
        <v>113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68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497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503</v>
      </c>
      <c r="B304" s="54" t="s">
        <v>504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68</v>
      </c>
      <c r="X304" s="779">
        <v>50</v>
      </c>
      <c r="Y304" s="780">
        <f t="shared" si="72"/>
        <v>50.4</v>
      </c>
      <c r="Z304" s="36">
        <f>IFERROR(IF(Y304=0,"",ROUNDUP(Y304/H304,0)*0.00651),"")</f>
        <v>0.13671</v>
      </c>
      <c r="AA304" s="56"/>
      <c r="AB304" s="57"/>
      <c r="AC304" s="385" t="s">
        <v>500</v>
      </c>
      <c r="AG304" s="64"/>
      <c r="AJ304" s="68"/>
      <c r="AK304" s="68">
        <v>0</v>
      </c>
      <c r="BB304" s="386" t="s">
        <v>1</v>
      </c>
      <c r="BM304" s="64">
        <f t="shared" si="73"/>
        <v>55.25</v>
      </c>
      <c r="BN304" s="64">
        <f t="shared" si="74"/>
        <v>55.692</v>
      </c>
      <c r="BO304" s="64">
        <f t="shared" si="75"/>
        <v>0.11446886446886449</v>
      </c>
      <c r="BP304" s="64">
        <f t="shared" si="76"/>
        <v>0.11538461538461539</v>
      </c>
    </row>
    <row r="305" spans="1:68" ht="37.5" customHeight="1" x14ac:dyDescent="0.25">
      <c r="A305" s="54" t="s">
        <v>505</v>
      </c>
      <c r="B305" s="54" t="s">
        <v>506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75</v>
      </c>
      <c r="L305" s="32"/>
      <c r="M305" s="33" t="s">
        <v>67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68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497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507</v>
      </c>
      <c r="B306" s="54" t="s">
        <v>508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123</v>
      </c>
      <c r="L306" s="32"/>
      <c r="M306" s="33" t="s">
        <v>67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68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509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70</v>
      </c>
      <c r="Q307" s="801"/>
      <c r="R307" s="801"/>
      <c r="S307" s="801"/>
      <c r="T307" s="801"/>
      <c r="U307" s="801"/>
      <c r="V307" s="802"/>
      <c r="W307" s="37" t="s">
        <v>71</v>
      </c>
      <c r="X307" s="781">
        <f>IFERROR(X301/H301,"0")+IFERROR(X302/H302,"0")+IFERROR(X303/H303,"0")+IFERROR(X304/H304,"0")+IFERROR(X305/H305,"0")+IFERROR(X306/H306,"0")</f>
        <v>20.833333333333336</v>
      </c>
      <c r="Y307" s="781">
        <f>IFERROR(Y301/H301,"0")+IFERROR(Y302/H302,"0")+IFERROR(Y303/H303,"0")+IFERROR(Y304/H304,"0")+IFERROR(Y305/H305,"0")+IFERROR(Y306/H306,"0")</f>
        <v>21</v>
      </c>
      <c r="Z307" s="781">
        <f>IFERROR(IF(Z301="",0,Z301),"0")+IFERROR(IF(Z302="",0,Z302),"0")+IFERROR(IF(Z303="",0,Z303),"0")+IFERROR(IF(Z304="",0,Z304),"0")+IFERROR(IF(Z305="",0,Z305),"0")+IFERROR(IF(Z306="",0,Z306),"0")</f>
        <v>0.13671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70</v>
      </c>
      <c r="Q308" s="801"/>
      <c r="R308" s="801"/>
      <c r="S308" s="801"/>
      <c r="T308" s="801"/>
      <c r="U308" s="801"/>
      <c r="V308" s="802"/>
      <c r="W308" s="37" t="s">
        <v>68</v>
      </c>
      <c r="X308" s="781">
        <f>IFERROR(SUM(X301:X306),"0")</f>
        <v>50</v>
      </c>
      <c r="Y308" s="781">
        <f>IFERROR(SUM(Y301:Y306),"0")</f>
        <v>50.4</v>
      </c>
      <c r="Z308" s="37"/>
      <c r="AA308" s="782"/>
      <c r="AB308" s="782"/>
      <c r="AC308" s="782"/>
    </row>
    <row r="309" spans="1:68" ht="16.5" customHeight="1" x14ac:dyDescent="0.25">
      <c r="A309" s="796" t="s">
        <v>510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109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511</v>
      </c>
      <c r="B311" s="54" t="s">
        <v>512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123</v>
      </c>
      <c r="L311" s="32"/>
      <c r="M311" s="33" t="s">
        <v>113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68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70</v>
      </c>
      <c r="Q312" s="801"/>
      <c r="R312" s="801"/>
      <c r="S312" s="801"/>
      <c r="T312" s="801"/>
      <c r="U312" s="801"/>
      <c r="V312" s="802"/>
      <c r="W312" s="37" t="s">
        <v>71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70</v>
      </c>
      <c r="Q313" s="801"/>
      <c r="R313" s="801"/>
      <c r="S313" s="801"/>
      <c r="T313" s="801"/>
      <c r="U313" s="801"/>
      <c r="V313" s="802"/>
      <c r="W313" s="37" t="s">
        <v>68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63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514</v>
      </c>
      <c r="B315" s="54" t="s">
        <v>515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68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70</v>
      </c>
      <c r="Q316" s="801"/>
      <c r="R316" s="801"/>
      <c r="S316" s="801"/>
      <c r="T316" s="801"/>
      <c r="U316" s="801"/>
      <c r="V316" s="802"/>
      <c r="W316" s="37" t="s">
        <v>71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70</v>
      </c>
      <c r="Q317" s="801"/>
      <c r="R317" s="801"/>
      <c r="S317" s="801"/>
      <c r="T317" s="801"/>
      <c r="U317" s="801"/>
      <c r="V317" s="802"/>
      <c r="W317" s="37" t="s">
        <v>68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72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517</v>
      </c>
      <c r="B319" s="54" t="s">
        <v>518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75</v>
      </c>
      <c r="L319" s="32"/>
      <c r="M319" s="33" t="s">
        <v>151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68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519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520</v>
      </c>
      <c r="B320" s="54" t="s">
        <v>521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123</v>
      </c>
      <c r="L320" s="32"/>
      <c r="M320" s="33" t="s">
        <v>67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68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522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70</v>
      </c>
      <c r="Q321" s="801"/>
      <c r="R321" s="801"/>
      <c r="S321" s="801"/>
      <c r="T321" s="801"/>
      <c r="U321" s="801"/>
      <c r="V321" s="802"/>
      <c r="W321" s="37" t="s">
        <v>71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70</v>
      </c>
      <c r="Q322" s="801"/>
      <c r="R322" s="801"/>
      <c r="S322" s="801"/>
      <c r="T322" s="801"/>
      <c r="U322" s="801"/>
      <c r="V322" s="802"/>
      <c r="W322" s="37" t="s">
        <v>68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523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109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524</v>
      </c>
      <c r="B325" s="54" t="s">
        <v>525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123</v>
      </c>
      <c r="L325" s="32"/>
      <c r="M325" s="33" t="s">
        <v>116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68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70</v>
      </c>
      <c r="Q326" s="801"/>
      <c r="R326" s="801"/>
      <c r="S326" s="801"/>
      <c r="T326" s="801"/>
      <c r="U326" s="801"/>
      <c r="V326" s="802"/>
      <c r="W326" s="37" t="s">
        <v>71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70</v>
      </c>
      <c r="Q327" s="801"/>
      <c r="R327" s="801"/>
      <c r="S327" s="801"/>
      <c r="T327" s="801"/>
      <c r="U327" s="801"/>
      <c r="V327" s="802"/>
      <c r="W327" s="37" t="s">
        <v>68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63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527</v>
      </c>
      <c r="B329" s="54" t="s">
        <v>528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66</v>
      </c>
      <c r="L329" s="32"/>
      <c r="M329" s="33" t="s">
        <v>67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68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70</v>
      </c>
      <c r="Q330" s="801"/>
      <c r="R330" s="801"/>
      <c r="S330" s="801"/>
      <c r="T330" s="801"/>
      <c r="U330" s="801"/>
      <c r="V330" s="802"/>
      <c r="W330" s="37" t="s">
        <v>71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70</v>
      </c>
      <c r="Q331" s="801"/>
      <c r="R331" s="801"/>
      <c r="S331" s="801"/>
      <c r="T331" s="801"/>
      <c r="U331" s="801"/>
      <c r="V331" s="802"/>
      <c r="W331" s="37" t="s">
        <v>68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72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530</v>
      </c>
      <c r="B333" s="54" t="s">
        <v>531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75</v>
      </c>
      <c r="L333" s="32"/>
      <c r="M333" s="33" t="s">
        <v>113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68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532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75</v>
      </c>
      <c r="L334" s="32"/>
      <c r="M334" s="33" t="s">
        <v>113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68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535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70</v>
      </c>
      <c r="Q335" s="801"/>
      <c r="R335" s="801"/>
      <c r="S335" s="801"/>
      <c r="T335" s="801"/>
      <c r="U335" s="801"/>
      <c r="V335" s="802"/>
      <c r="W335" s="37" t="s">
        <v>71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70</v>
      </c>
      <c r="Q336" s="801"/>
      <c r="R336" s="801"/>
      <c r="S336" s="801"/>
      <c r="T336" s="801"/>
      <c r="U336" s="801"/>
      <c r="V336" s="802"/>
      <c r="W336" s="37" t="s">
        <v>68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536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109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537</v>
      </c>
      <c r="B339" s="54" t="s">
        <v>538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112</v>
      </c>
      <c r="L339" s="32"/>
      <c r="M339" s="33" t="s">
        <v>116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68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422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123</v>
      </c>
      <c r="L340" s="32"/>
      <c r="M340" s="33" t="s">
        <v>116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68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70</v>
      </c>
      <c r="Q341" s="801"/>
      <c r="R341" s="801"/>
      <c r="S341" s="801"/>
      <c r="T341" s="801"/>
      <c r="U341" s="801"/>
      <c r="V341" s="802"/>
      <c r="W341" s="37" t="s">
        <v>71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70</v>
      </c>
      <c r="Q342" s="801"/>
      <c r="R342" s="801"/>
      <c r="S342" s="801"/>
      <c r="T342" s="801"/>
      <c r="U342" s="801"/>
      <c r="V342" s="802"/>
      <c r="W342" s="37" t="s">
        <v>68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63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541</v>
      </c>
      <c r="B344" s="54" t="s">
        <v>542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68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543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544</v>
      </c>
      <c r="B345" s="54" t="s">
        <v>545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68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543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70</v>
      </c>
      <c r="Q346" s="801"/>
      <c r="R346" s="801"/>
      <c r="S346" s="801"/>
      <c r="T346" s="801"/>
      <c r="U346" s="801"/>
      <c r="V346" s="802"/>
      <c r="W346" s="37" t="s">
        <v>71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70</v>
      </c>
      <c r="Q347" s="801"/>
      <c r="R347" s="801"/>
      <c r="S347" s="801"/>
      <c r="T347" s="801"/>
      <c r="U347" s="801"/>
      <c r="V347" s="802"/>
      <c r="W347" s="37" t="s">
        <v>68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72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546</v>
      </c>
      <c r="B349" s="54" t="s">
        <v>547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75</v>
      </c>
      <c r="L349" s="32"/>
      <c r="M349" s="33" t="s">
        <v>67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68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548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70</v>
      </c>
      <c r="Q350" s="801"/>
      <c r="R350" s="801"/>
      <c r="S350" s="801"/>
      <c r="T350" s="801"/>
      <c r="U350" s="801"/>
      <c r="V350" s="802"/>
      <c r="W350" s="37" t="s">
        <v>71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70</v>
      </c>
      <c r="Q351" s="801"/>
      <c r="R351" s="801"/>
      <c r="S351" s="801"/>
      <c r="T351" s="801"/>
      <c r="U351" s="801"/>
      <c r="V351" s="802"/>
      <c r="W351" s="37" t="s">
        <v>68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549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109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550</v>
      </c>
      <c r="B354" s="54" t="s">
        <v>551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66</v>
      </c>
      <c r="L354" s="32"/>
      <c r="M354" s="33" t="s">
        <v>113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68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552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70</v>
      </c>
      <c r="Q355" s="801"/>
      <c r="R355" s="801"/>
      <c r="S355" s="801"/>
      <c r="T355" s="801"/>
      <c r="U355" s="801"/>
      <c r="V355" s="802"/>
      <c r="W355" s="37" t="s">
        <v>71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70</v>
      </c>
      <c r="Q356" s="801"/>
      <c r="R356" s="801"/>
      <c r="S356" s="801"/>
      <c r="T356" s="801"/>
      <c r="U356" s="801"/>
      <c r="V356" s="802"/>
      <c r="W356" s="37" t="s">
        <v>68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553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109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554</v>
      </c>
      <c r="B359" s="54" t="s">
        <v>555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112</v>
      </c>
      <c r="L359" s="32"/>
      <c r="M359" s="33" t="s">
        <v>113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68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556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557</v>
      </c>
      <c r="B360" s="54" t="s">
        <v>558</v>
      </c>
      <c r="C360" s="31">
        <v>4301012016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112</v>
      </c>
      <c r="L360" s="32"/>
      <c r="M360" s="33" t="s">
        <v>113</v>
      </c>
      <c r="N360" s="33"/>
      <c r="O360" s="32">
        <v>55</v>
      </c>
      <c r="P360" s="12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68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559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557</v>
      </c>
      <c r="B361" s="54" t="s">
        <v>560</v>
      </c>
      <c r="C361" s="31">
        <v>4301011911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112</v>
      </c>
      <c r="L361" s="32"/>
      <c r="M361" s="33" t="s">
        <v>415</v>
      </c>
      <c r="N361" s="33"/>
      <c r="O361" s="32">
        <v>55</v>
      </c>
      <c r="P361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68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561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562</v>
      </c>
      <c r="B362" s="54" t="s">
        <v>563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112</v>
      </c>
      <c r="L362" s="32"/>
      <c r="M362" s="33" t="s">
        <v>116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68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564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565</v>
      </c>
      <c r="B363" s="54" t="s">
        <v>566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123</v>
      </c>
      <c r="L363" s="32"/>
      <c r="M363" s="33" t="s">
        <v>116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68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567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568</v>
      </c>
      <c r="B364" s="54" t="s">
        <v>569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123</v>
      </c>
      <c r="L364" s="32"/>
      <c r="M364" s="33" t="s">
        <v>116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68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4301011337</v>
      </c>
      <c r="D365" s="786">
        <v>4607091386011</v>
      </c>
      <c r="E365" s="787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123</v>
      </c>
      <c r="L365" s="32"/>
      <c r="M365" s="33" t="s">
        <v>116</v>
      </c>
      <c r="N365" s="33"/>
      <c r="O365" s="32">
        <v>55</v>
      </c>
      <c r="P365" s="1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68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574</v>
      </c>
      <c r="B366" s="54" t="s">
        <v>575</v>
      </c>
      <c r="C366" s="31">
        <v>4301011859</v>
      </c>
      <c r="D366" s="786">
        <v>4680115885608</v>
      </c>
      <c r="E366" s="787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123</v>
      </c>
      <c r="L366" s="32"/>
      <c r="M366" s="33" t="s">
        <v>116</v>
      </c>
      <c r="N366" s="33"/>
      <c r="O366" s="32">
        <v>55</v>
      </c>
      <c r="P366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68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559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70</v>
      </c>
      <c r="Q367" s="801"/>
      <c r="R367" s="801"/>
      <c r="S367" s="801"/>
      <c r="T367" s="801"/>
      <c r="U367" s="801"/>
      <c r="V367" s="802"/>
      <c r="W367" s="37" t="s">
        <v>71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70</v>
      </c>
      <c r="Q368" s="801"/>
      <c r="R368" s="801"/>
      <c r="S368" s="801"/>
      <c r="T368" s="801"/>
      <c r="U368" s="801"/>
      <c r="V368" s="802"/>
      <c r="W368" s="37" t="s">
        <v>68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799" t="s">
        <v>63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576</v>
      </c>
      <c r="B370" s="54" t="s">
        <v>577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123</v>
      </c>
      <c r="L370" s="32"/>
      <c r="M370" s="33" t="s">
        <v>67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68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578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123</v>
      </c>
      <c r="L371" s="32"/>
      <c r="M371" s="33" t="s">
        <v>67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68</v>
      </c>
      <c r="X371" s="779">
        <v>50</v>
      </c>
      <c r="Y371" s="780">
        <f>IFERROR(IF(X371="",0,CEILING((X371/$H371),1)*$H371),"")</f>
        <v>50.400000000000006</v>
      </c>
      <c r="Z371" s="36">
        <f>IFERROR(IF(Y371=0,"",ROUNDUP(Y371/H371,0)*0.00902),"")</f>
        <v>0.10824</v>
      </c>
      <c r="AA371" s="56"/>
      <c r="AB371" s="57"/>
      <c r="AC371" s="437" t="s">
        <v>581</v>
      </c>
      <c r="AG371" s="64"/>
      <c r="AJ371" s="68"/>
      <c r="AK371" s="68">
        <v>0</v>
      </c>
      <c r="BB371" s="438" t="s">
        <v>1</v>
      </c>
      <c r="BM371" s="64">
        <f>IFERROR(X371*I371/H371,"0")</f>
        <v>53.214285714285715</v>
      </c>
      <c r="BN371" s="64">
        <f>IFERROR(Y371*I371/H371,"0")</f>
        <v>53.64</v>
      </c>
      <c r="BO371" s="64">
        <f>IFERROR(1/J371*(X371/H371),"0")</f>
        <v>9.0187590187590191E-2</v>
      </c>
      <c r="BP371" s="64">
        <f>IFERROR(1/J371*(Y371/H371),"0")</f>
        <v>9.0909090909090912E-2</v>
      </c>
    </row>
    <row r="372" spans="1:68" ht="27" customHeight="1" x14ac:dyDescent="0.25">
      <c r="A372" s="54" t="s">
        <v>582</v>
      </c>
      <c r="B372" s="54" t="s">
        <v>583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123</v>
      </c>
      <c r="L372" s="32"/>
      <c r="M372" s="33" t="s">
        <v>67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68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584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585</v>
      </c>
      <c r="B373" s="54" t="s">
        <v>586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66</v>
      </c>
      <c r="L373" s="32"/>
      <c r="M373" s="33" t="s">
        <v>67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68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70</v>
      </c>
      <c r="Q374" s="801"/>
      <c r="R374" s="801"/>
      <c r="S374" s="801"/>
      <c r="T374" s="801"/>
      <c r="U374" s="801"/>
      <c r="V374" s="802"/>
      <c r="W374" s="37" t="s">
        <v>71</v>
      </c>
      <c r="X374" s="781">
        <f>IFERROR(X370/H370,"0")+IFERROR(X371/H371,"0")+IFERROR(X372/H372,"0")+IFERROR(X373/H373,"0")</f>
        <v>11.904761904761905</v>
      </c>
      <c r="Y374" s="781">
        <f>IFERROR(Y370/H370,"0")+IFERROR(Y371/H371,"0")+IFERROR(Y372/H372,"0")+IFERROR(Y373/H373,"0")</f>
        <v>12</v>
      </c>
      <c r="Z374" s="781">
        <f>IFERROR(IF(Z370="",0,Z370),"0")+IFERROR(IF(Z371="",0,Z371),"0")+IFERROR(IF(Z372="",0,Z372),"0")+IFERROR(IF(Z373="",0,Z373),"0")</f>
        <v>0.10824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70</v>
      </c>
      <c r="Q375" s="801"/>
      <c r="R375" s="801"/>
      <c r="S375" s="801"/>
      <c r="T375" s="801"/>
      <c r="U375" s="801"/>
      <c r="V375" s="802"/>
      <c r="W375" s="37" t="s">
        <v>68</v>
      </c>
      <c r="X375" s="781">
        <f>IFERROR(SUM(X370:X373),"0")</f>
        <v>50</v>
      </c>
      <c r="Y375" s="781">
        <f>IFERROR(SUM(Y370:Y373),"0")</f>
        <v>50.400000000000006</v>
      </c>
      <c r="Z375" s="37"/>
      <c r="AA375" s="782"/>
      <c r="AB375" s="782"/>
      <c r="AC375" s="782"/>
    </row>
    <row r="376" spans="1:68" ht="14.25" customHeight="1" x14ac:dyDescent="0.25">
      <c r="A376" s="799" t="s">
        <v>72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587</v>
      </c>
      <c r="B377" s="54" t="s">
        <v>588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112</v>
      </c>
      <c r="L377" s="32"/>
      <c r="M377" s="33" t="s">
        <v>113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68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589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590</v>
      </c>
      <c r="B378" s="54" t="s">
        <v>591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112</v>
      </c>
      <c r="L378" s="32"/>
      <c r="M378" s="33" t="s">
        <v>67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68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592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593</v>
      </c>
      <c r="B379" s="54" t="s">
        <v>594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112</v>
      </c>
      <c r="L379" s="32"/>
      <c r="M379" s="33" t="s">
        <v>67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68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595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596</v>
      </c>
      <c r="B380" s="54" t="s">
        <v>597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75</v>
      </c>
      <c r="L380" s="32"/>
      <c r="M380" s="33" t="s">
        <v>67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68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598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75</v>
      </c>
      <c r="L381" s="32"/>
      <c r="M381" s="33" t="s">
        <v>67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68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602</v>
      </c>
      <c r="B382" s="54" t="s">
        <v>603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75</v>
      </c>
      <c r="L382" s="32"/>
      <c r="M382" s="33" t="s">
        <v>67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68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70</v>
      </c>
      <c r="Q383" s="801"/>
      <c r="R383" s="801"/>
      <c r="S383" s="801"/>
      <c r="T383" s="801"/>
      <c r="U383" s="801"/>
      <c r="V383" s="802"/>
      <c r="W383" s="37" t="s">
        <v>71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70</v>
      </c>
      <c r="Q384" s="801"/>
      <c r="R384" s="801"/>
      <c r="S384" s="801"/>
      <c r="T384" s="801"/>
      <c r="U384" s="801"/>
      <c r="V384" s="802"/>
      <c r="W384" s="37" t="s">
        <v>68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196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605</v>
      </c>
      <c r="B386" s="54" t="s">
        <v>606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112</v>
      </c>
      <c r="L386" s="32"/>
      <c r="M386" s="33" t="s">
        <v>67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68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607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608</v>
      </c>
      <c r="B387" s="54" t="s">
        <v>609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112</v>
      </c>
      <c r="L387" s="32"/>
      <c r="M387" s="33" t="s">
        <v>67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68</v>
      </c>
      <c r="X387" s="779">
        <v>300</v>
      </c>
      <c r="Y387" s="780">
        <f>IFERROR(IF(X387="",0,CEILING((X387/$H387),1)*$H387),"")</f>
        <v>304.2</v>
      </c>
      <c r="Z387" s="36">
        <f>IFERROR(IF(Y387=0,"",ROUNDUP(Y387/H387,0)*0.01898),"")</f>
        <v>0.74021999999999999</v>
      </c>
      <c r="AA387" s="56"/>
      <c r="AB387" s="57"/>
      <c r="AC387" s="457" t="s">
        <v>610</v>
      </c>
      <c r="AG387" s="64"/>
      <c r="AJ387" s="68"/>
      <c r="AK387" s="68">
        <v>0</v>
      </c>
      <c r="BB387" s="458" t="s">
        <v>1</v>
      </c>
      <c r="BM387" s="64">
        <f>IFERROR(X387*I387/H387,"0")</f>
        <v>319.96153846153851</v>
      </c>
      <c r="BN387" s="64">
        <f>IFERROR(Y387*I387/H387,"0")</f>
        <v>324.44100000000003</v>
      </c>
      <c r="BO387" s="64">
        <f>IFERROR(1/J387*(X387/H387),"0")</f>
        <v>0.60096153846153844</v>
      </c>
      <c r="BP387" s="64">
        <f>IFERROR(1/J387*(Y387/H387),"0")</f>
        <v>0.609375</v>
      </c>
    </row>
    <row r="388" spans="1:68" ht="16.5" customHeight="1" x14ac:dyDescent="0.25">
      <c r="A388" s="54" t="s">
        <v>611</v>
      </c>
      <c r="B388" s="54" t="s">
        <v>612</v>
      </c>
      <c r="C388" s="31">
        <v>4301060325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112</v>
      </c>
      <c r="L388" s="32"/>
      <c r="M388" s="33" t="s">
        <v>67</v>
      </c>
      <c r="N388" s="33"/>
      <c r="O388" s="32">
        <v>30</v>
      </c>
      <c r="P388" s="10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68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611</v>
      </c>
      <c r="B389" s="54" t="s">
        <v>614</v>
      </c>
      <c r="C389" s="31">
        <v>4301060484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112</v>
      </c>
      <c r="L389" s="32"/>
      <c r="M389" s="33" t="s">
        <v>151</v>
      </c>
      <c r="N389" s="33"/>
      <c r="O389" s="32">
        <v>30</v>
      </c>
      <c r="P389" s="805" t="s">
        <v>615</v>
      </c>
      <c r="Q389" s="784"/>
      <c r="R389" s="784"/>
      <c r="S389" s="784"/>
      <c r="T389" s="785"/>
      <c r="U389" s="34"/>
      <c r="V389" s="34"/>
      <c r="W389" s="35" t="s">
        <v>68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616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70</v>
      </c>
      <c r="Q390" s="801"/>
      <c r="R390" s="801"/>
      <c r="S390" s="801"/>
      <c r="T390" s="801"/>
      <c r="U390" s="801"/>
      <c r="V390" s="802"/>
      <c r="W390" s="37" t="s">
        <v>71</v>
      </c>
      <c r="X390" s="781">
        <f>IFERROR(X386/H386,"0")+IFERROR(X387/H387,"0")+IFERROR(X388/H388,"0")+IFERROR(X389/H389,"0")</f>
        <v>38.46153846153846</v>
      </c>
      <c r="Y390" s="781">
        <f>IFERROR(Y386/H386,"0")+IFERROR(Y387/H387,"0")+IFERROR(Y388/H388,"0")+IFERROR(Y389/H389,"0")</f>
        <v>39</v>
      </c>
      <c r="Z390" s="781">
        <f>IFERROR(IF(Z386="",0,Z386),"0")+IFERROR(IF(Z387="",0,Z387),"0")+IFERROR(IF(Z388="",0,Z388),"0")+IFERROR(IF(Z389="",0,Z389),"0")</f>
        <v>0.74021999999999999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70</v>
      </c>
      <c r="Q391" s="801"/>
      <c r="R391" s="801"/>
      <c r="S391" s="801"/>
      <c r="T391" s="801"/>
      <c r="U391" s="801"/>
      <c r="V391" s="802"/>
      <c r="W391" s="37" t="s">
        <v>68</v>
      </c>
      <c r="X391" s="781">
        <f>IFERROR(SUM(X386:X389),"0")</f>
        <v>300</v>
      </c>
      <c r="Y391" s="781">
        <f>IFERROR(SUM(Y386:Y389),"0")</f>
        <v>304.2</v>
      </c>
      <c r="Z391" s="37"/>
      <c r="AA391" s="782"/>
      <c r="AB391" s="782"/>
      <c r="AC391" s="782"/>
    </row>
    <row r="392" spans="1:68" ht="14.25" customHeight="1" x14ac:dyDescent="0.25">
      <c r="A392" s="799" t="s">
        <v>98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617</v>
      </c>
      <c r="B393" s="54" t="s">
        <v>618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123</v>
      </c>
      <c r="L393" s="32"/>
      <c r="M393" s="33" t="s">
        <v>101</v>
      </c>
      <c r="N393" s="33"/>
      <c r="O393" s="32">
        <v>180</v>
      </c>
      <c r="P393" s="1046" t="s">
        <v>619</v>
      </c>
      <c r="Q393" s="784"/>
      <c r="R393" s="784"/>
      <c r="S393" s="784"/>
      <c r="T393" s="785"/>
      <c r="U393" s="34"/>
      <c r="V393" s="34"/>
      <c r="W393" s="35" t="s">
        <v>68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620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621</v>
      </c>
      <c r="B394" s="54" t="s">
        <v>622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123</v>
      </c>
      <c r="L394" s="32"/>
      <c r="M394" s="33" t="s">
        <v>101</v>
      </c>
      <c r="N394" s="33"/>
      <c r="O394" s="32">
        <v>180</v>
      </c>
      <c r="P394" s="852" t="s">
        <v>623</v>
      </c>
      <c r="Q394" s="784"/>
      <c r="R394" s="784"/>
      <c r="S394" s="784"/>
      <c r="T394" s="785"/>
      <c r="U394" s="34"/>
      <c r="V394" s="34"/>
      <c r="W394" s="35" t="s">
        <v>68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620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624</v>
      </c>
      <c r="B395" s="54" t="s">
        <v>625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75</v>
      </c>
      <c r="L395" s="32"/>
      <c r="M395" s="33" t="s">
        <v>101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68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626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627</v>
      </c>
      <c r="B396" s="54" t="s">
        <v>628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75</v>
      </c>
      <c r="L396" s="32"/>
      <c r="M396" s="33" t="s">
        <v>101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68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70</v>
      </c>
      <c r="Q397" s="801"/>
      <c r="R397" s="801"/>
      <c r="S397" s="801"/>
      <c r="T397" s="801"/>
      <c r="U397" s="801"/>
      <c r="V397" s="802"/>
      <c r="W397" s="37" t="s">
        <v>71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70</v>
      </c>
      <c r="Q398" s="801"/>
      <c r="R398" s="801"/>
      <c r="S398" s="801"/>
      <c r="T398" s="801"/>
      <c r="U398" s="801"/>
      <c r="V398" s="802"/>
      <c r="W398" s="37" t="s">
        <v>68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799" t="s">
        <v>629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630</v>
      </c>
      <c r="B400" s="54" t="s">
        <v>631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75</v>
      </c>
      <c r="L400" s="32"/>
      <c r="M400" s="33" t="s">
        <v>632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68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633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634</v>
      </c>
      <c r="B401" s="54" t="s">
        <v>635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75</v>
      </c>
      <c r="L401" s="32"/>
      <c r="M401" s="33" t="s">
        <v>632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68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633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636</v>
      </c>
      <c r="B402" s="54" t="s">
        <v>637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75</v>
      </c>
      <c r="L402" s="32"/>
      <c r="M402" s="33" t="s">
        <v>632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68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70</v>
      </c>
      <c r="Q403" s="801"/>
      <c r="R403" s="801"/>
      <c r="S403" s="801"/>
      <c r="T403" s="801"/>
      <c r="U403" s="801"/>
      <c r="V403" s="802"/>
      <c r="W403" s="37" t="s">
        <v>71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70</v>
      </c>
      <c r="Q404" s="801"/>
      <c r="R404" s="801"/>
      <c r="S404" s="801"/>
      <c r="T404" s="801"/>
      <c r="U404" s="801"/>
      <c r="V404" s="802"/>
      <c r="W404" s="37" t="s">
        <v>68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638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63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639</v>
      </c>
      <c r="B407" s="54" t="s">
        <v>640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68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70</v>
      </c>
      <c r="Q408" s="801"/>
      <c r="R408" s="801"/>
      <c r="S408" s="801"/>
      <c r="T408" s="801"/>
      <c r="U408" s="801"/>
      <c r="V408" s="802"/>
      <c r="W408" s="37" t="s">
        <v>71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70</v>
      </c>
      <c r="Q409" s="801"/>
      <c r="R409" s="801"/>
      <c r="S409" s="801"/>
      <c r="T409" s="801"/>
      <c r="U409" s="801"/>
      <c r="V409" s="802"/>
      <c r="W409" s="37" t="s">
        <v>68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72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642</v>
      </c>
      <c r="B411" s="54" t="s">
        <v>643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112</v>
      </c>
      <c r="L411" s="32"/>
      <c r="M411" s="33" t="s">
        <v>67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68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644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645</v>
      </c>
      <c r="B412" s="54" t="s">
        <v>646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75</v>
      </c>
      <c r="L412" s="32"/>
      <c r="M412" s="33" t="s">
        <v>113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68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647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648</v>
      </c>
      <c r="B413" s="54" t="s">
        <v>649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75</v>
      </c>
      <c r="L413" s="32"/>
      <c r="M413" s="33" t="s">
        <v>67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68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650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70</v>
      </c>
      <c r="Q414" s="801"/>
      <c r="R414" s="801"/>
      <c r="S414" s="801"/>
      <c r="T414" s="801"/>
      <c r="U414" s="801"/>
      <c r="V414" s="802"/>
      <c r="W414" s="37" t="s">
        <v>71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70</v>
      </c>
      <c r="Q415" s="801"/>
      <c r="R415" s="801"/>
      <c r="S415" s="801"/>
      <c r="T415" s="801"/>
      <c r="U415" s="801"/>
      <c r="V415" s="802"/>
      <c r="W415" s="37" t="s">
        <v>68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customHeight="1" x14ac:dyDescent="0.2">
      <c r="A416" s="831" t="s">
        <v>651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652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109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27" customHeight="1" x14ac:dyDescent="0.25">
      <c r="A419" s="54" t="s">
        <v>653</v>
      </c>
      <c r="B419" s="54" t="s">
        <v>654</v>
      </c>
      <c r="C419" s="31">
        <v>4301011946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112</v>
      </c>
      <c r="L419" s="32"/>
      <c r="M419" s="33" t="s">
        <v>415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68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655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653</v>
      </c>
      <c r="B420" s="54" t="s">
        <v>656</v>
      </c>
      <c r="C420" s="31">
        <v>4301011869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112</v>
      </c>
      <c r="L420" s="32"/>
      <c r="M420" s="33" t="s">
        <v>67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68</v>
      </c>
      <c r="X420" s="779">
        <v>0</v>
      </c>
      <c r="Y420" s="780">
        <f t="shared" si="87"/>
        <v>0</v>
      </c>
      <c r="Z420" s="36" t="str">
        <f>IFERROR(IF(Y420=0,"",ROUNDUP(Y420/H420,0)*0.02175),"")</f>
        <v/>
      </c>
      <c r="AA420" s="56"/>
      <c r="AB420" s="57"/>
      <c r="AC420" s="487" t="s">
        <v>657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658</v>
      </c>
      <c r="B421" s="54" t="s">
        <v>659</v>
      </c>
      <c r="C421" s="31">
        <v>4301011947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112</v>
      </c>
      <c r="L421" s="32"/>
      <c r="M421" s="33" t="s">
        <v>415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68</v>
      </c>
      <c r="X421" s="779">
        <v>100</v>
      </c>
      <c r="Y421" s="780">
        <f t="shared" si="87"/>
        <v>105</v>
      </c>
      <c r="Z421" s="36">
        <f>IFERROR(IF(Y421=0,"",ROUNDUP(Y421/H421,0)*0.02039),"")</f>
        <v>0.14273</v>
      </c>
      <c r="AA421" s="56"/>
      <c r="AB421" s="57"/>
      <c r="AC421" s="489" t="s">
        <v>655</v>
      </c>
      <c r="AG421" s="64"/>
      <c r="AJ421" s="68"/>
      <c r="AK421" s="68">
        <v>0</v>
      </c>
      <c r="BB421" s="490" t="s">
        <v>1</v>
      </c>
      <c r="BM421" s="64">
        <f t="shared" si="88"/>
        <v>103.2</v>
      </c>
      <c r="BN421" s="64">
        <f t="shared" si="89"/>
        <v>108.36</v>
      </c>
      <c r="BO421" s="64">
        <f t="shared" si="90"/>
        <v>0.1388888888888889</v>
      </c>
      <c r="BP421" s="64">
        <f t="shared" si="91"/>
        <v>0.14583333333333331</v>
      </c>
    </row>
    <row r="422" spans="1:68" ht="27" customHeight="1" x14ac:dyDescent="0.25">
      <c r="A422" s="54" t="s">
        <v>658</v>
      </c>
      <c r="B422" s="54" t="s">
        <v>660</v>
      </c>
      <c r="C422" s="31">
        <v>4301011870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112</v>
      </c>
      <c r="L422" s="32"/>
      <c r="M422" s="33" t="s">
        <v>67</v>
      </c>
      <c r="N422" s="33"/>
      <c r="O422" s="32">
        <v>60</v>
      </c>
      <c r="P422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68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661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662</v>
      </c>
      <c r="B423" s="54" t="s">
        <v>663</v>
      </c>
      <c r="C423" s="31">
        <v>4301011339</v>
      </c>
      <c r="D423" s="786">
        <v>4607091383997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112</v>
      </c>
      <c r="L423" s="32"/>
      <c r="M423" s="33" t="s">
        <v>67</v>
      </c>
      <c r="N423" s="33"/>
      <c r="O423" s="32">
        <v>60</v>
      </c>
      <c r="P423" s="9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68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664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665</v>
      </c>
      <c r="B424" s="54" t="s">
        <v>666</v>
      </c>
      <c r="C424" s="31">
        <v>4301011943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112</v>
      </c>
      <c r="L424" s="32"/>
      <c r="M424" s="33" t="s">
        <v>415</v>
      </c>
      <c r="N424" s="33"/>
      <c r="O424" s="32">
        <v>60</v>
      </c>
      <c r="P424" s="9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68</v>
      </c>
      <c r="X424" s="779">
        <v>1500</v>
      </c>
      <c r="Y424" s="780">
        <f t="shared" si="87"/>
        <v>1500</v>
      </c>
      <c r="Z424" s="36">
        <f>IFERROR(IF(Y424=0,"",ROUNDUP(Y424/H424,0)*0.02039),"")</f>
        <v>2.0389999999999997</v>
      </c>
      <c r="AA424" s="56"/>
      <c r="AB424" s="57"/>
      <c r="AC424" s="495" t="s">
        <v>655</v>
      </c>
      <c r="AG424" s="64"/>
      <c r="AJ424" s="68"/>
      <c r="AK424" s="68">
        <v>0</v>
      </c>
      <c r="BB424" s="496" t="s">
        <v>1</v>
      </c>
      <c r="BM424" s="64">
        <f t="shared" si="88"/>
        <v>1548</v>
      </c>
      <c r="BN424" s="64">
        <f t="shared" si="89"/>
        <v>1548</v>
      </c>
      <c r="BO424" s="64">
        <f t="shared" si="90"/>
        <v>2.083333333333333</v>
      </c>
      <c r="BP424" s="64">
        <f t="shared" si="91"/>
        <v>2.083333333333333</v>
      </c>
    </row>
    <row r="425" spans="1:68" ht="37.5" customHeight="1" x14ac:dyDescent="0.25">
      <c r="A425" s="54" t="s">
        <v>665</v>
      </c>
      <c r="B425" s="54" t="s">
        <v>667</v>
      </c>
      <c r="C425" s="31">
        <v>4301011867</v>
      </c>
      <c r="D425" s="786">
        <v>4680115884830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112</v>
      </c>
      <c r="L425" s="32"/>
      <c r="M425" s="33" t="s">
        <v>67</v>
      </c>
      <c r="N425" s="33"/>
      <c r="O425" s="32">
        <v>60</v>
      </c>
      <c r="P425" s="9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68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669</v>
      </c>
      <c r="B426" s="54" t="s">
        <v>670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123</v>
      </c>
      <c r="L426" s="32"/>
      <c r="M426" s="33" t="s">
        <v>116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68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671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672</v>
      </c>
      <c r="B427" s="54" t="s">
        <v>673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123</v>
      </c>
      <c r="L427" s="32"/>
      <c r="M427" s="33" t="s">
        <v>67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68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661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674</v>
      </c>
      <c r="B428" s="54" t="s">
        <v>675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123</v>
      </c>
      <c r="L428" s="32"/>
      <c r="M428" s="33" t="s">
        <v>67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68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668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70</v>
      </c>
      <c r="Q429" s="801"/>
      <c r="R429" s="801"/>
      <c r="S429" s="801"/>
      <c r="T429" s="801"/>
      <c r="U429" s="801"/>
      <c r="V429" s="802"/>
      <c r="W429" s="37" t="s">
        <v>71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106.66666666666667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107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2.1817299999999995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70</v>
      </c>
      <c r="Q430" s="801"/>
      <c r="R430" s="801"/>
      <c r="S430" s="801"/>
      <c r="T430" s="801"/>
      <c r="U430" s="801"/>
      <c r="V430" s="802"/>
      <c r="W430" s="37" t="s">
        <v>68</v>
      </c>
      <c r="X430" s="781">
        <f>IFERROR(SUM(X419:X428),"0")</f>
        <v>1600</v>
      </c>
      <c r="Y430" s="781">
        <f>IFERROR(SUM(Y419:Y428),"0")</f>
        <v>1605</v>
      </c>
      <c r="Z430" s="37"/>
      <c r="AA430" s="782"/>
      <c r="AB430" s="782"/>
      <c r="AC430" s="782"/>
    </row>
    <row r="431" spans="1:68" ht="14.25" customHeight="1" x14ac:dyDescent="0.25">
      <c r="A431" s="799" t="s">
        <v>155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676</v>
      </c>
      <c r="B432" s="54" t="s">
        <v>677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112</v>
      </c>
      <c r="L432" s="32"/>
      <c r="M432" s="33" t="s">
        <v>116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68</v>
      </c>
      <c r="X432" s="779">
        <v>1440</v>
      </c>
      <c r="Y432" s="780">
        <f>IFERROR(IF(X432="",0,CEILING((X432/$H432),1)*$H432),"")</f>
        <v>1440</v>
      </c>
      <c r="Z432" s="36">
        <f>IFERROR(IF(Y432=0,"",ROUNDUP(Y432/H432,0)*0.02175),"")</f>
        <v>2.0880000000000001</v>
      </c>
      <c r="AA432" s="56"/>
      <c r="AB432" s="57"/>
      <c r="AC432" s="505" t="s">
        <v>678</v>
      </c>
      <c r="AG432" s="64"/>
      <c r="AJ432" s="68"/>
      <c r="AK432" s="68">
        <v>0</v>
      </c>
      <c r="BB432" s="506" t="s">
        <v>1</v>
      </c>
      <c r="BM432" s="64">
        <f>IFERROR(X432*I432/H432,"0")</f>
        <v>1486.0800000000002</v>
      </c>
      <c r="BN432" s="64">
        <f>IFERROR(Y432*I432/H432,"0")</f>
        <v>1486.0800000000002</v>
      </c>
      <c r="BO432" s="64">
        <f>IFERROR(1/J432*(X432/H432),"0")</f>
        <v>2</v>
      </c>
      <c r="BP432" s="64">
        <f>IFERROR(1/J432*(Y432/H432),"0")</f>
        <v>2</v>
      </c>
    </row>
    <row r="433" spans="1:68" ht="27" customHeight="1" x14ac:dyDescent="0.25">
      <c r="A433" s="54" t="s">
        <v>679</v>
      </c>
      <c r="B433" s="54" t="s">
        <v>680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123</v>
      </c>
      <c r="L433" s="32"/>
      <c r="M433" s="33" t="s">
        <v>116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68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678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70</v>
      </c>
      <c r="Q434" s="801"/>
      <c r="R434" s="801"/>
      <c r="S434" s="801"/>
      <c r="T434" s="801"/>
      <c r="U434" s="801"/>
      <c r="V434" s="802"/>
      <c r="W434" s="37" t="s">
        <v>71</v>
      </c>
      <c r="X434" s="781">
        <f>IFERROR(X432/H432,"0")+IFERROR(X433/H433,"0")</f>
        <v>96</v>
      </c>
      <c r="Y434" s="781">
        <f>IFERROR(Y432/H432,"0")+IFERROR(Y433/H433,"0")</f>
        <v>96</v>
      </c>
      <c r="Z434" s="781">
        <f>IFERROR(IF(Z432="",0,Z432),"0")+IFERROR(IF(Z433="",0,Z433),"0")</f>
        <v>2.0880000000000001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70</v>
      </c>
      <c r="Q435" s="801"/>
      <c r="R435" s="801"/>
      <c r="S435" s="801"/>
      <c r="T435" s="801"/>
      <c r="U435" s="801"/>
      <c r="V435" s="802"/>
      <c r="W435" s="37" t="s">
        <v>68</v>
      </c>
      <c r="X435" s="781">
        <f>IFERROR(SUM(X432:X433),"0")</f>
        <v>1440</v>
      </c>
      <c r="Y435" s="781">
        <f>IFERROR(SUM(Y432:Y433),"0")</f>
        <v>1440</v>
      </c>
      <c r="Z435" s="37"/>
      <c r="AA435" s="782"/>
      <c r="AB435" s="782"/>
      <c r="AC435" s="782"/>
    </row>
    <row r="436" spans="1:68" ht="14.25" customHeight="1" x14ac:dyDescent="0.25">
      <c r="A436" s="799" t="s">
        <v>72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681</v>
      </c>
      <c r="B437" s="54" t="s">
        <v>682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112</v>
      </c>
      <c r="L437" s="32"/>
      <c r="M437" s="33" t="s">
        <v>113</v>
      </c>
      <c r="N437" s="33"/>
      <c r="O437" s="32">
        <v>40</v>
      </c>
      <c r="P437" s="790" t="s">
        <v>683</v>
      </c>
      <c r="Q437" s="784"/>
      <c r="R437" s="784"/>
      <c r="S437" s="784"/>
      <c r="T437" s="785"/>
      <c r="U437" s="34"/>
      <c r="V437" s="34"/>
      <c r="W437" s="35" t="s">
        <v>68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684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685</v>
      </c>
      <c r="B438" s="54" t="s">
        <v>686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112</v>
      </c>
      <c r="L438" s="32"/>
      <c r="M438" s="33" t="s">
        <v>113</v>
      </c>
      <c r="N438" s="33"/>
      <c r="O438" s="32">
        <v>40</v>
      </c>
      <c r="P438" s="996" t="s">
        <v>687</v>
      </c>
      <c r="Q438" s="784"/>
      <c r="R438" s="784"/>
      <c r="S438" s="784"/>
      <c r="T438" s="785"/>
      <c r="U438" s="34"/>
      <c r="V438" s="34"/>
      <c r="W438" s="35" t="s">
        <v>68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688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70</v>
      </c>
      <c r="Q439" s="801"/>
      <c r="R439" s="801"/>
      <c r="S439" s="801"/>
      <c r="T439" s="801"/>
      <c r="U439" s="801"/>
      <c r="V439" s="802"/>
      <c r="W439" s="37" t="s">
        <v>71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70</v>
      </c>
      <c r="Q440" s="801"/>
      <c r="R440" s="801"/>
      <c r="S440" s="801"/>
      <c r="T440" s="801"/>
      <c r="U440" s="801"/>
      <c r="V440" s="802"/>
      <c r="W440" s="37" t="s">
        <v>68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196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689</v>
      </c>
      <c r="B442" s="54" t="s">
        <v>690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112</v>
      </c>
      <c r="L442" s="32"/>
      <c r="M442" s="33" t="s">
        <v>113</v>
      </c>
      <c r="N442" s="33"/>
      <c r="O442" s="32">
        <v>30</v>
      </c>
      <c r="P442" s="947" t="s">
        <v>691</v>
      </c>
      <c r="Q442" s="784"/>
      <c r="R442" s="784"/>
      <c r="S442" s="784"/>
      <c r="T442" s="785"/>
      <c r="U442" s="34"/>
      <c r="V442" s="34"/>
      <c r="W442" s="35" t="s">
        <v>68</v>
      </c>
      <c r="X442" s="779">
        <v>150</v>
      </c>
      <c r="Y442" s="780">
        <f>IFERROR(IF(X442="",0,CEILING((X442/$H442),1)*$H442),"")</f>
        <v>153</v>
      </c>
      <c r="Z442" s="36">
        <f>IFERROR(IF(Y442=0,"",ROUNDUP(Y442/H442,0)*0.01898),"")</f>
        <v>0.32266</v>
      </c>
      <c r="AA442" s="56"/>
      <c r="AB442" s="57"/>
      <c r="AC442" s="513" t="s">
        <v>692</v>
      </c>
      <c r="AG442" s="64"/>
      <c r="AJ442" s="68"/>
      <c r="AK442" s="68">
        <v>0</v>
      </c>
      <c r="BB442" s="514" t="s">
        <v>1</v>
      </c>
      <c r="BM442" s="64">
        <f>IFERROR(X442*I442/H442,"0")</f>
        <v>158.64999999999998</v>
      </c>
      <c r="BN442" s="64">
        <f>IFERROR(Y442*I442/H442,"0")</f>
        <v>161.82299999999998</v>
      </c>
      <c r="BO442" s="64">
        <f>IFERROR(1/J442*(X442/H442),"0")</f>
        <v>0.26041666666666669</v>
      </c>
      <c r="BP442" s="64">
        <f>IFERROR(1/J442*(Y442/H442),"0")</f>
        <v>0.265625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70</v>
      </c>
      <c r="Q443" s="801"/>
      <c r="R443" s="801"/>
      <c r="S443" s="801"/>
      <c r="T443" s="801"/>
      <c r="U443" s="801"/>
      <c r="V443" s="802"/>
      <c r="W443" s="37" t="s">
        <v>71</v>
      </c>
      <c r="X443" s="781">
        <f>IFERROR(X442/H442,"0")</f>
        <v>16.666666666666668</v>
      </c>
      <c r="Y443" s="781">
        <f>IFERROR(Y442/H442,"0")</f>
        <v>17</v>
      </c>
      <c r="Z443" s="781">
        <f>IFERROR(IF(Z442="",0,Z442),"0")</f>
        <v>0.32266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70</v>
      </c>
      <c r="Q444" s="801"/>
      <c r="R444" s="801"/>
      <c r="S444" s="801"/>
      <c r="T444" s="801"/>
      <c r="U444" s="801"/>
      <c r="V444" s="802"/>
      <c r="W444" s="37" t="s">
        <v>68</v>
      </c>
      <c r="X444" s="781">
        <f>IFERROR(SUM(X442:X442),"0")</f>
        <v>150</v>
      </c>
      <c r="Y444" s="781">
        <f>IFERROR(SUM(Y442:Y442),"0")</f>
        <v>153</v>
      </c>
      <c r="Z444" s="37"/>
      <c r="AA444" s="782"/>
      <c r="AB444" s="782"/>
      <c r="AC444" s="782"/>
    </row>
    <row r="445" spans="1:68" ht="16.5" customHeight="1" x14ac:dyDescent="0.25">
      <c r="A445" s="796" t="s">
        <v>693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109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27" customHeight="1" x14ac:dyDescent="0.25">
      <c r="A447" s="54" t="s">
        <v>694</v>
      </c>
      <c r="B447" s="54" t="s">
        <v>695</v>
      </c>
      <c r="C447" s="31">
        <v>4301011483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112</v>
      </c>
      <c r="L447" s="32"/>
      <c r="M447" s="33" t="s">
        <v>67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68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696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customHeight="1" x14ac:dyDescent="0.25">
      <c r="A448" s="54" t="s">
        <v>694</v>
      </c>
      <c r="B448" s="54" t="s">
        <v>697</v>
      </c>
      <c r="C448" s="31">
        <v>4301011873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112</v>
      </c>
      <c r="L448" s="32"/>
      <c r="M448" s="33" t="s">
        <v>67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68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698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customHeight="1" x14ac:dyDescent="0.25">
      <c r="A449" s="54" t="s">
        <v>699</v>
      </c>
      <c r="B449" s="54" t="s">
        <v>700</v>
      </c>
      <c r="C449" s="31">
        <v>4301011655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112</v>
      </c>
      <c r="L449" s="32"/>
      <c r="M449" s="33" t="s">
        <v>67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68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696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699</v>
      </c>
      <c r="B450" s="54" t="s">
        <v>701</v>
      </c>
      <c r="C450" s="31">
        <v>4301011872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112</v>
      </c>
      <c r="L450" s="32"/>
      <c r="M450" s="33" t="s">
        <v>67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68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698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702</v>
      </c>
      <c r="B451" s="54" t="s">
        <v>703</v>
      </c>
      <c r="C451" s="31">
        <v>4301011312</v>
      </c>
      <c r="D451" s="786">
        <v>4607091384192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112</v>
      </c>
      <c r="L451" s="32"/>
      <c r="M451" s="33" t="s">
        <v>116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68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705</v>
      </c>
      <c r="B452" s="54" t="s">
        <v>706</v>
      </c>
      <c r="C452" s="31">
        <v>4301011874</v>
      </c>
      <c r="D452" s="786">
        <v>4680115884892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112</v>
      </c>
      <c r="L452" s="32"/>
      <c r="M452" s="33" t="s">
        <v>67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68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707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708</v>
      </c>
      <c r="B453" s="54" t="s">
        <v>709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112</v>
      </c>
      <c r="L453" s="32"/>
      <c r="M453" s="33" t="s">
        <v>67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68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707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710</v>
      </c>
      <c r="B454" s="54" t="s">
        <v>711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123</v>
      </c>
      <c r="L454" s="32"/>
      <c r="M454" s="33" t="s">
        <v>67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68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70</v>
      </c>
      <c r="Q455" s="801"/>
      <c r="R455" s="801"/>
      <c r="S455" s="801"/>
      <c r="T455" s="801"/>
      <c r="U455" s="801"/>
      <c r="V455" s="802"/>
      <c r="W455" s="37" t="s">
        <v>71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70</v>
      </c>
      <c r="Q456" s="801"/>
      <c r="R456" s="801"/>
      <c r="S456" s="801"/>
      <c r="T456" s="801"/>
      <c r="U456" s="801"/>
      <c r="V456" s="802"/>
      <c r="W456" s="37" t="s">
        <v>68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customHeight="1" x14ac:dyDescent="0.25">
      <c r="A457" s="799" t="s">
        <v>63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712</v>
      </c>
      <c r="B458" s="54" t="s">
        <v>713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123</v>
      </c>
      <c r="L458" s="32"/>
      <c r="M458" s="33" t="s">
        <v>67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68</v>
      </c>
      <c r="X458" s="779">
        <v>50</v>
      </c>
      <c r="Y458" s="780">
        <f>IFERROR(IF(X458="",0,CEILING((X458/$H458),1)*$H458),"")</f>
        <v>52.56</v>
      </c>
      <c r="Z458" s="36">
        <f>IFERROR(IF(Y458=0,"",ROUNDUP(Y458/H458,0)*0.00902),"")</f>
        <v>0.10824</v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53.082191780821923</v>
      </c>
      <c r="BN458" s="64">
        <f>IFERROR(Y458*I458/H458,"0")</f>
        <v>55.800000000000004</v>
      </c>
      <c r="BO458" s="64">
        <f>IFERROR(1/J458*(X458/H458),"0")</f>
        <v>8.6481250864812509E-2</v>
      </c>
      <c r="BP458" s="64">
        <f>IFERROR(1/J458*(Y458/H458),"0")</f>
        <v>9.0909090909090912E-2</v>
      </c>
    </row>
    <row r="459" spans="1:68" ht="27" customHeight="1" x14ac:dyDescent="0.25">
      <c r="A459" s="54" t="s">
        <v>715</v>
      </c>
      <c r="B459" s="54" t="s">
        <v>716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68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714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70</v>
      </c>
      <c r="Q460" s="801"/>
      <c r="R460" s="801"/>
      <c r="S460" s="801"/>
      <c r="T460" s="801"/>
      <c r="U460" s="801"/>
      <c r="V460" s="802"/>
      <c r="W460" s="37" t="s">
        <v>71</v>
      </c>
      <c r="X460" s="781">
        <f>IFERROR(X458/H458,"0")+IFERROR(X459/H459,"0")</f>
        <v>11.415525114155251</v>
      </c>
      <c r="Y460" s="781">
        <f>IFERROR(Y458/H458,"0")+IFERROR(Y459/H459,"0")</f>
        <v>12</v>
      </c>
      <c r="Z460" s="781">
        <f>IFERROR(IF(Z458="",0,Z458),"0")+IFERROR(IF(Z459="",0,Z459),"0")</f>
        <v>0.10824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70</v>
      </c>
      <c r="Q461" s="801"/>
      <c r="R461" s="801"/>
      <c r="S461" s="801"/>
      <c r="T461" s="801"/>
      <c r="U461" s="801"/>
      <c r="V461" s="802"/>
      <c r="W461" s="37" t="s">
        <v>68</v>
      </c>
      <c r="X461" s="781">
        <f>IFERROR(SUM(X458:X459),"0")</f>
        <v>50</v>
      </c>
      <c r="Y461" s="781">
        <f>IFERROR(SUM(Y458:Y459),"0")</f>
        <v>52.56</v>
      </c>
      <c r="Z461" s="37"/>
      <c r="AA461" s="782"/>
      <c r="AB461" s="782"/>
      <c r="AC461" s="782"/>
    </row>
    <row r="462" spans="1:68" ht="14.25" customHeight="1" x14ac:dyDescent="0.25">
      <c r="A462" s="799" t="s">
        <v>72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717</v>
      </c>
      <c r="B463" s="54" t="s">
        <v>718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112</v>
      </c>
      <c r="L463" s="32"/>
      <c r="M463" s="33" t="s">
        <v>113</v>
      </c>
      <c r="N463" s="33"/>
      <c r="O463" s="32">
        <v>40</v>
      </c>
      <c r="P463" s="1138" t="s">
        <v>719</v>
      </c>
      <c r="Q463" s="784"/>
      <c r="R463" s="784"/>
      <c r="S463" s="784"/>
      <c r="T463" s="785"/>
      <c r="U463" s="34"/>
      <c r="V463" s="34"/>
      <c r="W463" s="35" t="s">
        <v>68</v>
      </c>
      <c r="X463" s="779">
        <v>1500</v>
      </c>
      <c r="Y463" s="780">
        <f>IFERROR(IF(X463="",0,CEILING((X463/$H463),1)*$H463),"")</f>
        <v>1503</v>
      </c>
      <c r="Z463" s="36">
        <f>IFERROR(IF(Y463=0,"",ROUNDUP(Y463/H463,0)*0.01898),"")</f>
        <v>3.1696599999999999</v>
      </c>
      <c r="AA463" s="56"/>
      <c r="AB463" s="57"/>
      <c r="AC463" s="535" t="s">
        <v>720</v>
      </c>
      <c r="AG463" s="64"/>
      <c r="AJ463" s="68"/>
      <c r="AK463" s="68">
        <v>0</v>
      </c>
      <c r="BB463" s="536" t="s">
        <v>1</v>
      </c>
      <c r="BM463" s="64">
        <f>IFERROR(X463*I463/H463,"0")</f>
        <v>1586.5</v>
      </c>
      <c r="BN463" s="64">
        <f>IFERROR(Y463*I463/H463,"0")</f>
        <v>1589.673</v>
      </c>
      <c r="BO463" s="64">
        <f>IFERROR(1/J463*(X463/H463),"0")</f>
        <v>2.6041666666666665</v>
      </c>
      <c r="BP463" s="64">
        <f>IFERROR(1/J463*(Y463/H463),"0")</f>
        <v>2.609375</v>
      </c>
    </row>
    <row r="464" spans="1:68" ht="37.5" customHeight="1" x14ac:dyDescent="0.25">
      <c r="A464" s="54" t="s">
        <v>721</v>
      </c>
      <c r="B464" s="54" t="s">
        <v>722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112</v>
      </c>
      <c r="L464" s="32"/>
      <c r="M464" s="33" t="s">
        <v>113</v>
      </c>
      <c r="N464" s="33"/>
      <c r="O464" s="32">
        <v>40</v>
      </c>
      <c r="P464" s="893" t="s">
        <v>723</v>
      </c>
      <c r="Q464" s="784"/>
      <c r="R464" s="784"/>
      <c r="S464" s="784"/>
      <c r="T464" s="785"/>
      <c r="U464" s="34"/>
      <c r="V464" s="34"/>
      <c r="W464" s="35" t="s">
        <v>68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724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725</v>
      </c>
      <c r="B465" s="54" t="s">
        <v>726</v>
      </c>
      <c r="C465" s="31">
        <v>4301051297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68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727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725</v>
      </c>
      <c r="B466" s="54" t="s">
        <v>728</v>
      </c>
      <c r="C466" s="31">
        <v>4301051634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75</v>
      </c>
      <c r="L466" s="32"/>
      <c r="M466" s="33" t="s">
        <v>67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68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729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730</v>
      </c>
      <c r="B467" s="54" t="s">
        <v>731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75</v>
      </c>
      <c r="L467" s="32"/>
      <c r="M467" s="33" t="s">
        <v>67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68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732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70</v>
      </c>
      <c r="Q468" s="801"/>
      <c r="R468" s="801"/>
      <c r="S468" s="801"/>
      <c r="T468" s="801"/>
      <c r="U468" s="801"/>
      <c r="V468" s="802"/>
      <c r="W468" s="37" t="s">
        <v>71</v>
      </c>
      <c r="X468" s="781">
        <f>IFERROR(X463/H463,"0")+IFERROR(X464/H464,"0")+IFERROR(X465/H465,"0")+IFERROR(X466/H466,"0")+IFERROR(X467/H467,"0")</f>
        <v>166.66666666666666</v>
      </c>
      <c r="Y468" s="781">
        <f>IFERROR(Y463/H463,"0")+IFERROR(Y464/H464,"0")+IFERROR(Y465/H465,"0")+IFERROR(Y466/H466,"0")+IFERROR(Y467/H467,"0")</f>
        <v>167</v>
      </c>
      <c r="Z468" s="781">
        <f>IFERROR(IF(Z463="",0,Z463),"0")+IFERROR(IF(Z464="",0,Z464),"0")+IFERROR(IF(Z465="",0,Z465),"0")+IFERROR(IF(Z466="",0,Z466),"0")+IFERROR(IF(Z467="",0,Z467),"0")</f>
        <v>3.1696599999999999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70</v>
      </c>
      <c r="Q469" s="801"/>
      <c r="R469" s="801"/>
      <c r="S469" s="801"/>
      <c r="T469" s="801"/>
      <c r="U469" s="801"/>
      <c r="V469" s="802"/>
      <c r="W469" s="37" t="s">
        <v>68</v>
      </c>
      <c r="X469" s="781">
        <f>IFERROR(SUM(X463:X467),"0")</f>
        <v>1500</v>
      </c>
      <c r="Y469" s="781">
        <f>IFERROR(SUM(Y463:Y467),"0")</f>
        <v>1503</v>
      </c>
      <c r="Z469" s="37"/>
      <c r="AA469" s="782"/>
      <c r="AB469" s="782"/>
      <c r="AC469" s="782"/>
    </row>
    <row r="470" spans="1:68" ht="14.25" customHeight="1" x14ac:dyDescent="0.25">
      <c r="A470" s="799" t="s">
        <v>196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733</v>
      </c>
      <c r="B471" s="54" t="s">
        <v>734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112</v>
      </c>
      <c r="L471" s="32"/>
      <c r="M471" s="33" t="s">
        <v>113</v>
      </c>
      <c r="N471" s="33"/>
      <c r="O471" s="32">
        <v>40</v>
      </c>
      <c r="P471" s="884" t="s">
        <v>735</v>
      </c>
      <c r="Q471" s="784"/>
      <c r="R471" s="784"/>
      <c r="S471" s="784"/>
      <c r="T471" s="785"/>
      <c r="U471" s="34"/>
      <c r="V471" s="34"/>
      <c r="W471" s="35" t="s">
        <v>68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736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70</v>
      </c>
      <c r="Q472" s="801"/>
      <c r="R472" s="801"/>
      <c r="S472" s="801"/>
      <c r="T472" s="801"/>
      <c r="U472" s="801"/>
      <c r="V472" s="802"/>
      <c r="W472" s="37" t="s">
        <v>71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70</v>
      </c>
      <c r="Q473" s="801"/>
      <c r="R473" s="801"/>
      <c r="S473" s="801"/>
      <c r="T473" s="801"/>
      <c r="U473" s="801"/>
      <c r="V473" s="802"/>
      <c r="W473" s="37" t="s">
        <v>68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737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738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109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739</v>
      </c>
      <c r="B477" s="54" t="s">
        <v>740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75</v>
      </c>
      <c r="L477" s="32"/>
      <c r="M477" s="33" t="s">
        <v>116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68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741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70</v>
      </c>
      <c r="Q478" s="801"/>
      <c r="R478" s="801"/>
      <c r="S478" s="801"/>
      <c r="T478" s="801"/>
      <c r="U478" s="801"/>
      <c r="V478" s="802"/>
      <c r="W478" s="37" t="s">
        <v>71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70</v>
      </c>
      <c r="Q479" s="801"/>
      <c r="R479" s="801"/>
      <c r="S479" s="801"/>
      <c r="T479" s="801"/>
      <c r="U479" s="801"/>
      <c r="V479" s="802"/>
      <c r="W479" s="37" t="s">
        <v>68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63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742</v>
      </c>
      <c r="B481" s="54" t="s">
        <v>743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123</v>
      </c>
      <c r="L481" s="32"/>
      <c r="M481" s="33" t="s">
        <v>67</v>
      </c>
      <c r="N481" s="33"/>
      <c r="O481" s="32">
        <v>50</v>
      </c>
      <c r="P481" s="926" t="s">
        <v>744</v>
      </c>
      <c r="Q481" s="784"/>
      <c r="R481" s="784"/>
      <c r="S481" s="784"/>
      <c r="T481" s="785"/>
      <c r="U481" s="34"/>
      <c r="V481" s="34"/>
      <c r="W481" s="35" t="s">
        <v>68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745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746</v>
      </c>
      <c r="B482" s="54" t="s">
        <v>747</v>
      </c>
      <c r="C482" s="31">
        <v>4301031406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123</v>
      </c>
      <c r="L482" s="32"/>
      <c r="M482" s="33" t="s">
        <v>67</v>
      </c>
      <c r="N482" s="33"/>
      <c r="O482" s="32">
        <v>50</v>
      </c>
      <c r="P482" s="887" t="s">
        <v>748</v>
      </c>
      <c r="Q482" s="784"/>
      <c r="R482" s="784"/>
      <c r="S482" s="784"/>
      <c r="T482" s="785"/>
      <c r="U482" s="34"/>
      <c r="V482" s="34"/>
      <c r="W482" s="35" t="s">
        <v>68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749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746</v>
      </c>
      <c r="B483" s="54" t="s">
        <v>750</v>
      </c>
      <c r="C483" s="31">
        <v>4301031382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123</v>
      </c>
      <c r="L483" s="32"/>
      <c r="M483" s="33" t="s">
        <v>67</v>
      </c>
      <c r="N483" s="33"/>
      <c r="O483" s="32">
        <v>50</v>
      </c>
      <c r="P483" s="1131" t="s">
        <v>748</v>
      </c>
      <c r="Q483" s="784"/>
      <c r="R483" s="784"/>
      <c r="S483" s="784"/>
      <c r="T483" s="785"/>
      <c r="U483" s="34"/>
      <c r="V483" s="34"/>
      <c r="W483" s="35" t="s">
        <v>68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749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751</v>
      </c>
      <c r="B484" s="54" t="s">
        <v>752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123</v>
      </c>
      <c r="L484" s="32"/>
      <c r="M484" s="33" t="s">
        <v>67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68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753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751</v>
      </c>
      <c r="B485" s="54" t="s">
        <v>754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123</v>
      </c>
      <c r="L485" s="32"/>
      <c r="M485" s="33" t="s">
        <v>67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68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755</v>
      </c>
      <c r="B486" s="54" t="s">
        <v>756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68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745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755</v>
      </c>
      <c r="B487" s="54" t="s">
        <v>757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75" t="s">
        <v>758</v>
      </c>
      <c r="Q487" s="784"/>
      <c r="R487" s="784"/>
      <c r="S487" s="784"/>
      <c r="T487" s="785"/>
      <c r="U487" s="34"/>
      <c r="V487" s="34"/>
      <c r="W487" s="35" t="s">
        <v>68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745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68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745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761</v>
      </c>
      <c r="B489" s="54" t="s">
        <v>762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68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761</v>
      </c>
      <c r="B490" s="54" t="s">
        <v>764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9" t="s">
        <v>765</v>
      </c>
      <c r="Q490" s="784"/>
      <c r="R490" s="784"/>
      <c r="S490" s="784"/>
      <c r="T490" s="785"/>
      <c r="U490" s="34"/>
      <c r="V490" s="34"/>
      <c r="W490" s="35" t="s">
        <v>68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763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766</v>
      </c>
      <c r="B491" s="54" t="s">
        <v>767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68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763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766</v>
      </c>
      <c r="B492" s="54" t="s">
        <v>768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68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763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68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769</v>
      </c>
      <c r="B494" s="54" t="s">
        <v>772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924" t="s">
        <v>773</v>
      </c>
      <c r="Q494" s="784"/>
      <c r="R494" s="784"/>
      <c r="S494" s="784"/>
      <c r="T494" s="785"/>
      <c r="U494" s="34"/>
      <c r="V494" s="34"/>
      <c r="W494" s="35" t="s">
        <v>68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771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68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776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774</v>
      </c>
      <c r="B496" s="54" t="s">
        <v>777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68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776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778</v>
      </c>
      <c r="B497" s="54" t="s">
        <v>779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68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771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780</v>
      </c>
      <c r="B498" s="54" t="s">
        <v>781</v>
      </c>
      <c r="C498" s="31">
        <v>4301031255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45</v>
      </c>
      <c r="P498" s="9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68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782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780</v>
      </c>
      <c r="B499" s="54" t="s">
        <v>783</v>
      </c>
      <c r="C499" s="31">
        <v>4301031368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1201" t="s">
        <v>784</v>
      </c>
      <c r="Q499" s="784"/>
      <c r="R499" s="784"/>
      <c r="S499" s="784"/>
      <c r="T499" s="785"/>
      <c r="U499" s="34"/>
      <c r="V499" s="34"/>
      <c r="W499" s="35" t="s">
        <v>68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749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70</v>
      </c>
      <c r="Q500" s="801"/>
      <c r="R500" s="801"/>
      <c r="S500" s="801"/>
      <c r="T500" s="801"/>
      <c r="U500" s="801"/>
      <c r="V500" s="802"/>
      <c r="W500" s="37" t="s">
        <v>71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70</v>
      </c>
      <c r="Q501" s="801"/>
      <c r="R501" s="801"/>
      <c r="S501" s="801"/>
      <c r="T501" s="801"/>
      <c r="U501" s="801"/>
      <c r="V501" s="802"/>
      <c r="W501" s="37" t="s">
        <v>68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customHeight="1" x14ac:dyDescent="0.25">
      <c r="A502" s="799" t="s">
        <v>72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785</v>
      </c>
      <c r="B503" s="54" t="s">
        <v>786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123</v>
      </c>
      <c r="L503" s="32"/>
      <c r="M503" s="33" t="s">
        <v>113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68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787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788</v>
      </c>
      <c r="B504" s="54" t="s">
        <v>789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75</v>
      </c>
      <c r="L504" s="32"/>
      <c r="M504" s="33" t="s">
        <v>113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68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790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70</v>
      </c>
      <c r="Q505" s="801"/>
      <c r="R505" s="801"/>
      <c r="S505" s="801"/>
      <c r="T505" s="801"/>
      <c r="U505" s="801"/>
      <c r="V505" s="802"/>
      <c r="W505" s="37" t="s">
        <v>71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70</v>
      </c>
      <c r="Q506" s="801"/>
      <c r="R506" s="801"/>
      <c r="S506" s="801"/>
      <c r="T506" s="801"/>
      <c r="U506" s="801"/>
      <c r="V506" s="802"/>
      <c r="W506" s="37" t="s">
        <v>68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98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791</v>
      </c>
      <c r="B508" s="54" t="s">
        <v>792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793</v>
      </c>
      <c r="L508" s="32"/>
      <c r="M508" s="33" t="s">
        <v>794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68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795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796</v>
      </c>
      <c r="B509" s="54" t="s">
        <v>797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793</v>
      </c>
      <c r="L509" s="32"/>
      <c r="M509" s="33" t="s">
        <v>794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68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798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70</v>
      </c>
      <c r="Q510" s="801"/>
      <c r="R510" s="801"/>
      <c r="S510" s="801"/>
      <c r="T510" s="801"/>
      <c r="U510" s="801"/>
      <c r="V510" s="802"/>
      <c r="W510" s="37" t="s">
        <v>71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70</v>
      </c>
      <c r="Q511" s="801"/>
      <c r="R511" s="801"/>
      <c r="S511" s="801"/>
      <c r="T511" s="801"/>
      <c r="U511" s="801"/>
      <c r="V511" s="802"/>
      <c r="W511" s="37" t="s">
        <v>68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799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155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800</v>
      </c>
      <c r="B514" s="54" t="s">
        <v>801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68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802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70</v>
      </c>
      <c r="Q515" s="801"/>
      <c r="R515" s="801"/>
      <c r="S515" s="801"/>
      <c r="T515" s="801"/>
      <c r="U515" s="801"/>
      <c r="V515" s="802"/>
      <c r="W515" s="37" t="s">
        <v>71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70</v>
      </c>
      <c r="Q516" s="801"/>
      <c r="R516" s="801"/>
      <c r="S516" s="801"/>
      <c r="T516" s="801"/>
      <c r="U516" s="801"/>
      <c r="V516" s="802"/>
      <c r="W516" s="37" t="s">
        <v>68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63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803</v>
      </c>
      <c r="B518" s="54" t="s">
        <v>804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123</v>
      </c>
      <c r="L518" s="32"/>
      <c r="M518" s="33" t="s">
        <v>116</v>
      </c>
      <c r="N518" s="33"/>
      <c r="O518" s="32">
        <v>50</v>
      </c>
      <c r="P518" s="813" t="s">
        <v>805</v>
      </c>
      <c r="Q518" s="784"/>
      <c r="R518" s="784"/>
      <c r="S518" s="784"/>
      <c r="T518" s="785"/>
      <c r="U518" s="34"/>
      <c r="V518" s="34"/>
      <c r="W518" s="35" t="s">
        <v>68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806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807</v>
      </c>
      <c r="B519" s="54" t="s">
        <v>808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68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809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810</v>
      </c>
      <c r="B520" s="54" t="s">
        <v>811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817" t="s">
        <v>812</v>
      </c>
      <c r="Q520" s="784"/>
      <c r="R520" s="784"/>
      <c r="S520" s="784"/>
      <c r="T520" s="785"/>
      <c r="U520" s="34"/>
      <c r="V520" s="34"/>
      <c r="W520" s="35" t="s">
        <v>68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813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814</v>
      </c>
      <c r="B521" s="54" t="s">
        <v>815</v>
      </c>
      <c r="C521" s="31">
        <v>4301031359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68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813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816</v>
      </c>
      <c r="C522" s="31">
        <v>4301031327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68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813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70</v>
      </c>
      <c r="Q523" s="801"/>
      <c r="R523" s="801"/>
      <c r="S523" s="801"/>
      <c r="T523" s="801"/>
      <c r="U523" s="801"/>
      <c r="V523" s="802"/>
      <c r="W523" s="37" t="s">
        <v>71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70</v>
      </c>
      <c r="Q524" s="801"/>
      <c r="R524" s="801"/>
      <c r="S524" s="801"/>
      <c r="T524" s="801"/>
      <c r="U524" s="801"/>
      <c r="V524" s="802"/>
      <c r="W524" s="37" t="s">
        <v>68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customHeight="1" x14ac:dyDescent="0.25">
      <c r="A525" s="799" t="s">
        <v>98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817</v>
      </c>
      <c r="B526" s="54" t="s">
        <v>818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793</v>
      </c>
      <c r="L526" s="32"/>
      <c r="M526" s="33" t="s">
        <v>794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68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798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70</v>
      </c>
      <c r="Q527" s="801"/>
      <c r="R527" s="801"/>
      <c r="S527" s="801"/>
      <c r="T527" s="801"/>
      <c r="U527" s="801"/>
      <c r="V527" s="802"/>
      <c r="W527" s="37" t="s">
        <v>71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70</v>
      </c>
      <c r="Q528" s="801"/>
      <c r="R528" s="801"/>
      <c r="S528" s="801"/>
      <c r="T528" s="801"/>
      <c r="U528" s="801"/>
      <c r="V528" s="802"/>
      <c r="W528" s="37" t="s">
        <v>68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819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820</v>
      </c>
      <c r="B530" s="54" t="s">
        <v>821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793</v>
      </c>
      <c r="L530" s="32"/>
      <c r="M530" s="33" t="s">
        <v>794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68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822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70</v>
      </c>
      <c r="Q531" s="801"/>
      <c r="R531" s="801"/>
      <c r="S531" s="801"/>
      <c r="T531" s="801"/>
      <c r="U531" s="801"/>
      <c r="V531" s="802"/>
      <c r="W531" s="37" t="s">
        <v>71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70</v>
      </c>
      <c r="Q532" s="801"/>
      <c r="R532" s="801"/>
      <c r="S532" s="801"/>
      <c r="T532" s="801"/>
      <c r="U532" s="801"/>
      <c r="V532" s="802"/>
      <c r="W532" s="37" t="s">
        <v>68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6" t="s">
        <v>823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63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824</v>
      </c>
      <c r="B535" s="54" t="s">
        <v>825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68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826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827</v>
      </c>
      <c r="B536" s="54" t="s">
        <v>828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68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826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829</v>
      </c>
      <c r="B537" s="54" t="s">
        <v>830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890" t="s">
        <v>831</v>
      </c>
      <c r="Q537" s="784"/>
      <c r="R537" s="784"/>
      <c r="S537" s="784"/>
      <c r="T537" s="785"/>
      <c r="U537" s="34"/>
      <c r="V537" s="34"/>
      <c r="W537" s="35" t="s">
        <v>68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833</v>
      </c>
      <c r="B538" s="54" t="s">
        <v>834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50</v>
      </c>
      <c r="P538" s="1032" t="s">
        <v>835</v>
      </c>
      <c r="Q538" s="784"/>
      <c r="R538" s="784"/>
      <c r="S538" s="784"/>
      <c r="T538" s="785"/>
      <c r="U538" s="34"/>
      <c r="V538" s="34"/>
      <c r="W538" s="35" t="s">
        <v>68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836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70</v>
      </c>
      <c r="Q539" s="801"/>
      <c r="R539" s="801"/>
      <c r="S539" s="801"/>
      <c r="T539" s="801"/>
      <c r="U539" s="801"/>
      <c r="V539" s="802"/>
      <c r="W539" s="37" t="s">
        <v>71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70</v>
      </c>
      <c r="Q540" s="801"/>
      <c r="R540" s="801"/>
      <c r="S540" s="801"/>
      <c r="T540" s="801"/>
      <c r="U540" s="801"/>
      <c r="V540" s="802"/>
      <c r="W540" s="37" t="s">
        <v>68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837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63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838</v>
      </c>
      <c r="B543" s="54" t="s">
        <v>839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75</v>
      </c>
      <c r="L543" s="32"/>
      <c r="M543" s="33" t="s">
        <v>67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68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840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70</v>
      </c>
      <c r="Q544" s="801"/>
      <c r="R544" s="801"/>
      <c r="S544" s="801"/>
      <c r="T544" s="801"/>
      <c r="U544" s="801"/>
      <c r="V544" s="802"/>
      <c r="W544" s="37" t="s">
        <v>71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70</v>
      </c>
      <c r="Q545" s="801"/>
      <c r="R545" s="801"/>
      <c r="S545" s="801"/>
      <c r="T545" s="801"/>
      <c r="U545" s="801"/>
      <c r="V545" s="802"/>
      <c r="W545" s="37" t="s">
        <v>68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196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841</v>
      </c>
      <c r="B547" s="54" t="s">
        <v>842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75</v>
      </c>
      <c r="L547" s="32"/>
      <c r="M547" s="33" t="s">
        <v>67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68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843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70</v>
      </c>
      <c r="Q548" s="801"/>
      <c r="R548" s="801"/>
      <c r="S548" s="801"/>
      <c r="T548" s="801"/>
      <c r="U548" s="801"/>
      <c r="V548" s="802"/>
      <c r="W548" s="37" t="s">
        <v>71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70</v>
      </c>
      <c r="Q549" s="801"/>
      <c r="R549" s="801"/>
      <c r="S549" s="801"/>
      <c r="T549" s="801"/>
      <c r="U549" s="801"/>
      <c r="V549" s="802"/>
      <c r="W549" s="37" t="s">
        <v>68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844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844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109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845</v>
      </c>
      <c r="B553" s="54" t="s">
        <v>846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112</v>
      </c>
      <c r="L553" s="32"/>
      <c r="M553" s="33" t="s">
        <v>116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68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114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customHeight="1" x14ac:dyDescent="0.25">
      <c r="A554" s="54" t="s">
        <v>847</v>
      </c>
      <c r="B554" s="54" t="s">
        <v>848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112</v>
      </c>
      <c r="L554" s="32"/>
      <c r="M554" s="33" t="s">
        <v>116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68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849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850</v>
      </c>
      <c r="B555" s="54" t="s">
        <v>851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112</v>
      </c>
      <c r="L555" s="32"/>
      <c r="M555" s="33" t="s">
        <v>116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68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852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853</v>
      </c>
      <c r="B556" s="54" t="s">
        <v>854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112</v>
      </c>
      <c r="L556" s="32"/>
      <c r="M556" s="33" t="s">
        <v>116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68</v>
      </c>
      <c r="X556" s="779">
        <v>1200</v>
      </c>
      <c r="Y556" s="780">
        <f t="shared" si="103"/>
        <v>1203.8400000000001</v>
      </c>
      <c r="Z556" s="36">
        <f t="shared" si="104"/>
        <v>2.72688</v>
      </c>
      <c r="AA556" s="56"/>
      <c r="AB556" s="57"/>
      <c r="AC556" s="629" t="s">
        <v>855</v>
      </c>
      <c r="AG556" s="64"/>
      <c r="AJ556" s="68"/>
      <c r="AK556" s="68">
        <v>0</v>
      </c>
      <c r="BB556" s="630" t="s">
        <v>1</v>
      </c>
      <c r="BM556" s="64">
        <f t="shared" si="105"/>
        <v>1281.8181818181818</v>
      </c>
      <c r="BN556" s="64">
        <f t="shared" si="106"/>
        <v>1285.92</v>
      </c>
      <c r="BO556" s="64">
        <f t="shared" si="107"/>
        <v>2.1853146853146854</v>
      </c>
      <c r="BP556" s="64">
        <f t="shared" si="108"/>
        <v>2.1923076923076925</v>
      </c>
    </row>
    <row r="557" spans="1:68" ht="16.5" customHeight="1" x14ac:dyDescent="0.25">
      <c r="A557" s="54" t="s">
        <v>856</v>
      </c>
      <c r="B557" s="54" t="s">
        <v>857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112</v>
      </c>
      <c r="L557" s="32"/>
      <c r="M557" s="33" t="s">
        <v>113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68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858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859</v>
      </c>
      <c r="B558" s="54" t="s">
        <v>860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112</v>
      </c>
      <c r="L558" s="32"/>
      <c r="M558" s="33" t="s">
        <v>113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68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861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862</v>
      </c>
      <c r="B559" s="54" t="s">
        <v>863</v>
      </c>
      <c r="C559" s="31">
        <v>4301011778</v>
      </c>
      <c r="D559" s="786">
        <v>4680115880603</v>
      </c>
      <c r="E559" s="787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123</v>
      </c>
      <c r="L559" s="32"/>
      <c r="M559" s="33" t="s">
        <v>116</v>
      </c>
      <c r="N559" s="33"/>
      <c r="O559" s="32">
        <v>60</v>
      </c>
      <c r="P559" s="10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68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114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862</v>
      </c>
      <c r="B560" s="54" t="s">
        <v>864</v>
      </c>
      <c r="C560" s="31">
        <v>4301012035</v>
      </c>
      <c r="D560" s="786">
        <v>4680115880603</v>
      </c>
      <c r="E560" s="787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123</v>
      </c>
      <c r="L560" s="32"/>
      <c r="M560" s="33" t="s">
        <v>116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68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114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865</v>
      </c>
      <c r="B561" s="54" t="s">
        <v>866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123</v>
      </c>
      <c r="L561" s="32"/>
      <c r="M561" s="33" t="s">
        <v>116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68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849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867</v>
      </c>
      <c r="B562" s="54" t="s">
        <v>868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75</v>
      </c>
      <c r="L562" s="32"/>
      <c r="M562" s="33" t="s">
        <v>116</v>
      </c>
      <c r="N562" s="33"/>
      <c r="O562" s="32">
        <v>60</v>
      </c>
      <c r="P562" s="810" t="s">
        <v>869</v>
      </c>
      <c r="Q562" s="784"/>
      <c r="R562" s="784"/>
      <c r="S562" s="784"/>
      <c r="T562" s="785"/>
      <c r="U562" s="34"/>
      <c r="V562" s="34"/>
      <c r="W562" s="35" t="s">
        <v>68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870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871</v>
      </c>
      <c r="B563" s="54" t="s">
        <v>872</v>
      </c>
      <c r="C563" s="31">
        <v>4301011784</v>
      </c>
      <c r="D563" s="786">
        <v>4607091389982</v>
      </c>
      <c r="E563" s="787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123</v>
      </c>
      <c r="L563" s="32"/>
      <c r="M563" s="33" t="s">
        <v>116</v>
      </c>
      <c r="N563" s="33"/>
      <c r="O563" s="32">
        <v>60</v>
      </c>
      <c r="P563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68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855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871</v>
      </c>
      <c r="B564" s="54" t="s">
        <v>873</v>
      </c>
      <c r="C564" s="31">
        <v>4301012034</v>
      </c>
      <c r="D564" s="786">
        <v>4607091389982</v>
      </c>
      <c r="E564" s="787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123</v>
      </c>
      <c r="L564" s="32"/>
      <c r="M564" s="33" t="s">
        <v>116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68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855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874</v>
      </c>
      <c r="B565" s="54" t="s">
        <v>875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123</v>
      </c>
      <c r="L565" s="32"/>
      <c r="M565" s="33" t="s">
        <v>116</v>
      </c>
      <c r="N565" s="33"/>
      <c r="O565" s="32">
        <v>60</v>
      </c>
      <c r="P565" s="870" t="s">
        <v>876</v>
      </c>
      <c r="Q565" s="784"/>
      <c r="R565" s="784"/>
      <c r="S565" s="784"/>
      <c r="T565" s="785"/>
      <c r="U565" s="34"/>
      <c r="V565" s="34"/>
      <c r="W565" s="35" t="s">
        <v>68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852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877</v>
      </c>
      <c r="B566" s="54" t="s">
        <v>878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123</v>
      </c>
      <c r="L566" s="32"/>
      <c r="M566" s="33" t="s">
        <v>116</v>
      </c>
      <c r="N566" s="33"/>
      <c r="O566" s="32">
        <v>60</v>
      </c>
      <c r="P566" s="1049" t="s">
        <v>879</v>
      </c>
      <c r="Q566" s="784"/>
      <c r="R566" s="784"/>
      <c r="S566" s="784"/>
      <c r="T566" s="785"/>
      <c r="U566" s="34"/>
      <c r="V566" s="34"/>
      <c r="W566" s="35" t="s">
        <v>68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858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880</v>
      </c>
      <c r="B567" s="54" t="s">
        <v>881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123</v>
      </c>
      <c r="L567" s="32"/>
      <c r="M567" s="33" t="s">
        <v>116</v>
      </c>
      <c r="N567" s="33"/>
      <c r="O567" s="32">
        <v>60</v>
      </c>
      <c r="P567" s="1097" t="s">
        <v>882</v>
      </c>
      <c r="Q567" s="784"/>
      <c r="R567" s="784"/>
      <c r="S567" s="784"/>
      <c r="T567" s="785"/>
      <c r="U567" s="34"/>
      <c r="V567" s="34"/>
      <c r="W567" s="35" t="s">
        <v>68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70</v>
      </c>
      <c r="Q568" s="801"/>
      <c r="R568" s="801"/>
      <c r="S568" s="801"/>
      <c r="T568" s="801"/>
      <c r="U568" s="801"/>
      <c r="V568" s="802"/>
      <c r="W568" s="37" t="s">
        <v>71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227.27272727272725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228.00000000000003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2.72688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70</v>
      </c>
      <c r="Q569" s="801"/>
      <c r="R569" s="801"/>
      <c r="S569" s="801"/>
      <c r="T569" s="801"/>
      <c r="U569" s="801"/>
      <c r="V569" s="802"/>
      <c r="W569" s="37" t="s">
        <v>68</v>
      </c>
      <c r="X569" s="781">
        <f>IFERROR(SUM(X553:X567),"0")</f>
        <v>1200</v>
      </c>
      <c r="Y569" s="781">
        <f>IFERROR(SUM(Y553:Y567),"0")</f>
        <v>1203.8400000000001</v>
      </c>
      <c r="Z569" s="37"/>
      <c r="AA569" s="782"/>
      <c r="AB569" s="782"/>
      <c r="AC569" s="782"/>
    </row>
    <row r="570" spans="1:68" ht="14.25" customHeight="1" x14ac:dyDescent="0.25">
      <c r="A570" s="799" t="s">
        <v>155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883</v>
      </c>
      <c r="B571" s="54" t="s">
        <v>884</v>
      </c>
      <c r="C571" s="31">
        <v>4301020222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112</v>
      </c>
      <c r="L571" s="32"/>
      <c r="M571" s="33" t="s">
        <v>116</v>
      </c>
      <c r="N571" s="33"/>
      <c r="O571" s="32">
        <v>55</v>
      </c>
      <c r="P571" s="8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68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885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883</v>
      </c>
      <c r="B572" s="54" t="s">
        <v>886</v>
      </c>
      <c r="C572" s="31">
        <v>4301020334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112</v>
      </c>
      <c r="L572" s="32"/>
      <c r="M572" s="33" t="s">
        <v>113</v>
      </c>
      <c r="N572" s="33"/>
      <c r="O572" s="32">
        <v>70</v>
      </c>
      <c r="P572" s="898" t="s">
        <v>887</v>
      </c>
      <c r="Q572" s="784"/>
      <c r="R572" s="784"/>
      <c r="S572" s="784"/>
      <c r="T572" s="785"/>
      <c r="U572" s="34"/>
      <c r="V572" s="34"/>
      <c r="W572" s="35" t="s">
        <v>68</v>
      </c>
      <c r="X572" s="779">
        <v>1500</v>
      </c>
      <c r="Y572" s="780">
        <f>IFERROR(IF(X572="",0,CEILING((X572/$H572),1)*$H572),"")</f>
        <v>1504.8000000000002</v>
      </c>
      <c r="Z572" s="36">
        <f>IFERROR(IF(Y572=0,"",ROUNDUP(Y572/H572,0)*0.01196),"")</f>
        <v>3.4085999999999999</v>
      </c>
      <c r="AA572" s="56"/>
      <c r="AB572" s="57"/>
      <c r="AC572" s="655" t="s">
        <v>888</v>
      </c>
      <c r="AG572" s="64"/>
      <c r="AJ572" s="68"/>
      <c r="AK572" s="68">
        <v>0</v>
      </c>
      <c r="BB572" s="656" t="s">
        <v>1</v>
      </c>
      <c r="BM572" s="64">
        <f>IFERROR(X572*I572/H572,"0")</f>
        <v>1602.2727272727273</v>
      </c>
      <c r="BN572" s="64">
        <f>IFERROR(Y572*I572/H572,"0")</f>
        <v>1607.3999999999999</v>
      </c>
      <c r="BO572" s="64">
        <f>IFERROR(1/J572*(X572/H572),"0")</f>
        <v>2.7316433566433567</v>
      </c>
      <c r="BP572" s="64">
        <f>IFERROR(1/J572*(Y572/H572),"0")</f>
        <v>2.7403846153846154</v>
      </c>
    </row>
    <row r="573" spans="1:68" ht="16.5" customHeight="1" x14ac:dyDescent="0.25">
      <c r="A573" s="54" t="s">
        <v>889</v>
      </c>
      <c r="B573" s="54" t="s">
        <v>890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123</v>
      </c>
      <c r="L573" s="32"/>
      <c r="M573" s="33" t="s">
        <v>116</v>
      </c>
      <c r="N573" s="33"/>
      <c r="O573" s="32">
        <v>70</v>
      </c>
      <c r="P573" s="894" t="s">
        <v>891</v>
      </c>
      <c r="Q573" s="784"/>
      <c r="R573" s="784"/>
      <c r="S573" s="784"/>
      <c r="T573" s="785"/>
      <c r="U573" s="34"/>
      <c r="V573" s="34"/>
      <c r="W573" s="35" t="s">
        <v>68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888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70</v>
      </c>
      <c r="Q574" s="801"/>
      <c r="R574" s="801"/>
      <c r="S574" s="801"/>
      <c r="T574" s="801"/>
      <c r="U574" s="801"/>
      <c r="V574" s="802"/>
      <c r="W574" s="37" t="s">
        <v>71</v>
      </c>
      <c r="X574" s="781">
        <f>IFERROR(X571/H571,"0")+IFERROR(X572/H572,"0")+IFERROR(X573/H573,"0")</f>
        <v>284.09090909090907</v>
      </c>
      <c r="Y574" s="781">
        <f>IFERROR(Y571/H571,"0")+IFERROR(Y572/H572,"0")+IFERROR(Y573/H573,"0")</f>
        <v>285</v>
      </c>
      <c r="Z574" s="781">
        <f>IFERROR(IF(Z571="",0,Z571),"0")+IFERROR(IF(Z572="",0,Z572),"0")+IFERROR(IF(Z573="",0,Z573),"0")</f>
        <v>3.4085999999999999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70</v>
      </c>
      <c r="Q575" s="801"/>
      <c r="R575" s="801"/>
      <c r="S575" s="801"/>
      <c r="T575" s="801"/>
      <c r="U575" s="801"/>
      <c r="V575" s="802"/>
      <c r="W575" s="37" t="s">
        <v>68</v>
      </c>
      <c r="X575" s="781">
        <f>IFERROR(SUM(X571:X573),"0")</f>
        <v>1500</v>
      </c>
      <c r="Y575" s="781">
        <f>IFERROR(SUM(Y571:Y573),"0")</f>
        <v>1504.8000000000002</v>
      </c>
      <c r="Z575" s="37"/>
      <c r="AA575" s="782"/>
      <c r="AB575" s="782"/>
      <c r="AC575" s="782"/>
    </row>
    <row r="576" spans="1:68" ht="14.25" customHeight="1" x14ac:dyDescent="0.25">
      <c r="A576" s="799" t="s">
        <v>63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892</v>
      </c>
      <c r="B577" s="54" t="s">
        <v>893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112</v>
      </c>
      <c r="L577" s="32"/>
      <c r="M577" s="33" t="s">
        <v>116</v>
      </c>
      <c r="N577" s="33"/>
      <c r="O577" s="32">
        <v>70</v>
      </c>
      <c r="P577" s="1140" t="s">
        <v>894</v>
      </c>
      <c r="Q577" s="784"/>
      <c r="R577" s="784"/>
      <c r="S577" s="784"/>
      <c r="T577" s="785"/>
      <c r="U577" s="34"/>
      <c r="V577" s="34"/>
      <c r="W577" s="35" t="s">
        <v>68</v>
      </c>
      <c r="X577" s="779">
        <v>300</v>
      </c>
      <c r="Y577" s="780">
        <f t="shared" ref="Y577:Y590" si="109">IFERROR(IF(X577="",0,CEILING((X577/$H577),1)*$H577),"")</f>
        <v>300.96000000000004</v>
      </c>
      <c r="Z577" s="36">
        <f>IFERROR(IF(Y577=0,"",ROUNDUP(Y577/H577,0)*0.01196),"")</f>
        <v>0.68171999999999999</v>
      </c>
      <c r="AA577" s="56"/>
      <c r="AB577" s="57"/>
      <c r="AC577" s="659" t="s">
        <v>895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320.45454545454544</v>
      </c>
      <c r="BN577" s="64">
        <f t="shared" ref="BN577:BN590" si="111">IFERROR(Y577*I577/H577,"0")</f>
        <v>321.48</v>
      </c>
      <c r="BO577" s="64">
        <f t="shared" ref="BO577:BO590" si="112">IFERROR(1/J577*(X577/H577),"0")</f>
        <v>0.54632867132867136</v>
      </c>
      <c r="BP577" s="64">
        <f t="shared" ref="BP577:BP590" si="113">IFERROR(1/J577*(Y577/H577),"0")</f>
        <v>0.54807692307692313</v>
      </c>
    </row>
    <row r="578" spans="1:68" ht="27" customHeight="1" x14ac:dyDescent="0.25">
      <c r="A578" s="54" t="s">
        <v>896</v>
      </c>
      <c r="B578" s="54" t="s">
        <v>897</v>
      </c>
      <c r="C578" s="31">
        <v>4301031248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112</v>
      </c>
      <c r="L578" s="32"/>
      <c r="M578" s="33" t="s">
        <v>67</v>
      </c>
      <c r="N578" s="33"/>
      <c r="O578" s="32">
        <v>60</v>
      </c>
      <c r="P578" s="11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68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898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896</v>
      </c>
      <c r="B579" s="54" t="s">
        <v>899</v>
      </c>
      <c r="C579" s="31">
        <v>4301031350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112</v>
      </c>
      <c r="L579" s="32"/>
      <c r="M579" s="33" t="s">
        <v>67</v>
      </c>
      <c r="N579" s="33"/>
      <c r="O579" s="32">
        <v>70</v>
      </c>
      <c r="P579" s="1185" t="s">
        <v>900</v>
      </c>
      <c r="Q579" s="784"/>
      <c r="R579" s="784"/>
      <c r="S579" s="784"/>
      <c r="T579" s="785"/>
      <c r="U579" s="34"/>
      <c r="V579" s="34"/>
      <c r="W579" s="35" t="s">
        <v>68</v>
      </c>
      <c r="X579" s="779">
        <v>300</v>
      </c>
      <c r="Y579" s="780">
        <f t="shared" si="109"/>
        <v>300.96000000000004</v>
      </c>
      <c r="Z579" s="36">
        <f>IFERROR(IF(Y579=0,"",ROUNDUP(Y579/H579,0)*0.01196),"")</f>
        <v>0.68171999999999999</v>
      </c>
      <c r="AA579" s="56"/>
      <c r="AB579" s="57"/>
      <c r="AC579" s="663" t="s">
        <v>901</v>
      </c>
      <c r="AG579" s="64"/>
      <c r="AJ579" s="68"/>
      <c r="AK579" s="68">
        <v>0</v>
      </c>
      <c r="BB579" s="664" t="s">
        <v>1</v>
      </c>
      <c r="BM579" s="64">
        <f t="shared" si="110"/>
        <v>320.45454545454544</v>
      </c>
      <c r="BN579" s="64">
        <f t="shared" si="111"/>
        <v>321.48</v>
      </c>
      <c r="BO579" s="64">
        <f t="shared" si="112"/>
        <v>0.54632867132867136</v>
      </c>
      <c r="BP579" s="64">
        <f t="shared" si="113"/>
        <v>0.54807692307692313</v>
      </c>
    </row>
    <row r="580" spans="1:68" ht="27" customHeight="1" x14ac:dyDescent="0.25">
      <c r="A580" s="54" t="s">
        <v>902</v>
      </c>
      <c r="B580" s="54" t="s">
        <v>903</v>
      </c>
      <c r="C580" s="31">
        <v>4301031250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112</v>
      </c>
      <c r="L580" s="32"/>
      <c r="M580" s="33" t="s">
        <v>67</v>
      </c>
      <c r="N580" s="33"/>
      <c r="O580" s="32">
        <v>60</v>
      </c>
      <c r="P580" s="11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68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904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902</v>
      </c>
      <c r="B581" s="54" t="s">
        <v>905</v>
      </c>
      <c r="C581" s="31">
        <v>4301031353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112</v>
      </c>
      <c r="L581" s="32"/>
      <c r="M581" s="33" t="s">
        <v>67</v>
      </c>
      <c r="N581" s="33"/>
      <c r="O581" s="32">
        <v>70</v>
      </c>
      <c r="P581" s="978" t="s">
        <v>906</v>
      </c>
      <c r="Q581" s="784"/>
      <c r="R581" s="784"/>
      <c r="S581" s="784"/>
      <c r="T581" s="785"/>
      <c r="U581" s="34"/>
      <c r="V581" s="34"/>
      <c r="W581" s="35" t="s">
        <v>68</v>
      </c>
      <c r="X581" s="779">
        <v>1000</v>
      </c>
      <c r="Y581" s="780">
        <f t="shared" si="109"/>
        <v>1003.2</v>
      </c>
      <c r="Z581" s="36">
        <f>IFERROR(IF(Y581=0,"",ROUNDUP(Y581/H581,0)*0.01196),"")</f>
        <v>2.2724000000000002</v>
      </c>
      <c r="AA581" s="56"/>
      <c r="AB581" s="57"/>
      <c r="AC581" s="667" t="s">
        <v>907</v>
      </c>
      <c r="AG581" s="64"/>
      <c r="AJ581" s="68"/>
      <c r="AK581" s="68">
        <v>0</v>
      </c>
      <c r="BB581" s="668" t="s">
        <v>1</v>
      </c>
      <c r="BM581" s="64">
        <f t="shared" si="110"/>
        <v>1068.1818181818182</v>
      </c>
      <c r="BN581" s="64">
        <f t="shared" si="111"/>
        <v>1071.5999999999999</v>
      </c>
      <c r="BO581" s="64">
        <f t="shared" si="112"/>
        <v>1.821095571095571</v>
      </c>
      <c r="BP581" s="64">
        <f t="shared" si="113"/>
        <v>1.8269230769230771</v>
      </c>
    </row>
    <row r="582" spans="1:68" ht="27" customHeight="1" x14ac:dyDescent="0.25">
      <c r="A582" s="54" t="s">
        <v>908</v>
      </c>
      <c r="B582" s="54" t="s">
        <v>909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123</v>
      </c>
      <c r="L582" s="32"/>
      <c r="M582" s="33" t="s">
        <v>116</v>
      </c>
      <c r="N582" s="33"/>
      <c r="O582" s="32">
        <v>70</v>
      </c>
      <c r="P582" s="1120" t="s">
        <v>910</v>
      </c>
      <c r="Q582" s="784"/>
      <c r="R582" s="784"/>
      <c r="S582" s="784"/>
      <c r="T582" s="785"/>
      <c r="U582" s="34"/>
      <c r="V582" s="34"/>
      <c r="W582" s="35" t="s">
        <v>68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895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908</v>
      </c>
      <c r="B583" s="54" t="s">
        <v>911</v>
      </c>
      <c r="C583" s="31">
        <v>4301031383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123</v>
      </c>
      <c r="L583" s="32"/>
      <c r="M583" s="33" t="s">
        <v>116</v>
      </c>
      <c r="N583" s="33"/>
      <c r="O583" s="32">
        <v>60</v>
      </c>
      <c r="P583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68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912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908</v>
      </c>
      <c r="B584" s="54" t="s">
        <v>913</v>
      </c>
      <c r="C584" s="31">
        <v>4301031419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123</v>
      </c>
      <c r="L584" s="32"/>
      <c r="M584" s="33" t="s">
        <v>116</v>
      </c>
      <c r="N584" s="33"/>
      <c r="O584" s="32">
        <v>70</v>
      </c>
      <c r="P584" s="921" t="s">
        <v>914</v>
      </c>
      <c r="Q584" s="784"/>
      <c r="R584" s="784"/>
      <c r="S584" s="784"/>
      <c r="T584" s="785"/>
      <c r="U584" s="34"/>
      <c r="V584" s="34"/>
      <c r="W584" s="35" t="s">
        <v>68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895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915</v>
      </c>
      <c r="B585" s="54" t="s">
        <v>916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123</v>
      </c>
      <c r="L585" s="32"/>
      <c r="M585" s="33" t="s">
        <v>67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68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898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915</v>
      </c>
      <c r="B586" s="54" t="s">
        <v>917</v>
      </c>
      <c r="C586" s="31">
        <v>4301031385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123</v>
      </c>
      <c r="L586" s="32"/>
      <c r="M586" s="33" t="s">
        <v>67</v>
      </c>
      <c r="N586" s="33"/>
      <c r="O586" s="32">
        <v>60</v>
      </c>
      <c r="P586" s="102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68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901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915</v>
      </c>
      <c r="B587" s="54" t="s">
        <v>918</v>
      </c>
      <c r="C587" s="31">
        <v>4301031418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123</v>
      </c>
      <c r="L587" s="32"/>
      <c r="M587" s="33" t="s">
        <v>67</v>
      </c>
      <c r="N587" s="33"/>
      <c r="O587" s="32">
        <v>70</v>
      </c>
      <c r="P587" s="964" t="s">
        <v>919</v>
      </c>
      <c r="Q587" s="784"/>
      <c r="R587" s="784"/>
      <c r="S587" s="784"/>
      <c r="T587" s="785"/>
      <c r="U587" s="34"/>
      <c r="V587" s="34"/>
      <c r="W587" s="35" t="s">
        <v>68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901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123</v>
      </c>
      <c r="L588" s="32"/>
      <c r="M588" s="33" t="s">
        <v>67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68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904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920</v>
      </c>
      <c r="B589" s="54" t="s">
        <v>922</v>
      </c>
      <c r="C589" s="31">
        <v>4301031384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123</v>
      </c>
      <c r="L589" s="32"/>
      <c r="M589" s="33" t="s">
        <v>67</v>
      </c>
      <c r="N589" s="33"/>
      <c r="O589" s="32">
        <v>60</v>
      </c>
      <c r="P589" s="11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68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907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920</v>
      </c>
      <c r="B590" s="54" t="s">
        <v>923</v>
      </c>
      <c r="C590" s="31">
        <v>4301031417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123</v>
      </c>
      <c r="L590" s="32"/>
      <c r="M590" s="33" t="s">
        <v>67</v>
      </c>
      <c r="N590" s="33"/>
      <c r="O590" s="32">
        <v>70</v>
      </c>
      <c r="P590" s="999" t="s">
        <v>924</v>
      </c>
      <c r="Q590" s="784"/>
      <c r="R590" s="784"/>
      <c r="S590" s="784"/>
      <c r="T590" s="785"/>
      <c r="U590" s="34"/>
      <c r="V590" s="34"/>
      <c r="W590" s="35" t="s">
        <v>68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907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70</v>
      </c>
      <c r="Q591" s="801"/>
      <c r="R591" s="801"/>
      <c r="S591" s="801"/>
      <c r="T591" s="801"/>
      <c r="U591" s="801"/>
      <c r="V591" s="802"/>
      <c r="W591" s="37" t="s">
        <v>71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303.030303030303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304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3.63584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70</v>
      </c>
      <c r="Q592" s="801"/>
      <c r="R592" s="801"/>
      <c r="S592" s="801"/>
      <c r="T592" s="801"/>
      <c r="U592" s="801"/>
      <c r="V592" s="802"/>
      <c r="W592" s="37" t="s">
        <v>68</v>
      </c>
      <c r="X592" s="781">
        <f>IFERROR(SUM(X577:X590),"0")</f>
        <v>1600</v>
      </c>
      <c r="Y592" s="781">
        <f>IFERROR(SUM(Y577:Y590),"0")</f>
        <v>1605.1200000000001</v>
      </c>
      <c r="Z592" s="37"/>
      <c r="AA592" s="782"/>
      <c r="AB592" s="782"/>
      <c r="AC592" s="782"/>
    </row>
    <row r="593" spans="1:68" ht="14.25" customHeight="1" x14ac:dyDescent="0.25">
      <c r="A593" s="799" t="s">
        <v>72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925</v>
      </c>
      <c r="B594" s="54" t="s">
        <v>926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112</v>
      </c>
      <c r="L594" s="32"/>
      <c r="M594" s="33" t="s">
        <v>67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68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927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928</v>
      </c>
      <c r="B595" s="54" t="s">
        <v>929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112</v>
      </c>
      <c r="L595" s="32"/>
      <c r="M595" s="33" t="s">
        <v>67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68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930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931</v>
      </c>
      <c r="B596" s="54" t="s">
        <v>932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75</v>
      </c>
      <c r="L596" s="32"/>
      <c r="M596" s="33" t="s">
        <v>67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68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933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70</v>
      </c>
      <c r="Q597" s="801"/>
      <c r="R597" s="801"/>
      <c r="S597" s="801"/>
      <c r="T597" s="801"/>
      <c r="U597" s="801"/>
      <c r="V597" s="802"/>
      <c r="W597" s="37" t="s">
        <v>71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70</v>
      </c>
      <c r="Q598" s="801"/>
      <c r="R598" s="801"/>
      <c r="S598" s="801"/>
      <c r="T598" s="801"/>
      <c r="U598" s="801"/>
      <c r="V598" s="802"/>
      <c r="W598" s="37" t="s">
        <v>68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196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934</v>
      </c>
      <c r="B600" s="54" t="s">
        <v>935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112</v>
      </c>
      <c r="L600" s="32"/>
      <c r="M600" s="33" t="s">
        <v>67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68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936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937</v>
      </c>
      <c r="B601" s="54" t="s">
        <v>938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112</v>
      </c>
      <c r="L601" s="32"/>
      <c r="M601" s="33" t="s">
        <v>67</v>
      </c>
      <c r="N601" s="33"/>
      <c r="O601" s="32">
        <v>35</v>
      </c>
      <c r="P601" s="1174" t="s">
        <v>939</v>
      </c>
      <c r="Q601" s="784"/>
      <c r="R601" s="784"/>
      <c r="S601" s="784"/>
      <c r="T601" s="785"/>
      <c r="U601" s="34"/>
      <c r="V601" s="34"/>
      <c r="W601" s="35" t="s">
        <v>68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936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70</v>
      </c>
      <c r="Q602" s="801"/>
      <c r="R602" s="801"/>
      <c r="S602" s="801"/>
      <c r="T602" s="801"/>
      <c r="U602" s="801"/>
      <c r="V602" s="802"/>
      <c r="W602" s="37" t="s">
        <v>71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70</v>
      </c>
      <c r="Q603" s="801"/>
      <c r="R603" s="801"/>
      <c r="S603" s="801"/>
      <c r="T603" s="801"/>
      <c r="U603" s="801"/>
      <c r="V603" s="802"/>
      <c r="W603" s="37" t="s">
        <v>68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940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940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109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941</v>
      </c>
      <c r="B607" s="54" t="s">
        <v>942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112</v>
      </c>
      <c r="L607" s="32"/>
      <c r="M607" s="33" t="s">
        <v>270</v>
      </c>
      <c r="N607" s="33"/>
      <c r="O607" s="32">
        <v>90</v>
      </c>
      <c r="P607" s="1094" t="s">
        <v>943</v>
      </c>
      <c r="Q607" s="784"/>
      <c r="R607" s="784"/>
      <c r="S607" s="784"/>
      <c r="T607" s="785"/>
      <c r="U607" s="34"/>
      <c r="V607" s="34"/>
      <c r="W607" s="35" t="s">
        <v>68</v>
      </c>
      <c r="X607" s="779">
        <v>50</v>
      </c>
      <c r="Y607" s="780">
        <f>IFERROR(IF(X607="",0,CEILING((X607/$H607),1)*$H607),"")</f>
        <v>54</v>
      </c>
      <c r="Z607" s="36">
        <f>IFERROR(IF(Y607=0,"",ROUNDUP(Y607/H607,0)*0.01196),"")</f>
        <v>0.10764</v>
      </c>
      <c r="AA607" s="56"/>
      <c r="AB607" s="57"/>
      <c r="AC607" s="697" t="s">
        <v>271</v>
      </c>
      <c r="AG607" s="64"/>
      <c r="AJ607" s="68"/>
      <c r="AK607" s="68">
        <v>0</v>
      </c>
      <c r="BB607" s="698" t="s">
        <v>1</v>
      </c>
      <c r="BM607" s="64">
        <f>IFERROR(X607*I607/H607,"0")</f>
        <v>53</v>
      </c>
      <c r="BN607" s="64">
        <f>IFERROR(Y607*I607/H607,"0")</f>
        <v>57.24</v>
      </c>
      <c r="BO607" s="64">
        <f>IFERROR(1/J607*(X607/H607),"0")</f>
        <v>8.0128205128205135E-2</v>
      </c>
      <c r="BP607" s="64">
        <f>IFERROR(1/J607*(Y607/H607),"0")</f>
        <v>8.6538461538461536E-2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70</v>
      </c>
      <c r="Q608" s="801"/>
      <c r="R608" s="801"/>
      <c r="S608" s="801"/>
      <c r="T608" s="801"/>
      <c r="U608" s="801"/>
      <c r="V608" s="802"/>
      <c r="W608" s="37" t="s">
        <v>71</v>
      </c>
      <c r="X608" s="781">
        <f>IFERROR(X607/H607,"0")</f>
        <v>8.3333333333333339</v>
      </c>
      <c r="Y608" s="781">
        <f>IFERROR(Y607/H607,"0")</f>
        <v>9</v>
      </c>
      <c r="Z608" s="781">
        <f>IFERROR(IF(Z607="",0,Z607),"0")</f>
        <v>0.10764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70</v>
      </c>
      <c r="Q609" s="801"/>
      <c r="R609" s="801"/>
      <c r="S609" s="801"/>
      <c r="T609" s="801"/>
      <c r="U609" s="801"/>
      <c r="V609" s="802"/>
      <c r="W609" s="37" t="s">
        <v>68</v>
      </c>
      <c r="X609" s="781">
        <f>IFERROR(SUM(X607:X607),"0")</f>
        <v>50</v>
      </c>
      <c r="Y609" s="781">
        <f>IFERROR(SUM(Y607:Y607),"0")</f>
        <v>54</v>
      </c>
      <c r="Z609" s="37"/>
      <c r="AA609" s="782"/>
      <c r="AB609" s="782"/>
      <c r="AC609" s="782"/>
    </row>
    <row r="610" spans="1:68" ht="14.25" customHeight="1" x14ac:dyDescent="0.25">
      <c r="A610" s="799" t="s">
        <v>63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944</v>
      </c>
      <c r="B611" s="54" t="s">
        <v>945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123</v>
      </c>
      <c r="L611" s="32"/>
      <c r="M611" s="33" t="s">
        <v>270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68</v>
      </c>
      <c r="X611" s="779">
        <v>50</v>
      </c>
      <c r="Y611" s="780">
        <f>IFERROR(IF(X611="",0,CEILING((X611/$H611),1)*$H611),"")</f>
        <v>50.400000000000006</v>
      </c>
      <c r="Z611" s="36">
        <f>IFERROR(IF(Y611=0,"",ROUNDUP(Y611/H611,0)*0.00937),"")</f>
        <v>0.11244</v>
      </c>
      <c r="AA611" s="56"/>
      <c r="AB611" s="57"/>
      <c r="AC611" s="699" t="s">
        <v>946</v>
      </c>
      <c r="AG611" s="64"/>
      <c r="AJ611" s="68"/>
      <c r="AK611" s="68">
        <v>0</v>
      </c>
      <c r="BB611" s="700" t="s">
        <v>1</v>
      </c>
      <c r="BM611" s="64">
        <f>IFERROR(X611*I611/H611,"0")</f>
        <v>52.5</v>
      </c>
      <c r="BN611" s="64">
        <f>IFERROR(Y611*I611/H611,"0")</f>
        <v>52.920000000000009</v>
      </c>
      <c r="BO611" s="64">
        <f>IFERROR(1/J611*(X611/H611),"0")</f>
        <v>9.9206349206349215E-2</v>
      </c>
      <c r="BP611" s="64">
        <f>IFERROR(1/J611*(Y611/H611),"0")</f>
        <v>0.1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70</v>
      </c>
      <c r="Q612" s="801"/>
      <c r="R612" s="801"/>
      <c r="S612" s="801"/>
      <c r="T612" s="801"/>
      <c r="U612" s="801"/>
      <c r="V612" s="802"/>
      <c r="W612" s="37" t="s">
        <v>71</v>
      </c>
      <c r="X612" s="781">
        <f>IFERROR(X611/H611,"0")</f>
        <v>11.904761904761905</v>
      </c>
      <c r="Y612" s="781">
        <f>IFERROR(Y611/H611,"0")</f>
        <v>12</v>
      </c>
      <c r="Z612" s="781">
        <f>IFERROR(IF(Z611="",0,Z611),"0")</f>
        <v>0.11244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70</v>
      </c>
      <c r="Q613" s="801"/>
      <c r="R613" s="801"/>
      <c r="S613" s="801"/>
      <c r="T613" s="801"/>
      <c r="U613" s="801"/>
      <c r="V613" s="802"/>
      <c r="W613" s="37" t="s">
        <v>68</v>
      </c>
      <c r="X613" s="781">
        <f>IFERROR(SUM(X611:X611),"0")</f>
        <v>50</v>
      </c>
      <c r="Y613" s="781">
        <f>IFERROR(SUM(Y611:Y611),"0")</f>
        <v>50.400000000000006</v>
      </c>
      <c r="Z613" s="37"/>
      <c r="AA613" s="782"/>
      <c r="AB613" s="782"/>
      <c r="AC613" s="782"/>
    </row>
    <row r="614" spans="1:68" ht="27.75" customHeight="1" x14ac:dyDescent="0.2">
      <c r="A614" s="831" t="s">
        <v>947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947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109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948</v>
      </c>
      <c r="B617" s="54" t="s">
        <v>949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112</v>
      </c>
      <c r="L617" s="32"/>
      <c r="M617" s="33" t="s">
        <v>113</v>
      </c>
      <c r="N617" s="33"/>
      <c r="O617" s="32">
        <v>55</v>
      </c>
      <c r="P617" s="1060" t="s">
        <v>950</v>
      </c>
      <c r="Q617" s="784"/>
      <c r="R617" s="784"/>
      <c r="S617" s="784"/>
      <c r="T617" s="785"/>
      <c r="U617" s="34"/>
      <c r="V617" s="34"/>
      <c r="W617" s="35" t="s">
        <v>68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951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952</v>
      </c>
      <c r="B618" s="54" t="s">
        <v>953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112</v>
      </c>
      <c r="L618" s="32"/>
      <c r="M618" s="33" t="s">
        <v>116</v>
      </c>
      <c r="N618" s="33"/>
      <c r="O618" s="32">
        <v>50</v>
      </c>
      <c r="P618" s="1087" t="s">
        <v>954</v>
      </c>
      <c r="Q618" s="784"/>
      <c r="R618" s="784"/>
      <c r="S618" s="784"/>
      <c r="T618" s="785"/>
      <c r="U618" s="34"/>
      <c r="V618" s="34"/>
      <c r="W618" s="35" t="s">
        <v>68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955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956</v>
      </c>
      <c r="B619" s="54" t="s">
        <v>957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112</v>
      </c>
      <c r="L619" s="32"/>
      <c r="M619" s="33" t="s">
        <v>116</v>
      </c>
      <c r="N619" s="33"/>
      <c r="O619" s="32">
        <v>50</v>
      </c>
      <c r="P619" s="1034" t="s">
        <v>958</v>
      </c>
      <c r="Q619" s="784"/>
      <c r="R619" s="784"/>
      <c r="S619" s="784"/>
      <c r="T619" s="785"/>
      <c r="U619" s="34"/>
      <c r="V619" s="34"/>
      <c r="W619" s="35" t="s">
        <v>68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959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960</v>
      </c>
      <c r="B620" s="54" t="s">
        <v>961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112</v>
      </c>
      <c r="L620" s="32"/>
      <c r="M620" s="33" t="s">
        <v>116</v>
      </c>
      <c r="N620" s="33"/>
      <c r="O620" s="32">
        <v>55</v>
      </c>
      <c r="P620" s="1093" t="s">
        <v>962</v>
      </c>
      <c r="Q620" s="784"/>
      <c r="R620" s="784"/>
      <c r="S620" s="784"/>
      <c r="T620" s="785"/>
      <c r="U620" s="34"/>
      <c r="V620" s="34"/>
      <c r="W620" s="35" t="s">
        <v>68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963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964</v>
      </c>
      <c r="B621" s="54" t="s">
        <v>965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123</v>
      </c>
      <c r="L621" s="32"/>
      <c r="M621" s="33" t="s">
        <v>113</v>
      </c>
      <c r="N621" s="33"/>
      <c r="O621" s="32">
        <v>55</v>
      </c>
      <c r="P621" s="841" t="s">
        <v>966</v>
      </c>
      <c r="Q621" s="784"/>
      <c r="R621" s="784"/>
      <c r="S621" s="784"/>
      <c r="T621" s="785"/>
      <c r="U621" s="34"/>
      <c r="V621" s="34"/>
      <c r="W621" s="35" t="s">
        <v>68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951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967</v>
      </c>
      <c r="B622" s="54" t="s">
        <v>968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123</v>
      </c>
      <c r="L622" s="32"/>
      <c r="M622" s="33" t="s">
        <v>116</v>
      </c>
      <c r="N622" s="33"/>
      <c r="O622" s="32">
        <v>50</v>
      </c>
      <c r="P622" s="1023" t="s">
        <v>969</v>
      </c>
      <c r="Q622" s="784"/>
      <c r="R622" s="784"/>
      <c r="S622" s="784"/>
      <c r="T622" s="785"/>
      <c r="U622" s="34"/>
      <c r="V622" s="34"/>
      <c r="W622" s="35" t="s">
        <v>68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959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970</v>
      </c>
      <c r="B623" s="54" t="s">
        <v>971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123</v>
      </c>
      <c r="L623" s="32"/>
      <c r="M623" s="33" t="s">
        <v>116</v>
      </c>
      <c r="N623" s="33"/>
      <c r="O623" s="32">
        <v>55</v>
      </c>
      <c r="P623" s="1008" t="s">
        <v>972</v>
      </c>
      <c r="Q623" s="784"/>
      <c r="R623" s="784"/>
      <c r="S623" s="784"/>
      <c r="T623" s="785"/>
      <c r="U623" s="34"/>
      <c r="V623" s="34"/>
      <c r="W623" s="35" t="s">
        <v>68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963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70</v>
      </c>
      <c r="Q624" s="801"/>
      <c r="R624" s="801"/>
      <c r="S624" s="801"/>
      <c r="T624" s="801"/>
      <c r="U624" s="801"/>
      <c r="V624" s="802"/>
      <c r="W624" s="37" t="s">
        <v>71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70</v>
      </c>
      <c r="Q625" s="801"/>
      <c r="R625" s="801"/>
      <c r="S625" s="801"/>
      <c r="T625" s="801"/>
      <c r="U625" s="801"/>
      <c r="V625" s="802"/>
      <c r="W625" s="37" t="s">
        <v>68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155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973</v>
      </c>
      <c r="B627" s="54" t="s">
        <v>974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112</v>
      </c>
      <c r="L627" s="32"/>
      <c r="M627" s="33" t="s">
        <v>113</v>
      </c>
      <c r="N627" s="33"/>
      <c r="O627" s="32">
        <v>50</v>
      </c>
      <c r="P627" s="1012" t="s">
        <v>975</v>
      </c>
      <c r="Q627" s="784"/>
      <c r="R627" s="784"/>
      <c r="S627" s="784"/>
      <c r="T627" s="785"/>
      <c r="U627" s="34"/>
      <c r="V627" s="34"/>
      <c r="W627" s="35" t="s">
        <v>68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976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977</v>
      </c>
      <c r="B628" s="54" t="s">
        <v>978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112</v>
      </c>
      <c r="L628" s="32"/>
      <c r="M628" s="33" t="s">
        <v>116</v>
      </c>
      <c r="N628" s="33"/>
      <c r="O628" s="32">
        <v>50</v>
      </c>
      <c r="P628" s="824" t="s">
        <v>979</v>
      </c>
      <c r="Q628" s="784"/>
      <c r="R628" s="784"/>
      <c r="S628" s="784"/>
      <c r="T628" s="785"/>
      <c r="U628" s="34"/>
      <c r="V628" s="34"/>
      <c r="W628" s="35" t="s">
        <v>68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976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980</v>
      </c>
      <c r="B629" s="54" t="s">
        <v>981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112</v>
      </c>
      <c r="L629" s="32"/>
      <c r="M629" s="33" t="s">
        <v>116</v>
      </c>
      <c r="N629" s="33"/>
      <c r="O629" s="32">
        <v>50</v>
      </c>
      <c r="P629" s="1047" t="s">
        <v>982</v>
      </c>
      <c r="Q629" s="784"/>
      <c r="R629" s="784"/>
      <c r="S629" s="784"/>
      <c r="T629" s="785"/>
      <c r="U629" s="34"/>
      <c r="V629" s="34"/>
      <c r="W629" s="35" t="s">
        <v>68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983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984</v>
      </c>
      <c r="B630" s="54" t="s">
        <v>985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123</v>
      </c>
      <c r="L630" s="32"/>
      <c r="M630" s="33" t="s">
        <v>116</v>
      </c>
      <c r="N630" s="33"/>
      <c r="O630" s="32">
        <v>50</v>
      </c>
      <c r="P630" s="1058" t="s">
        <v>986</v>
      </c>
      <c r="Q630" s="784"/>
      <c r="R630" s="784"/>
      <c r="S630" s="784"/>
      <c r="T630" s="785"/>
      <c r="U630" s="34"/>
      <c r="V630" s="34"/>
      <c r="W630" s="35" t="s">
        <v>68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983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70</v>
      </c>
      <c r="Q631" s="801"/>
      <c r="R631" s="801"/>
      <c r="S631" s="801"/>
      <c r="T631" s="801"/>
      <c r="U631" s="801"/>
      <c r="V631" s="802"/>
      <c r="W631" s="37" t="s">
        <v>71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70</v>
      </c>
      <c r="Q632" s="801"/>
      <c r="R632" s="801"/>
      <c r="S632" s="801"/>
      <c r="T632" s="801"/>
      <c r="U632" s="801"/>
      <c r="V632" s="802"/>
      <c r="W632" s="37" t="s">
        <v>68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63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987</v>
      </c>
      <c r="B634" s="54" t="s">
        <v>988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123</v>
      </c>
      <c r="L634" s="32"/>
      <c r="M634" s="33" t="s">
        <v>67</v>
      </c>
      <c r="N634" s="33"/>
      <c r="O634" s="32">
        <v>40</v>
      </c>
      <c r="P634" s="862" t="s">
        <v>989</v>
      </c>
      <c r="Q634" s="784"/>
      <c r="R634" s="784"/>
      <c r="S634" s="784"/>
      <c r="T634" s="785"/>
      <c r="U634" s="34"/>
      <c r="V634" s="34"/>
      <c r="W634" s="35" t="s">
        <v>68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990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991</v>
      </c>
      <c r="B635" s="54" t="s">
        <v>992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123</v>
      </c>
      <c r="L635" s="32"/>
      <c r="M635" s="33" t="s">
        <v>67</v>
      </c>
      <c r="N635" s="33"/>
      <c r="O635" s="32">
        <v>40</v>
      </c>
      <c r="P635" s="892" t="s">
        <v>993</v>
      </c>
      <c r="Q635" s="784"/>
      <c r="R635" s="784"/>
      <c r="S635" s="784"/>
      <c r="T635" s="785"/>
      <c r="U635" s="34"/>
      <c r="V635" s="34"/>
      <c r="W635" s="35" t="s">
        <v>68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994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995</v>
      </c>
      <c r="B636" s="54" t="s">
        <v>996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123</v>
      </c>
      <c r="L636" s="32"/>
      <c r="M636" s="33" t="s">
        <v>67</v>
      </c>
      <c r="N636" s="33"/>
      <c r="O636" s="32">
        <v>45</v>
      </c>
      <c r="P636" s="1144" t="s">
        <v>997</v>
      </c>
      <c r="Q636" s="784"/>
      <c r="R636" s="784"/>
      <c r="S636" s="784"/>
      <c r="T636" s="785"/>
      <c r="U636" s="34"/>
      <c r="V636" s="34"/>
      <c r="W636" s="35" t="s">
        <v>68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998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999</v>
      </c>
      <c r="B637" s="54" t="s">
        <v>1000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123</v>
      </c>
      <c r="L637" s="32"/>
      <c r="M637" s="33" t="s">
        <v>67</v>
      </c>
      <c r="N637" s="33"/>
      <c r="O637" s="32">
        <v>45</v>
      </c>
      <c r="P637" s="902" t="s">
        <v>1001</v>
      </c>
      <c r="Q637" s="784"/>
      <c r="R637" s="784"/>
      <c r="S637" s="784"/>
      <c r="T637" s="785"/>
      <c r="U637" s="34"/>
      <c r="V637" s="34"/>
      <c r="W637" s="35" t="s">
        <v>68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1002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1003</v>
      </c>
      <c r="B638" s="54" t="s">
        <v>1004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123</v>
      </c>
      <c r="L638" s="32"/>
      <c r="M638" s="33" t="s">
        <v>67</v>
      </c>
      <c r="N638" s="33"/>
      <c r="O638" s="32">
        <v>45</v>
      </c>
      <c r="P638" s="945" t="s">
        <v>1005</v>
      </c>
      <c r="Q638" s="784"/>
      <c r="R638" s="784"/>
      <c r="S638" s="784"/>
      <c r="T638" s="785"/>
      <c r="U638" s="34"/>
      <c r="V638" s="34"/>
      <c r="W638" s="35" t="s">
        <v>68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1006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1007</v>
      </c>
      <c r="B639" s="54" t="s">
        <v>1008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66</v>
      </c>
      <c r="L639" s="32"/>
      <c r="M639" s="33" t="s">
        <v>67</v>
      </c>
      <c r="N639" s="33"/>
      <c r="O639" s="32">
        <v>40</v>
      </c>
      <c r="P639" s="1139" t="s">
        <v>1009</v>
      </c>
      <c r="Q639" s="784"/>
      <c r="R639" s="784"/>
      <c r="S639" s="784"/>
      <c r="T639" s="785"/>
      <c r="U639" s="34"/>
      <c r="V639" s="34"/>
      <c r="W639" s="35" t="s">
        <v>68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990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1010</v>
      </c>
      <c r="B640" s="54" t="s">
        <v>1011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66</v>
      </c>
      <c r="L640" s="32"/>
      <c r="M640" s="33" t="s">
        <v>67</v>
      </c>
      <c r="N640" s="33"/>
      <c r="O640" s="32">
        <v>40</v>
      </c>
      <c r="P640" s="949" t="s">
        <v>1012</v>
      </c>
      <c r="Q640" s="784"/>
      <c r="R640" s="784"/>
      <c r="S640" s="784"/>
      <c r="T640" s="785"/>
      <c r="U640" s="34"/>
      <c r="V640" s="34"/>
      <c r="W640" s="35" t="s">
        <v>68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994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70</v>
      </c>
      <c r="Q641" s="801"/>
      <c r="R641" s="801"/>
      <c r="S641" s="801"/>
      <c r="T641" s="801"/>
      <c r="U641" s="801"/>
      <c r="V641" s="802"/>
      <c r="W641" s="37" t="s">
        <v>71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70</v>
      </c>
      <c r="Q642" s="801"/>
      <c r="R642" s="801"/>
      <c r="S642" s="801"/>
      <c r="T642" s="801"/>
      <c r="U642" s="801"/>
      <c r="V642" s="802"/>
      <c r="W642" s="37" t="s">
        <v>68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72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1013</v>
      </c>
      <c r="B644" s="54" t="s">
        <v>1014</v>
      </c>
      <c r="C644" s="31">
        <v>4301051746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112</v>
      </c>
      <c r="L644" s="32"/>
      <c r="M644" s="33" t="s">
        <v>113</v>
      </c>
      <c r="N644" s="33"/>
      <c r="O644" s="32">
        <v>40</v>
      </c>
      <c r="P644" s="1186" t="s">
        <v>1015</v>
      </c>
      <c r="Q644" s="784"/>
      <c r="R644" s="784"/>
      <c r="S644" s="784"/>
      <c r="T644" s="785"/>
      <c r="U644" s="34"/>
      <c r="V644" s="34"/>
      <c r="W644" s="35" t="s">
        <v>68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1016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customHeight="1" x14ac:dyDescent="0.25">
      <c r="A645" s="54" t="s">
        <v>1013</v>
      </c>
      <c r="B645" s="54" t="s">
        <v>1017</v>
      </c>
      <c r="C645" s="31">
        <v>4301051887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112</v>
      </c>
      <c r="L645" s="32"/>
      <c r="M645" s="33" t="s">
        <v>113</v>
      </c>
      <c r="N645" s="33"/>
      <c r="O645" s="32">
        <v>45</v>
      </c>
      <c r="P645" s="940" t="s">
        <v>1018</v>
      </c>
      <c r="Q645" s="784"/>
      <c r="R645" s="784"/>
      <c r="S645" s="784"/>
      <c r="T645" s="785"/>
      <c r="U645" s="34"/>
      <c r="V645" s="34"/>
      <c r="W645" s="35" t="s">
        <v>68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1016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1019</v>
      </c>
      <c r="B646" s="54" t="s">
        <v>1020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112</v>
      </c>
      <c r="L646" s="32"/>
      <c r="M646" s="33" t="s">
        <v>67</v>
      </c>
      <c r="N646" s="33"/>
      <c r="O646" s="32">
        <v>30</v>
      </c>
      <c r="P646" s="1123" t="s">
        <v>1021</v>
      </c>
      <c r="Q646" s="784"/>
      <c r="R646" s="784"/>
      <c r="S646" s="784"/>
      <c r="T646" s="785"/>
      <c r="U646" s="34"/>
      <c r="V646" s="34"/>
      <c r="W646" s="35" t="s">
        <v>68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1022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1019</v>
      </c>
      <c r="B647" s="54" t="s">
        <v>1023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112</v>
      </c>
      <c r="L647" s="32"/>
      <c r="M647" s="33" t="s">
        <v>113</v>
      </c>
      <c r="N647" s="33"/>
      <c r="O647" s="32">
        <v>45</v>
      </c>
      <c r="P647" s="874" t="s">
        <v>1024</v>
      </c>
      <c r="Q647" s="784"/>
      <c r="R647" s="784"/>
      <c r="S647" s="784"/>
      <c r="T647" s="785"/>
      <c r="U647" s="34"/>
      <c r="V647" s="34"/>
      <c r="W647" s="35" t="s">
        <v>68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1022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1025</v>
      </c>
      <c r="B648" s="54" t="s">
        <v>1026</v>
      </c>
      <c r="C648" s="31">
        <v>4301051390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66</v>
      </c>
      <c r="L648" s="32"/>
      <c r="M648" s="33" t="s">
        <v>67</v>
      </c>
      <c r="N648" s="33"/>
      <c r="O648" s="32">
        <v>40</v>
      </c>
      <c r="P648" s="1124" t="s">
        <v>1027</v>
      </c>
      <c r="Q648" s="784"/>
      <c r="R648" s="784"/>
      <c r="S648" s="784"/>
      <c r="T648" s="785"/>
      <c r="U648" s="34"/>
      <c r="V648" s="34"/>
      <c r="W648" s="35" t="s">
        <v>68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1016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1025</v>
      </c>
      <c r="B649" s="54" t="s">
        <v>1028</v>
      </c>
      <c r="C649" s="31">
        <v>4301051920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75</v>
      </c>
      <c r="L649" s="32"/>
      <c r="M649" s="33" t="s">
        <v>151</v>
      </c>
      <c r="N649" s="33"/>
      <c r="O649" s="32">
        <v>45</v>
      </c>
      <c r="P649" s="1024" t="s">
        <v>1029</v>
      </c>
      <c r="Q649" s="784"/>
      <c r="R649" s="784"/>
      <c r="S649" s="784"/>
      <c r="T649" s="785"/>
      <c r="U649" s="34"/>
      <c r="V649" s="34"/>
      <c r="W649" s="35" t="s">
        <v>68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1016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1030</v>
      </c>
      <c r="B650" s="54" t="s">
        <v>1031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66</v>
      </c>
      <c r="L650" s="32"/>
      <c r="M650" s="33" t="s">
        <v>67</v>
      </c>
      <c r="N650" s="33"/>
      <c r="O650" s="32">
        <v>30</v>
      </c>
      <c r="P650" s="1208" t="s">
        <v>1032</v>
      </c>
      <c r="Q650" s="784"/>
      <c r="R650" s="784"/>
      <c r="S650" s="784"/>
      <c r="T650" s="785"/>
      <c r="U650" s="34"/>
      <c r="V650" s="34"/>
      <c r="W650" s="35" t="s">
        <v>68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1022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1030</v>
      </c>
      <c r="B651" s="54" t="s">
        <v>1033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75</v>
      </c>
      <c r="L651" s="32"/>
      <c r="M651" s="33" t="s">
        <v>151</v>
      </c>
      <c r="N651" s="33"/>
      <c r="O651" s="32">
        <v>45</v>
      </c>
      <c r="P651" s="1114" t="s">
        <v>1034</v>
      </c>
      <c r="Q651" s="784"/>
      <c r="R651" s="784"/>
      <c r="S651" s="784"/>
      <c r="T651" s="785"/>
      <c r="U651" s="34"/>
      <c r="V651" s="34"/>
      <c r="W651" s="35" t="s">
        <v>68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1022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70</v>
      </c>
      <c r="Q652" s="801"/>
      <c r="R652" s="801"/>
      <c r="S652" s="801"/>
      <c r="T652" s="801"/>
      <c r="U652" s="801"/>
      <c r="V652" s="802"/>
      <c r="W652" s="37" t="s">
        <v>71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70</v>
      </c>
      <c r="Q653" s="801"/>
      <c r="R653" s="801"/>
      <c r="S653" s="801"/>
      <c r="T653" s="801"/>
      <c r="U653" s="801"/>
      <c r="V653" s="802"/>
      <c r="W653" s="37" t="s">
        <v>68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customHeight="1" x14ac:dyDescent="0.25">
      <c r="A654" s="799" t="s">
        <v>196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1035</v>
      </c>
      <c r="B655" s="54" t="s">
        <v>1036</v>
      </c>
      <c r="C655" s="31">
        <v>4301060354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112</v>
      </c>
      <c r="L655" s="32"/>
      <c r="M655" s="33" t="s">
        <v>67</v>
      </c>
      <c r="N655" s="33"/>
      <c r="O655" s="32">
        <v>40</v>
      </c>
      <c r="P655" s="1194" t="s">
        <v>1037</v>
      </c>
      <c r="Q655" s="784"/>
      <c r="R655" s="784"/>
      <c r="S655" s="784"/>
      <c r="T655" s="785"/>
      <c r="U655" s="34"/>
      <c r="V655" s="34"/>
      <c r="W655" s="35" t="s">
        <v>68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1038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1035</v>
      </c>
      <c r="B656" s="54" t="s">
        <v>1039</v>
      </c>
      <c r="C656" s="31">
        <v>4301060408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112</v>
      </c>
      <c r="L656" s="32"/>
      <c r="M656" s="33" t="s">
        <v>67</v>
      </c>
      <c r="N656" s="33"/>
      <c r="O656" s="32">
        <v>40</v>
      </c>
      <c r="P656" s="955" t="s">
        <v>1040</v>
      </c>
      <c r="Q656" s="784"/>
      <c r="R656" s="784"/>
      <c r="S656" s="784"/>
      <c r="T656" s="785"/>
      <c r="U656" s="34"/>
      <c r="V656" s="34"/>
      <c r="W656" s="35" t="s">
        <v>68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1038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1041</v>
      </c>
      <c r="B657" s="54" t="s">
        <v>1042</v>
      </c>
      <c r="C657" s="31">
        <v>4301060355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112</v>
      </c>
      <c r="L657" s="32"/>
      <c r="M657" s="33" t="s">
        <v>67</v>
      </c>
      <c r="N657" s="33"/>
      <c r="O657" s="32">
        <v>40</v>
      </c>
      <c r="P657" s="1202" t="s">
        <v>1043</v>
      </c>
      <c r="Q657" s="784"/>
      <c r="R657" s="784"/>
      <c r="S657" s="784"/>
      <c r="T657" s="785"/>
      <c r="U657" s="34"/>
      <c r="V657" s="34"/>
      <c r="W657" s="35" t="s">
        <v>68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1044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1041</v>
      </c>
      <c r="B658" s="54" t="s">
        <v>1045</v>
      </c>
      <c r="C658" s="31">
        <v>4301060407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112</v>
      </c>
      <c r="L658" s="32"/>
      <c r="M658" s="33" t="s">
        <v>67</v>
      </c>
      <c r="N658" s="33"/>
      <c r="O658" s="32">
        <v>40</v>
      </c>
      <c r="P658" s="965" t="s">
        <v>1046</v>
      </c>
      <c r="Q658" s="784"/>
      <c r="R658" s="784"/>
      <c r="S658" s="784"/>
      <c r="T658" s="785"/>
      <c r="U658" s="34"/>
      <c r="V658" s="34"/>
      <c r="W658" s="35" t="s">
        <v>68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1044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70</v>
      </c>
      <c r="Q659" s="801"/>
      <c r="R659" s="801"/>
      <c r="S659" s="801"/>
      <c r="T659" s="801"/>
      <c r="U659" s="801"/>
      <c r="V659" s="802"/>
      <c r="W659" s="37" t="s">
        <v>71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70</v>
      </c>
      <c r="Q660" s="801"/>
      <c r="R660" s="801"/>
      <c r="S660" s="801"/>
      <c r="T660" s="801"/>
      <c r="U660" s="801"/>
      <c r="V660" s="802"/>
      <c r="W660" s="37" t="s">
        <v>68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1047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109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1048</v>
      </c>
      <c r="B663" s="54" t="s">
        <v>1049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112</v>
      </c>
      <c r="L663" s="32"/>
      <c r="M663" s="33" t="s">
        <v>116</v>
      </c>
      <c r="N663" s="33"/>
      <c r="O663" s="32">
        <v>55</v>
      </c>
      <c r="P663" s="783" t="s">
        <v>1050</v>
      </c>
      <c r="Q663" s="784"/>
      <c r="R663" s="784"/>
      <c r="S663" s="784"/>
      <c r="T663" s="785"/>
      <c r="U663" s="34"/>
      <c r="V663" s="34"/>
      <c r="W663" s="35" t="s">
        <v>68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1051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1052</v>
      </c>
      <c r="B664" s="54" t="s">
        <v>1053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112</v>
      </c>
      <c r="L664" s="32"/>
      <c r="M664" s="33" t="s">
        <v>116</v>
      </c>
      <c r="N664" s="33"/>
      <c r="O664" s="32">
        <v>55</v>
      </c>
      <c r="P664" s="845" t="s">
        <v>1054</v>
      </c>
      <c r="Q664" s="784"/>
      <c r="R664" s="784"/>
      <c r="S664" s="784"/>
      <c r="T664" s="785"/>
      <c r="U664" s="34"/>
      <c r="V664" s="34"/>
      <c r="W664" s="35" t="s">
        <v>68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1055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70</v>
      </c>
      <c r="Q665" s="801"/>
      <c r="R665" s="801"/>
      <c r="S665" s="801"/>
      <c r="T665" s="801"/>
      <c r="U665" s="801"/>
      <c r="V665" s="802"/>
      <c r="W665" s="37" t="s">
        <v>71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70</v>
      </c>
      <c r="Q666" s="801"/>
      <c r="R666" s="801"/>
      <c r="S666" s="801"/>
      <c r="T666" s="801"/>
      <c r="U666" s="801"/>
      <c r="V666" s="802"/>
      <c r="W666" s="37" t="s">
        <v>68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155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1056</v>
      </c>
      <c r="B668" s="54" t="s">
        <v>1057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112</v>
      </c>
      <c r="L668" s="32"/>
      <c r="M668" s="33" t="s">
        <v>116</v>
      </c>
      <c r="N668" s="33"/>
      <c r="O668" s="32">
        <v>50</v>
      </c>
      <c r="P668" s="1209" t="s">
        <v>1058</v>
      </c>
      <c r="Q668" s="784"/>
      <c r="R668" s="784"/>
      <c r="S668" s="784"/>
      <c r="T668" s="785"/>
      <c r="U668" s="34"/>
      <c r="V668" s="34"/>
      <c r="W668" s="35" t="s">
        <v>68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1059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70</v>
      </c>
      <c r="Q669" s="801"/>
      <c r="R669" s="801"/>
      <c r="S669" s="801"/>
      <c r="T669" s="801"/>
      <c r="U669" s="801"/>
      <c r="V669" s="802"/>
      <c r="W669" s="37" t="s">
        <v>71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70</v>
      </c>
      <c r="Q670" s="801"/>
      <c r="R670" s="801"/>
      <c r="S670" s="801"/>
      <c r="T670" s="801"/>
      <c r="U670" s="801"/>
      <c r="V670" s="802"/>
      <c r="W670" s="37" t="s">
        <v>68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63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1060</v>
      </c>
      <c r="B672" s="54" t="s">
        <v>1061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123</v>
      </c>
      <c r="L672" s="32"/>
      <c r="M672" s="33" t="s">
        <v>67</v>
      </c>
      <c r="N672" s="33"/>
      <c r="O672" s="32">
        <v>40</v>
      </c>
      <c r="P672" s="991" t="s">
        <v>1062</v>
      </c>
      <c r="Q672" s="784"/>
      <c r="R672" s="784"/>
      <c r="S672" s="784"/>
      <c r="T672" s="785"/>
      <c r="U672" s="34"/>
      <c r="V672" s="34"/>
      <c r="W672" s="35" t="s">
        <v>68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1063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70</v>
      </c>
      <c r="Q673" s="801"/>
      <c r="R673" s="801"/>
      <c r="S673" s="801"/>
      <c r="T673" s="801"/>
      <c r="U673" s="801"/>
      <c r="V673" s="802"/>
      <c r="W673" s="37" t="s">
        <v>71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70</v>
      </c>
      <c r="Q674" s="801"/>
      <c r="R674" s="801"/>
      <c r="S674" s="801"/>
      <c r="T674" s="801"/>
      <c r="U674" s="801"/>
      <c r="V674" s="802"/>
      <c r="W674" s="37" t="s">
        <v>68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72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1064</v>
      </c>
      <c r="B676" s="54" t="s">
        <v>1065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112</v>
      </c>
      <c r="L676" s="32"/>
      <c r="M676" s="33" t="s">
        <v>67</v>
      </c>
      <c r="N676" s="33"/>
      <c r="O676" s="32">
        <v>45</v>
      </c>
      <c r="P676" s="814" t="s">
        <v>1066</v>
      </c>
      <c r="Q676" s="784"/>
      <c r="R676" s="784"/>
      <c r="S676" s="784"/>
      <c r="T676" s="785"/>
      <c r="U676" s="34"/>
      <c r="V676" s="34"/>
      <c r="W676" s="35" t="s">
        <v>68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1067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70</v>
      </c>
      <c r="Q677" s="801"/>
      <c r="R677" s="801"/>
      <c r="S677" s="801"/>
      <c r="T677" s="801"/>
      <c r="U677" s="801"/>
      <c r="V677" s="802"/>
      <c r="W677" s="37" t="s">
        <v>71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70</v>
      </c>
      <c r="Q678" s="801"/>
      <c r="R678" s="801"/>
      <c r="S678" s="801"/>
      <c r="T678" s="801"/>
      <c r="U678" s="801"/>
      <c r="V678" s="802"/>
      <c r="W678" s="37" t="s">
        <v>68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1068</v>
      </c>
      <c r="Q679" s="827"/>
      <c r="R679" s="827"/>
      <c r="S679" s="827"/>
      <c r="T679" s="827"/>
      <c r="U679" s="827"/>
      <c r="V679" s="828"/>
      <c r="W679" s="37" t="s">
        <v>68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15027.4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15124.439999999999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1069</v>
      </c>
      <c r="Q680" s="827"/>
      <c r="R680" s="827"/>
      <c r="S680" s="827"/>
      <c r="T680" s="827"/>
      <c r="U680" s="827"/>
      <c r="V680" s="828"/>
      <c r="W680" s="37" t="s">
        <v>68</v>
      </c>
      <c r="X680" s="781">
        <f>IFERROR(SUM(BM22:BM676),"0")</f>
        <v>15926.842158515237</v>
      </c>
      <c r="Y680" s="781">
        <f>IFERROR(SUM(BN22:BN676),"0")</f>
        <v>16030.125999999998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1070</v>
      </c>
      <c r="Q681" s="827"/>
      <c r="R681" s="827"/>
      <c r="S681" s="827"/>
      <c r="T681" s="827"/>
      <c r="U681" s="827"/>
      <c r="V681" s="828"/>
      <c r="W681" s="37" t="s">
        <v>1071</v>
      </c>
      <c r="X681" s="38">
        <f>ROUNDUP(SUM(BO22:BO676),0)</f>
        <v>26</v>
      </c>
      <c r="Y681" s="38">
        <f>ROUNDUP(SUM(BP22:BP676),0)</f>
        <v>27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1072</v>
      </c>
      <c r="Q682" s="827"/>
      <c r="R682" s="827"/>
      <c r="S682" s="827"/>
      <c r="T682" s="827"/>
      <c r="U682" s="827"/>
      <c r="V682" s="828"/>
      <c r="W682" s="37" t="s">
        <v>68</v>
      </c>
      <c r="X682" s="781">
        <f>GrossWeightTotal+PalletQtyTotal*25</f>
        <v>16576.842158515239</v>
      </c>
      <c r="Y682" s="781">
        <f>GrossWeightTotalR+PalletQtyTotalR*25</f>
        <v>16705.125999999997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1073</v>
      </c>
      <c r="Q683" s="827"/>
      <c r="R683" s="827"/>
      <c r="S683" s="827"/>
      <c r="T683" s="827"/>
      <c r="U683" s="827"/>
      <c r="V683" s="828"/>
      <c r="W683" s="37" t="s">
        <v>1071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2410.3985074893794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2425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1074</v>
      </c>
      <c r="Q684" s="827"/>
      <c r="R684" s="827"/>
      <c r="S684" s="827"/>
      <c r="T684" s="827"/>
      <c r="U684" s="827"/>
      <c r="V684" s="828"/>
      <c r="W684" s="39" t="s">
        <v>1075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30.875969999999999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1076</v>
      </c>
      <c r="B686" s="776" t="s">
        <v>62</v>
      </c>
      <c r="C686" s="808" t="s">
        <v>107</v>
      </c>
      <c r="D686" s="930"/>
      <c r="E686" s="930"/>
      <c r="F686" s="930"/>
      <c r="G686" s="930"/>
      <c r="H686" s="857"/>
      <c r="I686" s="808" t="s">
        <v>308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651</v>
      </c>
      <c r="Y686" s="857"/>
      <c r="Z686" s="808" t="s">
        <v>737</v>
      </c>
      <c r="AA686" s="930"/>
      <c r="AB686" s="930"/>
      <c r="AC686" s="857"/>
      <c r="AD686" s="776" t="s">
        <v>844</v>
      </c>
      <c r="AE686" s="776" t="s">
        <v>940</v>
      </c>
      <c r="AF686" s="808" t="s">
        <v>947</v>
      </c>
      <c r="AG686" s="857"/>
    </row>
    <row r="687" spans="1:68" ht="14.25" customHeight="1" thickTop="1" x14ac:dyDescent="0.2">
      <c r="A687" s="1159" t="s">
        <v>1077</v>
      </c>
      <c r="B687" s="808" t="s">
        <v>62</v>
      </c>
      <c r="C687" s="808" t="s">
        <v>108</v>
      </c>
      <c r="D687" s="808" t="s">
        <v>134</v>
      </c>
      <c r="E687" s="808" t="s">
        <v>204</v>
      </c>
      <c r="F687" s="808" t="s">
        <v>226</v>
      </c>
      <c r="G687" s="808" t="s">
        <v>267</v>
      </c>
      <c r="H687" s="808" t="s">
        <v>107</v>
      </c>
      <c r="I687" s="808" t="s">
        <v>309</v>
      </c>
      <c r="J687" s="808" t="s">
        <v>333</v>
      </c>
      <c r="K687" s="808" t="s">
        <v>410</v>
      </c>
      <c r="L687" s="808" t="s">
        <v>430</v>
      </c>
      <c r="M687" s="808" t="s">
        <v>455</v>
      </c>
      <c r="N687" s="777"/>
      <c r="O687" s="808" t="s">
        <v>482</v>
      </c>
      <c r="P687" s="808" t="s">
        <v>485</v>
      </c>
      <c r="Q687" s="808" t="s">
        <v>494</v>
      </c>
      <c r="R687" s="808" t="s">
        <v>510</v>
      </c>
      <c r="S687" s="808" t="s">
        <v>523</v>
      </c>
      <c r="T687" s="808" t="s">
        <v>536</v>
      </c>
      <c r="U687" s="808" t="s">
        <v>549</v>
      </c>
      <c r="V687" s="808" t="s">
        <v>553</v>
      </c>
      <c r="W687" s="808" t="s">
        <v>638</v>
      </c>
      <c r="X687" s="808" t="s">
        <v>652</v>
      </c>
      <c r="Y687" s="808" t="s">
        <v>693</v>
      </c>
      <c r="Z687" s="808" t="s">
        <v>738</v>
      </c>
      <c r="AA687" s="808" t="s">
        <v>799</v>
      </c>
      <c r="AB687" s="808" t="s">
        <v>823</v>
      </c>
      <c r="AC687" s="808" t="s">
        <v>837</v>
      </c>
      <c r="AD687" s="808" t="s">
        <v>844</v>
      </c>
      <c r="AE687" s="808" t="s">
        <v>940</v>
      </c>
      <c r="AF687" s="808" t="s">
        <v>947</v>
      </c>
      <c r="AG687" s="808" t="s">
        <v>1047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1078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552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669.6</v>
      </c>
      <c r="E689" s="46">
        <f>IFERROR(Y103*1,"0")+IFERROR(Y104*1,"0")+IFERROR(Y105*1,"0")+IFERROR(Y109*1,"0")+IFERROR(Y110*1,"0")+IFERROR(Y111*1,"0")+IFERROR(Y112*1,"0")+IFERROR(Y113*1,"0")+IFERROR(Y114*1,"0")</f>
        <v>815.40000000000009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1503</v>
      </c>
      <c r="G689" s="46">
        <f>IFERROR(Y149*1,"0")+IFERROR(Y150*1,"0")+IFERROR(Y151*1,"0")+IFERROR(Y155*1,"0")+IFERROR(Y156*1,"0")+IFERROR(Y160*1,"0")+IFERROR(Y161*1,"0")+IFERROR(Y162*1,"0")</f>
        <v>174.72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21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1812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50.4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354.6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3198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1555.56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4313.76</v>
      </c>
      <c r="AE689" s="46">
        <f>IFERROR(Y607*1,"0")+IFERROR(Y611*1,"0")</f>
        <v>104.4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52"/>
    </row>
    <row r="3" spans="2:8" x14ac:dyDescent="0.2">
      <c r="B3" s="47" t="s">
        <v>1080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1081</v>
      </c>
      <c r="C6" s="47" t="s">
        <v>1082</v>
      </c>
      <c r="D6" s="47" t="s">
        <v>1083</v>
      </c>
      <c r="E6" s="47"/>
    </row>
    <row r="7" spans="2:8" x14ac:dyDescent="0.2">
      <c r="B7" s="47" t="s">
        <v>1084</v>
      </c>
      <c r="C7" s="47" t="s">
        <v>1085</v>
      </c>
      <c r="D7" s="47" t="s">
        <v>1086</v>
      </c>
      <c r="E7" s="47"/>
    </row>
    <row r="8" spans="2:8" x14ac:dyDescent="0.2">
      <c r="B8" s="47" t="s">
        <v>1087</v>
      </c>
      <c r="C8" s="47" t="s">
        <v>1088</v>
      </c>
      <c r="D8" s="47" t="s">
        <v>1089</v>
      </c>
      <c r="E8" s="47"/>
    </row>
    <row r="9" spans="2:8" x14ac:dyDescent="0.2">
      <c r="B9" s="47" t="s">
        <v>1090</v>
      </c>
      <c r="C9" s="47" t="s">
        <v>1091</v>
      </c>
      <c r="D9" s="47" t="s">
        <v>1092</v>
      </c>
      <c r="E9" s="47"/>
    </row>
    <row r="10" spans="2:8" x14ac:dyDescent="0.2">
      <c r="B10" s="47" t="s">
        <v>1093</v>
      </c>
      <c r="C10" s="47" t="s">
        <v>1094</v>
      </c>
      <c r="D10" s="47" t="s">
        <v>1095</v>
      </c>
      <c r="E10" s="47"/>
    </row>
    <row r="11" spans="2:8" x14ac:dyDescent="0.2">
      <c r="B11" s="47" t="s">
        <v>14</v>
      </c>
      <c r="C11" s="47" t="s">
        <v>1096</v>
      </c>
      <c r="D11" s="47" t="s">
        <v>1097</v>
      </c>
      <c r="E11" s="47"/>
    </row>
    <row r="13" spans="2:8" x14ac:dyDescent="0.2">
      <c r="B13" s="47" t="s">
        <v>1098</v>
      </c>
      <c r="C13" s="47" t="s">
        <v>1082</v>
      </c>
      <c r="D13" s="47"/>
      <c r="E13" s="47"/>
    </row>
    <row r="15" spans="2:8" x14ac:dyDescent="0.2">
      <c r="B15" s="47" t="s">
        <v>1099</v>
      </c>
      <c r="C15" s="47" t="s">
        <v>1085</v>
      </c>
      <c r="D15" s="47"/>
      <c r="E15" s="47"/>
    </row>
    <row r="17" spans="2:5" x14ac:dyDescent="0.2">
      <c r="B17" s="47" t="s">
        <v>1100</v>
      </c>
      <c r="C17" s="47" t="s">
        <v>1088</v>
      </c>
      <c r="D17" s="47"/>
      <c r="E17" s="47"/>
    </row>
    <row r="19" spans="2:5" x14ac:dyDescent="0.2">
      <c r="B19" s="47" t="s">
        <v>1101</v>
      </c>
      <c r="C19" s="47" t="s">
        <v>1091</v>
      </c>
      <c r="D19" s="47"/>
      <c r="E19" s="47"/>
    </row>
    <row r="21" spans="2:5" x14ac:dyDescent="0.2">
      <c r="B21" s="47" t="s">
        <v>1102</v>
      </c>
      <c r="C21" s="47" t="s">
        <v>1094</v>
      </c>
      <c r="D21" s="47"/>
      <c r="E21" s="47"/>
    </row>
    <row r="23" spans="2:5" x14ac:dyDescent="0.2">
      <c r="B23" s="47" t="s">
        <v>1103</v>
      </c>
      <c r="C23" s="47" t="s">
        <v>1096</v>
      </c>
      <c r="D23" s="47"/>
      <c r="E23" s="47"/>
    </row>
    <row r="25" spans="2:5" x14ac:dyDescent="0.2">
      <c r="B25" s="47" t="s">
        <v>1104</v>
      </c>
      <c r="C25" s="47"/>
      <c r="D25" s="47"/>
      <c r="E25" s="47"/>
    </row>
    <row r="26" spans="2:5" x14ac:dyDescent="0.2">
      <c r="B26" s="47" t="s">
        <v>1105</v>
      </c>
      <c r="C26" s="47"/>
      <c r="D26" s="47"/>
      <c r="E26" s="47"/>
    </row>
    <row r="27" spans="2:5" x14ac:dyDescent="0.2">
      <c r="B27" s="47" t="s">
        <v>1106</v>
      </c>
      <c r="C27" s="47"/>
      <c r="D27" s="47"/>
      <c r="E27" s="47"/>
    </row>
    <row r="28" spans="2:5" x14ac:dyDescent="0.2">
      <c r="B28" s="47" t="s">
        <v>1107</v>
      </c>
      <c r="C28" s="47"/>
      <c r="D28" s="47"/>
      <c r="E28" s="47"/>
    </row>
    <row r="29" spans="2:5" x14ac:dyDescent="0.2">
      <c r="B29" s="47" t="s">
        <v>1108</v>
      </c>
      <c r="C29" s="47"/>
      <c r="D29" s="47"/>
      <c r="E29" s="47"/>
    </row>
    <row r="30" spans="2:5" x14ac:dyDescent="0.2">
      <c r="B30" s="47" t="s">
        <v>1109</v>
      </c>
      <c r="C30" s="47"/>
      <c r="D30" s="47"/>
      <c r="E30" s="47"/>
    </row>
    <row r="31" spans="2:5" x14ac:dyDescent="0.2">
      <c r="B31" s="47" t="s">
        <v>1110</v>
      </c>
      <c r="C31" s="47"/>
      <c r="D31" s="47"/>
      <c r="E31" s="47"/>
    </row>
    <row r="32" spans="2:5" x14ac:dyDescent="0.2">
      <c r="B32" s="47" t="s">
        <v>1111</v>
      </c>
      <c r="C32" s="47"/>
      <c r="D32" s="47"/>
      <c r="E32" s="47"/>
    </row>
    <row r="33" spans="2:5" x14ac:dyDescent="0.2">
      <c r="B33" s="47" t="s">
        <v>1112</v>
      </c>
      <c r="C33" s="47"/>
      <c r="D33" s="47"/>
      <c r="E33" s="47"/>
    </row>
    <row r="34" spans="2:5" x14ac:dyDescent="0.2">
      <c r="B34" s="47" t="s">
        <v>1113</v>
      </c>
      <c r="C34" s="47"/>
      <c r="D34" s="47"/>
      <c r="E34" s="47"/>
    </row>
    <row r="35" spans="2:5" x14ac:dyDescent="0.2">
      <c r="B35" s="47" t="s">
        <v>1114</v>
      </c>
      <c r="C35" s="47"/>
      <c r="D35" s="47"/>
      <c r="E35" s="47"/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1455</vt:i4>
      </vt:variant>
    </vt:vector>
  </HeadingPairs>
  <TitlesOfParts>
    <vt:vector size="1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2025-02-07T10:54:16Z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