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заказа'!$U$243:$U$243</definedName>
    <definedName name="GrossWeightTotalR">'Бланк заказа'!$V$243:$V$243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заказа'!$U$244:$U$244</definedName>
    <definedName name="PalletQtyTotalR">'Бланк заказа'!$V$244:$V$244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13.10.2023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45215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0.375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2" t="inlineStr">
        <is>
          <t>Код единицы продаж</t>
        </is>
      </c>
      <c r="B17" s="262" t="inlineStr">
        <is>
          <t>Код продукта</t>
        </is>
      </c>
      <c r="C17" s="280" t="inlineStr">
        <is>
          <t>Номер варианта</t>
        </is>
      </c>
      <c r="D17" s="262" t="inlineStr">
        <is>
          <t xml:space="preserve">Штрих-код </t>
        </is>
      </c>
      <c r="E17" s="346" t="n"/>
      <c r="F17" s="262" t="inlineStr">
        <is>
          <t>Вес нетто штуки, кг</t>
        </is>
      </c>
      <c r="G17" s="262" t="inlineStr">
        <is>
          <t>Кол-во штук в коробе, шт</t>
        </is>
      </c>
      <c r="H17" s="262" t="inlineStr">
        <is>
          <t>Вес нетто короба, кг</t>
        </is>
      </c>
      <c r="I17" s="262" t="inlineStr">
        <is>
          <t>Вес брутто короба, кг</t>
        </is>
      </c>
      <c r="J17" s="262" t="inlineStr">
        <is>
          <t>Кол-во кор. на паллте, шт</t>
        </is>
      </c>
      <c r="K17" s="262" t="inlineStr">
        <is>
          <t>Завод</t>
        </is>
      </c>
      <c r="L17" s="262" t="inlineStr">
        <is>
          <t>Срок годности, сут.</t>
        </is>
      </c>
      <c r="M17" s="262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2" t="inlineStr">
        <is>
          <t>Ед. изм.</t>
        </is>
      </c>
      <c r="U17" s="262" t="inlineStr">
        <is>
          <t>Заказ</t>
        </is>
      </c>
      <c r="V17" s="263" t="inlineStr">
        <is>
          <t>Заказ с округлением до короба</t>
        </is>
      </c>
      <c r="W17" s="262" t="inlineStr">
        <is>
          <t>Объём заказа, м3</t>
        </is>
      </c>
      <c r="X17" s="265" t="inlineStr">
        <is>
          <t>Примечание по продуктку</t>
        </is>
      </c>
      <c r="Y17" s="265" t="inlineStr">
        <is>
          <t>Признак "НОВИНКА"</t>
        </is>
      </c>
      <c r="Z17" s="265" t="inlineStr">
        <is>
          <t>Для формул</t>
        </is>
      </c>
      <c r="AA17" s="348" t="n"/>
      <c r="AB17" s="349" t="n"/>
      <c r="AC17" s="272" t="n"/>
      <c r="AZ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  <c r="AZ18" s="1" t="n"/>
    </row>
    <row r="19" ht="27.75" customHeight="1">
      <c r="A19" s="178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6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3" t="n"/>
      <c r="Y20" s="163" t="n"/>
    </row>
    <row r="21" ht="14.25" customHeight="1">
      <c r="A21" s="16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4" t="n"/>
      <c r="Y21" s="164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5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78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63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3" t="n"/>
      <c r="Y26" s="163" t="n"/>
    </row>
    <row r="27" ht="14.25" customHeight="1">
      <c r="A27" s="16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4" t="n"/>
      <c r="Y27" s="16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5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5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5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250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5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63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3" t="n"/>
      <c r="Y34" s="163" t="n"/>
    </row>
    <row r="35" ht="14.25" customHeight="1">
      <c r="A35" s="16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4" t="n"/>
      <c r="Y35" s="16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5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5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5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5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20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3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63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3" t="n"/>
      <c r="Y42" s="163" t="n"/>
    </row>
    <row r="43" ht="14.25" customHeight="1">
      <c r="A43" s="16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4" t="n"/>
      <c r="Y43" s="16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5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20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5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30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3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63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3" t="n"/>
      <c r="Y48" s="163" t="n"/>
    </row>
    <row r="49" ht="14.25" customHeight="1">
      <c r="A49" s="16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4" t="n"/>
      <c r="Y49" s="164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5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5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5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1" t="inlineStr">
        <is>
          <t>Пельмени «Бигбули #МЕГАВКУСИЩЕ с сочной грудинкой» 0,9 сфера ТМ «Горячая штучка»</t>
        </is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50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5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180</v>
      </c>
      <c r="M52" s="382" t="inlineStr">
        <is>
          <t>Пельмени «Бигбули #МЕГАМАСЛИЩЕ со сливочным маслом» 0,43 сфера ТМ «Горячая штучка»</t>
        </is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40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5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30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5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180</v>
      </c>
      <c r="M54" s="384" t="inlineStr">
        <is>
          <t>Пельмени «Бигбули с мясом» 0,43 Сфера ТМ «Горячая штучка»</t>
        </is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10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5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244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3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63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3" t="n"/>
      <c r="Y58" s="163" t="n"/>
    </row>
    <row r="59" ht="14.25" customHeight="1">
      <c r="A59" s="16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4" t="n"/>
      <c r="Y59" s="16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5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180</v>
      </c>
      <c r="M60" s="386" t="inlineStr">
        <is>
          <t>Пельмени «Бульмени с говядиной и свининой Наваристые» Весовые Сфера ТМ «Горячая штучка» 2,7 кг</t>
        </is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5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144</v>
      </c>
      <c r="K61" s="39" t="inlineStr">
        <is>
          <t>МГ</t>
        </is>
      </c>
      <c r="L61" s="38" t="n">
        <v>180</v>
      </c>
      <c r="M61" s="387" t="inlineStr">
        <is>
          <t>Пельмени «Бульмени с говядиной и свининой Наваристые» Весовые Сфера ТМ «Горячая штучка» 5 кг</t>
        </is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48</v>
      </c>
      <c r="V61" s="365">
        <f>IFERROR(IF(U61="","",U61),"")</f>
        <v/>
      </c>
      <c r="W61" s="42">
        <f>IFERROR(IF(U61="","",U61*0.00866),"")</f>
        <v/>
      </c>
      <c r="X61" s="69" t="inlineStr"/>
      <c r="Y61" s="70" t="inlineStr"/>
      <c r="AC61" s="74" t="n"/>
      <c r="AZ61" s="94" t="inlineStr">
        <is>
          <t>ЗПФ</t>
        </is>
      </c>
    </row>
    <row r="62">
      <c r="A62" s="173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63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63" t="n"/>
      <c r="Y64" s="163" t="n"/>
    </row>
    <row r="65" ht="14.25" customHeight="1">
      <c r="A65" s="16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5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74" t="n"/>
      <c r="AZ66" s="95" t="inlineStr">
        <is>
          <t>ПГП</t>
        </is>
      </c>
    </row>
    <row r="67">
      <c r="A67" s="173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63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63" t="n"/>
      <c r="Y69" s="163" t="n"/>
    </row>
    <row r="70" ht="14.25" customHeight="1">
      <c r="A70" s="16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5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5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74" t="n"/>
      <c r="AZ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5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5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>
      <c r="A73" s="17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63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63" t="n"/>
      <c r="Y75" s="163" t="n"/>
    </row>
    <row r="76" ht="14.25" customHeight="1">
      <c r="A76" s="16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5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10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74" t="n"/>
      <c r="AZ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5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5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164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5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5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5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56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>
      <c r="A83" s="17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63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63" t="n"/>
      <c r="Y85" s="163" t="n"/>
    </row>
    <row r="86" ht="14.2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5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74" t="n"/>
      <c r="AZ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5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5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74" t="n"/>
      <c r="AZ89" s="106" t="inlineStr">
        <is>
          <t>ПГП</t>
        </is>
      </c>
    </row>
    <row r="90">
      <c r="A90" s="173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63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63" t="n"/>
      <c r="Y92" s="163" t="n"/>
    </row>
    <row r="93" ht="14.25" customHeight="1">
      <c r="A93" s="16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5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180</v>
      </c>
      <c r="M94" s="400" t="inlineStr">
        <is>
          <t>Пельмени «Бульмени с говядиной и свининой» 0,43 Сфера ТМ «Горячая штучка»</t>
        </is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30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74" t="n"/>
      <c r="AZ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5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180</v>
      </c>
      <c r="M95" s="401" t="inlineStr">
        <is>
          <t>Пельмени «Бульмени с говядиной и свининой» 0,9 Сфера ТМ «Горячая штучка»</t>
        </is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75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5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180</v>
      </c>
      <c r="M96" s="402" t="inlineStr">
        <is>
          <t>Пельмени «Бульмени со сливочным маслом» 0,43 Сфера ТМ «Горячая штучка»</t>
        </is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30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5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180</v>
      </c>
      <c r="M97" s="403" t="inlineStr">
        <is>
          <t>Пельмени «Бульмени со сливочным маслом» 0,9 Сфера ТМ «Горячая штучка»</t>
        </is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225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>
      <c r="A98" s="173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63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63" t="n"/>
      <c r="Y100" s="163" t="n"/>
    </row>
    <row r="101" ht="14.25" customHeight="1">
      <c r="A101" s="164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5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240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74" t="n"/>
      <c r="AZ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5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384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>
      <c r="A104" s="173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63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63" t="n"/>
      <c r="Y106" s="163" t="n"/>
    </row>
    <row r="107" ht="14.25" customHeight="1">
      <c r="A107" s="164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5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275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3" t="inlineStr">
        <is>
          <t>ПГП</t>
        </is>
      </c>
    </row>
    <row r="109">
      <c r="A109" s="173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63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63" t="n"/>
      <c r="Y111" s="163" t="n"/>
    </row>
    <row r="112" ht="14.25" customHeight="1">
      <c r="A112" s="164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5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74" t="n"/>
      <c r="AZ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5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5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30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5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94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>
      <c r="A117" s="17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63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63" t="n"/>
      <c r="Y119" s="163" t="n"/>
    </row>
    <row r="120" ht="14.25" customHeight="1">
      <c r="A120" s="164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5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18" t="inlineStr">
        <is>
          <t>ПГП</t>
        </is>
      </c>
    </row>
    <row r="122">
      <c r="A122" s="17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63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63" t="n"/>
      <c r="Y124" s="163" t="n"/>
    </row>
    <row r="125" ht="14.25" customHeight="1">
      <c r="A125" s="164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5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74" t="n"/>
      <c r="AZ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5" t="n">
        <v>4607111035646</v>
      </c>
      <c r="E127" s="329" t="n"/>
      <c r="F127" s="361" t="n">
        <v>0.2</v>
      </c>
      <c r="G127" s="38" t="n">
        <v>8</v>
      </c>
      <c r="H127" s="361" t="n">
        <v>1.6</v>
      </c>
      <c r="I127" s="361" t="n">
        <v>2.12</v>
      </c>
      <c r="J127" s="38" t="n">
        <v>72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IFERROR(IF(U127="","",U127*0.01157),"")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>
      <c r="A128" s="173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63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63" t="n"/>
      <c r="Y130" s="163" t="n"/>
    </row>
    <row r="131" ht="14.25" customHeight="1">
      <c r="A131" s="164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65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74" t="n"/>
      <c r="AZ132" s="121" t="inlineStr">
        <is>
          <t>ПГП</t>
        </is>
      </c>
    </row>
    <row r="133">
      <c r="A133" s="17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78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63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63" t="n"/>
      <c r="Y136" s="163" t="n"/>
    </row>
    <row r="137" ht="14.25" customHeight="1">
      <c r="A137" s="164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65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>
        <f>HYPERLINK("https://abi.ru/products/Замороженные/No Name/No Name ПГП/Крылья/P003432/","Крылья «Хрустящие крылышки» Весовой ТМ «No Name»")</f>
        <v/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17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74" t="n"/>
      <c r="AZ138" s="122" t="inlineStr">
        <is>
          <t>ПГП</t>
        </is>
      </c>
    </row>
    <row r="139">
      <c r="A139" s="173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64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64" t="n"/>
      <c r="Y141" s="164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65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>
        <f>HYPERLINK("https://abi.ru/products/Замороженные/No Name/No Name ПГП/Наггетсы/P003016/","Наггетсы Хрустящие No Name Весовые No Name 6 кг ТОП-ЛКК, дистр")</f>
        <v/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25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74" t="n"/>
      <c r="AZ142" s="123" t="inlineStr">
        <is>
          <t>ПГП</t>
        </is>
      </c>
    </row>
    <row r="143">
      <c r="A143" s="173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64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64" t="n"/>
      <c r="Y145" s="164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65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74" t="n"/>
      <c r="AZ146" s="124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65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65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40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65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«Сочный мегачебурек» Весовой ТМ «No Name»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0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>
      <c r="A150" s="17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64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64" t="n"/>
      <c r="Y152" s="164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65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28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65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>
        <f>HYPERLINK("https://abi.ru/products/Замороженные/No Name/No Name ПГП/Снеки/P003377/","«Жар-ладушки с клубникой и вишней» Весовые ТМ «No name»")</f>
        <v/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8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65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32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65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8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65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43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65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54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65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27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65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5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65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>
        <f>HYPERLINK("https://abi.ru/products/Замороженные/No Name/No Name ПГП/Снеки/P003310/","Мини-сосиски в тесте Фрайпики No name Весовые No name 1,8 кг")</f>
        <v/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111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65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«Фрай-пицца с ветчиной и грибами» Весовые ТМ «No name»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20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>
      <c r="A163" s="173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63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63" t="n"/>
      <c r="Y165" s="163" t="n"/>
    </row>
    <row r="166" ht="14.25" customHeight="1">
      <c r="A166" s="164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65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>
        <f>HYPERLINK("https://abi.ru/products/Замороженные/No Name/Стародворье ПГП/Пельмени ПГП/P003301/","Пельмени «Быстромени» Весовой ТМ «No Name» 5")</f>
        <v/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74" t="n"/>
      <c r="AZ167" s="138" t="inlineStr">
        <is>
          <t>ПГП</t>
        </is>
      </c>
    </row>
    <row r="168">
      <c r="A168" s="173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63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63" t="n"/>
      <c r="Y170" s="163" t="n"/>
    </row>
    <row r="171" ht="14.25" customHeight="1">
      <c r="A171" s="164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65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74" t="n"/>
      <c r="AZ172" s="139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65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65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80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65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>
      <c r="A176" s="173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64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64" t="n"/>
      <c r="Y178" s="164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65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3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65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>
      <c r="A181" s="173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78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63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63" t="n"/>
      <c r="Y184" s="163" t="n"/>
    </row>
    <row r="185" ht="14.25" customHeight="1">
      <c r="A185" s="164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65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0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74" t="n"/>
      <c r="AZ186" s="145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65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20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>
      <c r="A188" s="173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63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63" t="n"/>
      <c r="Y190" s="163" t="n"/>
    </row>
    <row r="191" ht="14.2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65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74" t="n"/>
      <c r="AZ192" s="147" t="inlineStr">
        <is>
          <t>ПГП</t>
        </is>
      </c>
    </row>
    <row r="193">
      <c r="A193" s="173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63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63" t="n"/>
      <c r="Y195" s="163" t="n"/>
    </row>
    <row r="196" ht="14.25" customHeight="1">
      <c r="A196" s="164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65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«Сливушки #нежнушки» замороженные Фикс.вес 0,33 п/а ТМ «Вязанка»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74" t="n"/>
      <c r="AZ197" s="148" t="inlineStr">
        <is>
          <t>КИЗ</t>
        </is>
      </c>
    </row>
    <row r="198">
      <c r="A198" s="173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78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63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63" t="n"/>
      <c r="Y201" s="163" t="n"/>
    </row>
    <row r="202" ht="14.25" customHeight="1">
      <c r="A202" s="164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27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65" t="n">
        <v>4607111037022</v>
      </c>
      <c r="E203" s="329" t="n"/>
      <c r="F203" s="361" t="n">
        <v>0.7</v>
      </c>
      <c r="G203" s="38" t="n">
        <v>8</v>
      </c>
      <c r="H203" s="361" t="n">
        <v>5.6</v>
      </c>
      <c r="I203" s="361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60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74" t="n"/>
      <c r="AZ203" s="149" t="inlineStr">
        <is>
          <t>ЗПФ</t>
        </is>
      </c>
    </row>
    <row r="204">
      <c r="A204" s="17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66" t="n"/>
      <c r="M204" s="367" t="inlineStr">
        <is>
          <t>Итого</t>
        </is>
      </c>
      <c r="N204" s="337" t="n"/>
      <c r="O204" s="337" t="n"/>
      <c r="P204" s="337" t="n"/>
      <c r="Q204" s="337" t="n"/>
      <c r="R204" s="337" t="n"/>
      <c r="S204" s="338" t="n"/>
      <c r="T204" s="43" t="inlineStr">
        <is>
          <t>кор</t>
        </is>
      </c>
      <c r="U204" s="368">
        <f>IFERROR(SUM(U203:U203),"0")</f>
        <v/>
      </c>
      <c r="V204" s="368">
        <f>IFERROR(SUM(V203:V203),"0")</f>
        <v/>
      </c>
      <c r="W204" s="368">
        <f>IFERROR(IF(W203="",0,W203),"0")</f>
        <v/>
      </c>
      <c r="X204" s="369" t="n"/>
      <c r="Y204" s="369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кг</t>
        </is>
      </c>
      <c r="U205" s="368">
        <f>IFERROR(SUMPRODUCT(U203:U203*H203:H203),"0")</f>
        <v/>
      </c>
      <c r="V205" s="368">
        <f>IFERROR(SUMPRODUCT(V203:V203*H203:H203),"0")</f>
        <v/>
      </c>
      <c r="W205" s="43" t="n"/>
      <c r="X205" s="369" t="n"/>
      <c r="Y205" s="369" t="n"/>
    </row>
    <row r="206" ht="16.5" customHeight="1">
      <c r="A206" s="163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63" t="n"/>
      <c r="Y206" s="163" t="n"/>
    </row>
    <row r="207" ht="14.25" customHeight="1">
      <c r="A207" s="164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27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65" t="n">
        <v>4607111035882</v>
      </c>
      <c r="E208" s="329" t="n"/>
      <c r="F208" s="361" t="n">
        <v>0.43</v>
      </c>
      <c r="G208" s="38" t="n">
        <v>16</v>
      </c>
      <c r="H208" s="361" t="n">
        <v>6.88</v>
      </c>
      <c r="I208" s="361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43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63" t="n"/>
      <c r="O208" s="363" t="n"/>
      <c r="P208" s="363" t="n"/>
      <c r="Q208" s="329" t="n"/>
      <c r="R208" s="40" t="inlineStr"/>
      <c r="S208" s="40" t="inlineStr"/>
      <c r="T208" s="41" t="inlineStr">
        <is>
          <t>кор</t>
        </is>
      </c>
      <c r="U208" s="364" t="n">
        <v>0</v>
      </c>
      <c r="V208" s="365">
        <f>IFERROR(IF(U208="","",U208),"")</f>
        <v/>
      </c>
      <c r="W208" s="42">
        <f>IFERROR(IF(U208="","",U208*0.0155),"")</f>
        <v/>
      </c>
      <c r="X208" s="69" t="inlineStr"/>
      <c r="Y208" s="70" t="inlineStr"/>
      <c r="AC208" s="74" t="n"/>
      <c r="AZ208" s="150" t="inlineStr">
        <is>
          <t>ЗПФ</t>
        </is>
      </c>
    </row>
    <row r="209" ht="27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65" t="n">
        <v>4607111035905</v>
      </c>
      <c r="E209" s="329" t="n"/>
      <c r="F209" s="361" t="n">
        <v>0.9</v>
      </c>
      <c r="G209" s="38" t="n">
        <v>8</v>
      </c>
      <c r="H209" s="361" t="n">
        <v>7.2</v>
      </c>
      <c r="I209" s="361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65" t="n">
        <v>4607111035912</v>
      </c>
      <c r="E210" s="329" t="n"/>
      <c r="F210" s="361" t="n">
        <v>0.43</v>
      </c>
      <c r="G210" s="38" t="n">
        <v>16</v>
      </c>
      <c r="H210" s="361" t="n">
        <v>6.88</v>
      </c>
      <c r="I210" s="361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65" t="n">
        <v>4607111035929</v>
      </c>
      <c r="E211" s="329" t="n"/>
      <c r="F211" s="361" t="n">
        <v>0.9</v>
      </c>
      <c r="G211" s="38" t="n">
        <v>8</v>
      </c>
      <c r="H211" s="361" t="n">
        <v>7.2</v>
      </c>
      <c r="I211" s="361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40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>
      <c r="A212" s="17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66" t="n"/>
      <c r="M212" s="367" t="inlineStr">
        <is>
          <t>Итого</t>
        </is>
      </c>
      <c r="N212" s="337" t="n"/>
      <c r="O212" s="337" t="n"/>
      <c r="P212" s="337" t="n"/>
      <c r="Q212" s="337" t="n"/>
      <c r="R212" s="337" t="n"/>
      <c r="S212" s="338" t="n"/>
      <c r="T212" s="43" t="inlineStr">
        <is>
          <t>кор</t>
        </is>
      </c>
      <c r="U212" s="368">
        <f>IFERROR(SUM(U208:U211),"0")</f>
        <v/>
      </c>
      <c r="V212" s="368">
        <f>IFERROR(SUM(V208:V211),"0")</f>
        <v/>
      </c>
      <c r="W212" s="368">
        <f>IFERROR(IF(W208="",0,W208),"0")+IFERROR(IF(W209="",0,W209),"0")+IFERROR(IF(W210="",0,W210),"0")+IFERROR(IF(W211="",0,W211),"0")</f>
        <v/>
      </c>
      <c r="X212" s="369" t="n"/>
      <c r="Y212" s="369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кг</t>
        </is>
      </c>
      <c r="U213" s="368">
        <f>IFERROR(SUMPRODUCT(U208:U211*H208:H211),"0")</f>
        <v/>
      </c>
      <c r="V213" s="368">
        <f>IFERROR(SUMPRODUCT(V208:V211*H208:H211),"0")</f>
        <v/>
      </c>
      <c r="W213" s="43" t="n"/>
      <c r="X213" s="369" t="n"/>
      <c r="Y213" s="369" t="n"/>
    </row>
    <row r="214" ht="16.5" customHeight="1">
      <c r="A214" s="163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63" t="n"/>
      <c r="Y214" s="163" t="n"/>
    </row>
    <row r="215" ht="14.25" customHeight="1">
      <c r="A215" s="164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27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65" t="n">
        <v>4680115881334</v>
      </c>
      <c r="E216" s="329" t="n"/>
      <c r="F216" s="361" t="n">
        <v>0.33</v>
      </c>
      <c r="G216" s="38" t="n">
        <v>6</v>
      </c>
      <c r="H216" s="361" t="n">
        <v>1.98</v>
      </c>
      <c r="I216" s="361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47" t="inlineStr">
        <is>
          <t>Сосиски «Оригинальные» замороженные Фикс.вес 0,33 п/а ТМ «Стародворье»</t>
        </is>
      </c>
      <c r="N216" s="363" t="n"/>
      <c r="O216" s="363" t="n"/>
      <c r="P216" s="363" t="n"/>
      <c r="Q216" s="329" t="n"/>
      <c r="R216" s="40" t="inlineStr"/>
      <c r="S216" s="40" t="inlineStr"/>
      <c r="T216" s="41" t="inlineStr">
        <is>
          <t>кор</t>
        </is>
      </c>
      <c r="U216" s="364" t="n">
        <v>0</v>
      </c>
      <c r="V216" s="365">
        <f>IFERROR(IF(U216="","",U216),"")</f>
        <v/>
      </c>
      <c r="W216" s="42">
        <f>IFERROR(IF(U216="","",U216*0.00753),"")</f>
        <v/>
      </c>
      <c r="X216" s="69" t="inlineStr"/>
      <c r="Y216" s="70" t="inlineStr"/>
      <c r="AC216" s="74" t="n"/>
      <c r="AZ216" s="154" t="inlineStr">
        <is>
          <t>КИЗ</t>
        </is>
      </c>
    </row>
    <row r="217">
      <c r="A217" s="17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66" t="n"/>
      <c r="M217" s="367" t="inlineStr">
        <is>
          <t>Итого</t>
        </is>
      </c>
      <c r="N217" s="337" t="n"/>
      <c r="O217" s="337" t="n"/>
      <c r="P217" s="337" t="n"/>
      <c r="Q217" s="337" t="n"/>
      <c r="R217" s="337" t="n"/>
      <c r="S217" s="338" t="n"/>
      <c r="T217" s="43" t="inlineStr">
        <is>
          <t>кор</t>
        </is>
      </c>
      <c r="U217" s="368">
        <f>IFERROR(SUM(U216:U216),"0")</f>
        <v/>
      </c>
      <c r="V217" s="368">
        <f>IFERROR(SUM(V216:V216),"0")</f>
        <v/>
      </c>
      <c r="W217" s="368">
        <f>IFERROR(IF(W216="",0,W216),"0")</f>
        <v/>
      </c>
      <c r="X217" s="369" t="n"/>
      <c r="Y217" s="369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кг</t>
        </is>
      </c>
      <c r="U218" s="368">
        <f>IFERROR(SUMPRODUCT(U216:U216*H216:H216),"0")</f>
        <v/>
      </c>
      <c r="V218" s="368">
        <f>IFERROR(SUMPRODUCT(V216:V216*H216:H216),"0")</f>
        <v/>
      </c>
      <c r="W218" s="43" t="n"/>
      <c r="X218" s="369" t="n"/>
      <c r="Y218" s="369" t="n"/>
    </row>
    <row r="219" ht="16.5" customHeight="1">
      <c r="A219" s="163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63" t="n"/>
      <c r="Y219" s="163" t="n"/>
    </row>
    <row r="220" ht="14.25" customHeight="1">
      <c r="A220" s="164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6.5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65" t="n">
        <v>4607111035332</v>
      </c>
      <c r="E221" s="329" t="n"/>
      <c r="F221" s="361" t="n">
        <v>0.43</v>
      </c>
      <c r="G221" s="38" t="n">
        <v>16</v>
      </c>
      <c r="H221" s="361" t="n">
        <v>6.88</v>
      </c>
      <c r="I221" s="361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48">
        <f>HYPERLINK("https://abi.ru/products/Замороженные/Стародворье/Сочные/Пельмени/P002720/","Пельмени Сочные Сочные 0,43 Сфера Стародворье")</f>
        <v/>
      </c>
      <c r="N221" s="363" t="n"/>
      <c r="O221" s="363" t="n"/>
      <c r="P221" s="363" t="n"/>
      <c r="Q221" s="329" t="n"/>
      <c r="R221" s="40" t="inlineStr"/>
      <c r="S221" s="40" t="inlineStr"/>
      <c r="T221" s="41" t="inlineStr">
        <is>
          <t>кор</t>
        </is>
      </c>
      <c r="U221" s="364" t="n">
        <v>0</v>
      </c>
      <c r="V221" s="365">
        <f>IFERROR(IF(U221="","",U221),"")</f>
        <v/>
      </c>
      <c r="W221" s="42">
        <f>IFERROR(IF(U221="","",U221*0.0155),"")</f>
        <v/>
      </c>
      <c r="X221" s="69" t="inlineStr"/>
      <c r="Y221" s="70" t="inlineStr"/>
      <c r="AC221" s="74" t="n"/>
      <c r="AZ221" s="155" t="inlineStr">
        <is>
          <t>ЗПФ</t>
        </is>
      </c>
    </row>
    <row r="222" ht="16.5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65" t="n">
        <v>4607111035080</v>
      </c>
      <c r="E222" s="329" t="n"/>
      <c r="F222" s="361" t="n">
        <v>0.9</v>
      </c>
      <c r="G222" s="38" t="n">
        <v>8</v>
      </c>
      <c r="H222" s="361" t="n">
        <v>7.2</v>
      </c>
      <c r="I222" s="361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HYPERLINK("https://abi.ru/products/Замороженные/Стародворье/Сочные/Пельмени/P002719/","Пельмени Сочные Сочные 0,9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90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>
      <c r="A223" s="17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66" t="n"/>
      <c r="M223" s="367" t="inlineStr">
        <is>
          <t>Итого</t>
        </is>
      </c>
      <c r="N223" s="337" t="n"/>
      <c r="O223" s="337" t="n"/>
      <c r="P223" s="337" t="n"/>
      <c r="Q223" s="337" t="n"/>
      <c r="R223" s="337" t="n"/>
      <c r="S223" s="338" t="n"/>
      <c r="T223" s="43" t="inlineStr">
        <is>
          <t>кор</t>
        </is>
      </c>
      <c r="U223" s="368">
        <f>IFERROR(SUM(U221:U222),"0")</f>
        <v/>
      </c>
      <c r="V223" s="368">
        <f>IFERROR(SUM(V221:V222),"0")</f>
        <v/>
      </c>
      <c r="W223" s="368">
        <f>IFERROR(IF(W221="",0,W221),"0")+IFERROR(IF(W222="",0,W222),"0")</f>
        <v/>
      </c>
      <c r="X223" s="369" t="n"/>
      <c r="Y223" s="36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кг</t>
        </is>
      </c>
      <c r="U224" s="368">
        <f>IFERROR(SUMPRODUCT(U221:U222*H221:H222),"0")</f>
        <v/>
      </c>
      <c r="V224" s="368">
        <f>IFERROR(SUMPRODUCT(V221:V222*H221:H222),"0")</f>
        <v/>
      </c>
      <c r="W224" s="43" t="n"/>
      <c r="X224" s="369" t="n"/>
      <c r="Y224" s="369" t="n"/>
    </row>
    <row r="225" ht="27.75" customHeight="1">
      <c r="A225" s="178" t="inlineStr">
        <is>
          <t>Колбасный стандарт</t>
        </is>
      </c>
      <c r="B225" s="360" t="n"/>
      <c r="C225" s="360" t="n"/>
      <c r="D225" s="360" t="n"/>
      <c r="E225" s="360" t="n"/>
      <c r="F225" s="360" t="n"/>
      <c r="G225" s="360" t="n"/>
      <c r="H225" s="360" t="n"/>
      <c r="I225" s="360" t="n"/>
      <c r="J225" s="360" t="n"/>
      <c r="K225" s="360" t="n"/>
      <c r="L225" s="360" t="n"/>
      <c r="M225" s="360" t="n"/>
      <c r="N225" s="360" t="n"/>
      <c r="O225" s="360" t="n"/>
      <c r="P225" s="360" t="n"/>
      <c r="Q225" s="360" t="n"/>
      <c r="R225" s="360" t="n"/>
      <c r="S225" s="360" t="n"/>
      <c r="T225" s="360" t="n"/>
      <c r="U225" s="360" t="n"/>
      <c r="V225" s="360" t="n"/>
      <c r="W225" s="360" t="n"/>
      <c r="X225" s="55" t="n"/>
      <c r="Y225" s="55" t="n"/>
    </row>
    <row r="226" ht="16.5" customHeight="1">
      <c r="A226" s="163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63" t="n"/>
      <c r="Y226" s="163" t="n"/>
    </row>
    <row r="227" ht="14.25" customHeight="1">
      <c r="A227" s="164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27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65" t="n">
        <v>4607111036162</v>
      </c>
      <c r="E228" s="329" t="n"/>
      <c r="F228" s="361" t="n">
        <v>0.8</v>
      </c>
      <c r="G228" s="38" t="n">
        <v>8</v>
      </c>
      <c r="H228" s="361" t="n">
        <v>6.4</v>
      </c>
      <c r="I228" s="361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50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8" s="363" t="n"/>
      <c r="O228" s="363" t="n"/>
      <c r="P228" s="363" t="n"/>
      <c r="Q228" s="329" t="n"/>
      <c r="R228" s="40" t="inlineStr"/>
      <c r="S228" s="40" t="inlineStr"/>
      <c r="T228" s="41" t="inlineStr">
        <is>
          <t>кор</t>
        </is>
      </c>
      <c r="U228" s="364" t="n">
        <v>0</v>
      </c>
      <c r="V228" s="365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57" t="inlineStr">
        <is>
          <t>ЗПФ</t>
        </is>
      </c>
    </row>
    <row r="229">
      <c r="A229" s="173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66" t="n"/>
      <c r="M229" s="367" t="inlineStr">
        <is>
          <t>Итого</t>
        </is>
      </c>
      <c r="N229" s="337" t="n"/>
      <c r="O229" s="337" t="n"/>
      <c r="P229" s="337" t="n"/>
      <c r="Q229" s="337" t="n"/>
      <c r="R229" s="337" t="n"/>
      <c r="S229" s="338" t="n"/>
      <c r="T229" s="43" t="inlineStr">
        <is>
          <t>кор</t>
        </is>
      </c>
      <c r="U229" s="368">
        <f>IFERROR(SUM(U228:U228),"0")</f>
        <v/>
      </c>
      <c r="V229" s="368">
        <f>IFERROR(SUM(V228:V228),"0")</f>
        <v/>
      </c>
      <c r="W229" s="368">
        <f>IFERROR(IF(W228="",0,W228),"0")</f>
        <v/>
      </c>
      <c r="X229" s="369" t="n"/>
      <c r="Y229" s="369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кг</t>
        </is>
      </c>
      <c r="U230" s="368">
        <f>IFERROR(SUMPRODUCT(U228:U228*H228:H228),"0")</f>
        <v/>
      </c>
      <c r="V230" s="368">
        <f>IFERROR(SUMPRODUCT(V228:V228*H228:H228),"0")</f>
        <v/>
      </c>
      <c r="W230" s="43" t="n"/>
      <c r="X230" s="369" t="n"/>
      <c r="Y230" s="369" t="n"/>
    </row>
    <row r="231" ht="27.75" customHeight="1">
      <c r="A231" s="178" t="inlineStr">
        <is>
          <t>Особый рецепт</t>
        </is>
      </c>
      <c r="B231" s="360" t="n"/>
      <c r="C231" s="360" t="n"/>
      <c r="D231" s="360" t="n"/>
      <c r="E231" s="360" t="n"/>
      <c r="F231" s="360" t="n"/>
      <c r="G231" s="360" t="n"/>
      <c r="H231" s="360" t="n"/>
      <c r="I231" s="360" t="n"/>
      <c r="J231" s="360" t="n"/>
      <c r="K231" s="360" t="n"/>
      <c r="L231" s="360" t="n"/>
      <c r="M231" s="360" t="n"/>
      <c r="N231" s="360" t="n"/>
      <c r="O231" s="360" t="n"/>
      <c r="P231" s="360" t="n"/>
      <c r="Q231" s="360" t="n"/>
      <c r="R231" s="360" t="n"/>
      <c r="S231" s="360" t="n"/>
      <c r="T231" s="360" t="n"/>
      <c r="U231" s="360" t="n"/>
      <c r="V231" s="360" t="n"/>
      <c r="W231" s="360" t="n"/>
      <c r="X231" s="55" t="n"/>
      <c r="Y231" s="55" t="n"/>
    </row>
    <row r="232" ht="16.5" customHeight="1">
      <c r="A232" s="163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63" t="n"/>
      <c r="Y232" s="163" t="n"/>
    </row>
    <row r="233" ht="14.25" customHeight="1">
      <c r="A233" s="164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27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65" t="n">
        <v>4607111035899</v>
      </c>
      <c r="E234" s="329" t="n"/>
      <c r="F234" s="361" t="n">
        <v>1</v>
      </c>
      <c r="G234" s="38" t="n">
        <v>5</v>
      </c>
      <c r="H234" s="361" t="n">
        <v>5</v>
      </c>
      <c r="I234" s="361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51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63" t="n"/>
      <c r="O234" s="363" t="n"/>
      <c r="P234" s="363" t="n"/>
      <c r="Q234" s="329" t="n"/>
      <c r="R234" s="40" t="inlineStr"/>
      <c r="S234" s="40" t="inlineStr"/>
      <c r="T234" s="41" t="inlineStr">
        <is>
          <t>кор</t>
        </is>
      </c>
      <c r="U234" s="364" t="n">
        <v>90</v>
      </c>
      <c r="V234" s="365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58" t="inlineStr">
        <is>
          <t>ЗПФ</t>
        </is>
      </c>
    </row>
    <row r="235">
      <c r="A235" s="173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66" t="n"/>
      <c r="M235" s="367" t="inlineStr">
        <is>
          <t>Итого</t>
        </is>
      </c>
      <c r="N235" s="337" t="n"/>
      <c r="O235" s="337" t="n"/>
      <c r="P235" s="337" t="n"/>
      <c r="Q235" s="337" t="n"/>
      <c r="R235" s="337" t="n"/>
      <c r="S235" s="338" t="n"/>
      <c r="T235" s="43" t="inlineStr">
        <is>
          <t>кор</t>
        </is>
      </c>
      <c r="U235" s="368">
        <f>IFERROR(SUM(U234:U234),"0")</f>
        <v/>
      </c>
      <c r="V235" s="368">
        <f>IFERROR(SUM(V234:V234),"0")</f>
        <v/>
      </c>
      <c r="W235" s="368">
        <f>IFERROR(IF(W234="",0,W234),"0")</f>
        <v/>
      </c>
      <c r="X235" s="369" t="n"/>
      <c r="Y235" s="369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кг</t>
        </is>
      </c>
      <c r="U236" s="368">
        <f>IFERROR(SUMPRODUCT(U234:U234*H234:H234),"0")</f>
        <v/>
      </c>
      <c r="V236" s="368">
        <f>IFERROR(SUMPRODUCT(V234:V234*H234:H234),"0")</f>
        <v/>
      </c>
      <c r="W236" s="43" t="n"/>
      <c r="X236" s="369" t="n"/>
      <c r="Y236" s="369" t="n"/>
    </row>
    <row r="237" ht="16.5" customHeight="1">
      <c r="A237" s="163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63" t="n"/>
      <c r="Y237" s="163" t="n"/>
    </row>
    <row r="238" ht="14.25" customHeight="1">
      <c r="A238" s="164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27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65" t="n">
        <v>4607111036711</v>
      </c>
      <c r="E239" s="329" t="n"/>
      <c r="F239" s="361" t="n">
        <v>0.8</v>
      </c>
      <c r="G239" s="38" t="n">
        <v>8</v>
      </c>
      <c r="H239" s="361" t="n">
        <v>6.4</v>
      </c>
      <c r="I239" s="361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52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63" t="n"/>
      <c r="O239" s="363" t="n"/>
      <c r="P239" s="363" t="n"/>
      <c r="Q239" s="329" t="n"/>
      <c r="R239" s="40" t="inlineStr"/>
      <c r="S239" s="40" t="inlineStr"/>
      <c r="T239" s="41" t="inlineStr">
        <is>
          <t>кор</t>
        </is>
      </c>
      <c r="U239" s="364" t="n">
        <v>0</v>
      </c>
      <c r="V239" s="365">
        <f>IFERROR(IF(U239="","",U239),"")</f>
        <v/>
      </c>
      <c r="W239" s="42">
        <f>IFERROR(IF(U239="","",U239*0.0155),"")</f>
        <v/>
      </c>
      <c r="X239" s="69" t="inlineStr"/>
      <c r="Y239" s="70" t="inlineStr"/>
      <c r="AC239" s="74" t="n"/>
      <c r="AZ239" s="159" t="inlineStr">
        <is>
          <t>ЗПФ</t>
        </is>
      </c>
    </row>
    <row r="240">
      <c r="A240" s="173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66" t="n"/>
      <c r="M240" s="367" t="inlineStr">
        <is>
          <t>Итого</t>
        </is>
      </c>
      <c r="N240" s="337" t="n"/>
      <c r="O240" s="337" t="n"/>
      <c r="P240" s="337" t="n"/>
      <c r="Q240" s="337" t="n"/>
      <c r="R240" s="337" t="n"/>
      <c r="S240" s="338" t="n"/>
      <c r="T240" s="43" t="inlineStr">
        <is>
          <t>кор</t>
        </is>
      </c>
      <c r="U240" s="368">
        <f>IFERROR(SUM(U239:U239),"0")</f>
        <v/>
      </c>
      <c r="V240" s="368">
        <f>IFERROR(SUM(V239:V239),"0")</f>
        <v/>
      </c>
      <c r="W240" s="368">
        <f>IFERROR(IF(W239="",0,W239),"0")</f>
        <v/>
      </c>
      <c r="X240" s="369" t="n"/>
      <c r="Y240" s="369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кг</t>
        </is>
      </c>
      <c r="U241" s="368">
        <f>IFERROR(SUMPRODUCT(U239:U239*H239:H239),"0")</f>
        <v/>
      </c>
      <c r="V241" s="368">
        <f>IFERROR(SUMPRODUCT(V239:V239*H239:H239),"0")</f>
        <v/>
      </c>
      <c r="W241" s="43" t="n"/>
      <c r="X241" s="369" t="n"/>
      <c r="Y241" s="369" t="n"/>
    </row>
    <row r="242" ht="15" customHeight="1">
      <c r="A242" s="177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26" t="n"/>
      <c r="M242" s="453" t="inlineStr">
        <is>
          <t>ИТОГО НЕТТО</t>
        </is>
      </c>
      <c r="N242" s="320" t="n"/>
      <c r="O242" s="320" t="n"/>
      <c r="P242" s="320" t="n"/>
      <c r="Q242" s="320" t="n"/>
      <c r="R242" s="320" t="n"/>
      <c r="S242" s="321" t="n"/>
      <c r="T242" s="43" t="inlineStr">
        <is>
          <t>кг</t>
        </is>
      </c>
      <c r="U242" s="368">
        <f>IFERROR(U24+U33+U41+U47+U57+U63+U68+U74+U84+U91+U99+U105+U110+U118+U123+U129+U134+U140+U144+U151+U164+U169+U177+U182+U189+U194+U199+U205+U213+U218+U224+U230+U236+U241,"0")</f>
        <v/>
      </c>
      <c r="V242" s="368">
        <f>IFERROR(V24+V33+V41+V47+V57+V63+V68+V74+V84+V91+V99+V105+V110+V118+V123+V129+V134+V140+V144+V151+V164+V169+V177+V182+V189+V194+V199+V205+V213+V218+V224+V230+V236+V241,"0")</f>
        <v/>
      </c>
      <c r="W242" s="43" t="n"/>
      <c r="X242" s="369" t="n"/>
      <c r="Y242" s="369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3" t="inlineStr">
        <is>
          <t>ИТОГО БРУТТО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,"0")</f>
        <v/>
      </c>
      <c r="V243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3" t="inlineStr">
        <is>
          <t>Кол-во паллет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шт</t>
        </is>
      </c>
      <c r="U244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,0)</f>
        <v/>
      </c>
      <c r="V24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,0)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3" t="inlineStr">
        <is>
          <t>Вес брутто  с паллетами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кг</t>
        </is>
      </c>
      <c r="U245" s="368">
        <f>GrossWeightTotal+PalletQtyTotal*25</f>
        <v/>
      </c>
      <c r="V245" s="368">
        <f>GrossWeightTotalR+PalletQtyTotalR*25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3" t="inlineStr">
        <is>
          <t>Кол-во коробок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шт</t>
        </is>
      </c>
      <c r="U246" s="368">
        <f>IFERROR(U23+U32+U40+U46+U56+U62+U67+U73+U83+U90+U98+U104+U109+U117+U122+U128+U133+U139+U143+U150+U163+U168+U176+U181+U188+U193+U198+U204+U212+U217+U223+U229+U235+U240,"0")</f>
        <v/>
      </c>
      <c r="V246" s="368">
        <f>IFERROR(V23+V32+V40+V46+V56+V62+V67+V73+V83+V90+V98+V104+V109+V117+V122+V128+V133+V139+V143+V150+V163+V168+V176+V181+V188+V193+V198+V204+V212+V217+V223+V229+V235+V240,"0")</f>
        <v/>
      </c>
      <c r="W246" s="43" t="n"/>
      <c r="X246" s="369" t="n"/>
      <c r="Y246" s="369" t="n"/>
    </row>
    <row r="247" ht="14.2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3" t="inlineStr">
        <is>
          <t>Объем заказа</t>
        </is>
      </c>
      <c r="N247" s="320" t="n"/>
      <c r="O247" s="320" t="n"/>
      <c r="P247" s="320" t="n"/>
      <c r="Q247" s="320" t="n"/>
      <c r="R247" s="320" t="n"/>
      <c r="S247" s="321" t="n"/>
      <c r="T247" s="46" t="inlineStr">
        <is>
          <t>м3</t>
        </is>
      </c>
      <c r="U247" s="43" t="n"/>
      <c r="V247" s="43" t="n"/>
      <c r="W247" s="43">
        <f>IFERROR(W23+W32+W40+W46+W56+W62+W67+W73+W83+W90+W98+W104+W109+W117+W122+W128+W133+W139+W143+W150+W163+W168+W176+W181+W188+W193+W198+W204+W212+W217+W223+W229+W235+W240,"0")</f>
        <v/>
      </c>
      <c r="X247" s="369" t="n"/>
      <c r="Y247" s="369" t="n"/>
    </row>
    <row r="248" ht="13.5" customHeight="1" thickBot="1"/>
    <row r="249" ht="27" customHeight="1" thickBot="1" thickTop="1">
      <c r="A249" s="47" t="inlineStr">
        <is>
          <t>ТОРГОВАЯ МАРКА</t>
        </is>
      </c>
      <c r="B249" s="160" t="inlineStr">
        <is>
          <t>Ядрена копоть</t>
        </is>
      </c>
      <c r="C249" s="160" t="inlineStr">
        <is>
          <t>Горячая штучка</t>
        </is>
      </c>
      <c r="D249" s="454" t="n"/>
      <c r="E249" s="454" t="n"/>
      <c r="F249" s="454" t="n"/>
      <c r="G249" s="454" t="n"/>
      <c r="H249" s="454" t="n"/>
      <c r="I249" s="454" t="n"/>
      <c r="J249" s="454" t="n"/>
      <c r="K249" s="454" t="n"/>
      <c r="L249" s="454" t="n"/>
      <c r="M249" s="454" t="n"/>
      <c r="N249" s="454" t="n"/>
      <c r="O249" s="454" t="n"/>
      <c r="P249" s="454" t="n"/>
      <c r="Q249" s="454" t="n"/>
      <c r="R249" s="455" t="n"/>
      <c r="S249" s="160" t="inlineStr">
        <is>
          <t>No Name</t>
        </is>
      </c>
      <c r="T249" s="454" t="n"/>
      <c r="U249" s="455" t="n"/>
      <c r="V249" s="160" t="inlineStr">
        <is>
          <t>Вязанка</t>
        </is>
      </c>
      <c r="W249" s="454" t="n"/>
      <c r="X249" s="455" t="n"/>
      <c r="Y249" s="160" t="inlineStr">
        <is>
          <t>Стародворье</t>
        </is>
      </c>
      <c r="Z249" s="454" t="n"/>
      <c r="AA249" s="454" t="n"/>
      <c r="AB249" s="455" t="n"/>
      <c r="AC249" s="160" t="inlineStr">
        <is>
          <t>Колбасный стандарт</t>
        </is>
      </c>
      <c r="AD249" s="160" t="inlineStr">
        <is>
          <t>Особый рецепт</t>
        </is>
      </c>
      <c r="AE249" s="455" t="n"/>
    </row>
    <row r="250" ht="14.25" customHeight="1" thickTop="1">
      <c r="A250" s="161" t="inlineStr">
        <is>
          <t>СЕРИЯ</t>
        </is>
      </c>
      <c r="B250" s="160" t="inlineStr">
        <is>
          <t>Ядрена копоть</t>
        </is>
      </c>
      <c r="C250" s="160" t="inlineStr">
        <is>
          <t>Наггетсы ГШ</t>
        </is>
      </c>
      <c r="D250" s="160" t="inlineStr">
        <is>
          <t>Grandmeni</t>
        </is>
      </c>
      <c r="E250" s="160" t="inlineStr">
        <is>
          <t>Чебупай</t>
        </is>
      </c>
      <c r="F250" s="160" t="inlineStr">
        <is>
          <t>Бигбули ГШ</t>
        </is>
      </c>
      <c r="G250" s="160" t="inlineStr">
        <is>
          <t>Бульмени вес ГШ</t>
        </is>
      </c>
      <c r="H250" s="160" t="inlineStr">
        <is>
          <t>Бельмеши</t>
        </is>
      </c>
      <c r="I250" s="160" t="inlineStr">
        <is>
          <t>Крылышки ГШ</t>
        </is>
      </c>
      <c r="J250" s="160" t="inlineStr">
        <is>
          <t>Чебупели</t>
        </is>
      </c>
      <c r="K250" s="160" t="inlineStr">
        <is>
          <t>Чебуреки</t>
        </is>
      </c>
      <c r="L250" s="160" t="inlineStr">
        <is>
          <t>Бульмени ГШ</t>
        </is>
      </c>
      <c r="M250" s="160" t="inlineStr">
        <is>
          <t>Чебупицца</t>
        </is>
      </c>
      <c r="N250" s="160" t="inlineStr">
        <is>
          <t>Хотстеры</t>
        </is>
      </c>
      <c r="O250" s="160" t="inlineStr">
        <is>
          <t>Круггетсы</t>
        </is>
      </c>
      <c r="P250" s="160" t="inlineStr">
        <is>
          <t>Пекерсы</t>
        </is>
      </c>
      <c r="Q250" s="160" t="inlineStr">
        <is>
          <t>Супермени</t>
        </is>
      </c>
      <c r="R250" s="160" t="inlineStr">
        <is>
          <t>Чебуманы</t>
        </is>
      </c>
      <c r="S250" s="160" t="inlineStr">
        <is>
          <t>No Name ПГП</t>
        </is>
      </c>
      <c r="T250" s="160" t="inlineStr">
        <is>
          <t>Стародворье ПГП</t>
        </is>
      </c>
      <c r="U250" s="160" t="inlineStr">
        <is>
          <t>No Name ЗПФ</t>
        </is>
      </c>
      <c r="V250" s="160" t="inlineStr">
        <is>
          <t>Няняггетсы Сливушки</t>
        </is>
      </c>
      <c r="W250" s="160" t="inlineStr">
        <is>
          <t>Печеные пельмени</t>
        </is>
      </c>
      <c r="X250" s="160" t="inlineStr">
        <is>
          <t>Вязанка</t>
        </is>
      </c>
      <c r="Y250" s="160" t="inlineStr">
        <is>
          <t>Стародворье ЗПФ</t>
        </is>
      </c>
      <c r="Z250" s="160" t="inlineStr">
        <is>
          <t>Медвежье ушко</t>
        </is>
      </c>
      <c r="AA250" s="160" t="inlineStr">
        <is>
          <t>Бордо</t>
        </is>
      </c>
      <c r="AB250" s="160" t="inlineStr">
        <is>
          <t>Сочные</t>
        </is>
      </c>
      <c r="AC250" s="160" t="inlineStr">
        <is>
          <t>Владимирский Стандарт ЗПФ</t>
        </is>
      </c>
      <c r="AD250" s="160" t="inlineStr">
        <is>
          <t>Любимая ложка</t>
        </is>
      </c>
      <c r="AE250" s="160" t="inlineStr">
        <is>
          <t>Особая Без свинины</t>
        </is>
      </c>
    </row>
    <row r="251" ht="13.5" customHeight="1" thickBot="1">
      <c r="A251" s="456" t="n"/>
      <c r="B251" s="457" t="n"/>
      <c r="C251" s="457" t="n"/>
      <c r="D251" s="457" t="n"/>
      <c r="E251" s="457" t="n"/>
      <c r="F251" s="457" t="n"/>
      <c r="G251" s="457" t="n"/>
      <c r="H251" s="457" t="n"/>
      <c r="I251" s="457" t="n"/>
      <c r="J251" s="457" t="n"/>
      <c r="K251" s="457" t="n"/>
      <c r="L251" s="457" t="n"/>
      <c r="M251" s="457" t="n"/>
      <c r="N251" s="457" t="n"/>
      <c r="O251" s="457" t="n"/>
      <c r="P251" s="457" t="n"/>
      <c r="Q251" s="457" t="n"/>
      <c r="R251" s="457" t="n"/>
      <c r="S251" s="457" t="n"/>
      <c r="T251" s="457" t="n"/>
      <c r="U251" s="457" t="n"/>
      <c r="V251" s="457" t="n"/>
      <c r="W251" s="457" t="n"/>
      <c r="X251" s="457" t="n"/>
      <c r="Y251" s="457" t="n"/>
      <c r="Z251" s="457" t="n"/>
      <c r="AA251" s="457" t="n"/>
      <c r="AB251" s="457" t="n"/>
      <c r="AC251" s="457" t="n"/>
      <c r="AD251" s="457" t="n"/>
      <c r="AE251" s="457" t="n"/>
    </row>
    <row r="252" ht="18" customHeight="1" thickBot="1" thickTop="1">
      <c r="A252" s="47" t="inlineStr">
        <is>
          <t>ИТОГО, кг</t>
        </is>
      </c>
      <c r="B252" s="53">
        <f>IFERROR(U22*H22,"0")</f>
        <v/>
      </c>
      <c r="C252" s="53">
        <f>IFERROR(U28*H28,"0")+IFERROR(U29*H29,"0")+IFERROR(U30*H30,"0")+IFERROR(U31*H31,"0")</f>
        <v/>
      </c>
      <c r="D252" s="53">
        <f>IFERROR(U36*H36,"0")+IFERROR(U37*H37,"0")+IFERROR(U38*H38,"0")+IFERROR(U39*H39,"0")</f>
        <v/>
      </c>
      <c r="E252" s="53">
        <f>IFERROR(U44*H44,"0")+IFERROR(U45*H45,"0")</f>
        <v/>
      </c>
      <c r="F252" s="53">
        <f>IFERROR(U50*H50,"0")+IFERROR(U51*H51,"0")+IFERROR(U52*H52,"0")+IFERROR(U53*H53,"0")+IFERROR(U54*H54,"0")+IFERROR(U55*H55,"0")</f>
        <v/>
      </c>
      <c r="G252" s="53">
        <f>IFERROR(U60*H60,"0")+IFERROR(U61*H61,"0")</f>
        <v/>
      </c>
      <c r="H252" s="53">
        <f>IFERROR(U66*H66,"0")</f>
        <v/>
      </c>
      <c r="I252" s="53">
        <f>IFERROR(U71*H71,"0")+IFERROR(U72*H72,"0")</f>
        <v/>
      </c>
      <c r="J252" s="53">
        <f>IFERROR(U77*H77,"0")+IFERROR(U78*H78,"0")+IFERROR(U79*H79,"0")+IFERROR(U80*H80,"0")+IFERROR(U81*H81,"0")+IFERROR(U82*H82,"0")</f>
        <v/>
      </c>
      <c r="K252" s="53">
        <f>IFERROR(U87*H87,"0")+IFERROR(U88*H88,"0")+IFERROR(U89*H89,"0")</f>
        <v/>
      </c>
      <c r="L252" s="53">
        <f>IFERROR(U94*H94,"0")+IFERROR(U95*H95,"0")+IFERROR(U96*H96,"0")+IFERROR(U97*H97,"0")</f>
        <v/>
      </c>
      <c r="M252" s="53">
        <f>IFERROR(U102*H102,"0")+IFERROR(U103*H103,"0")</f>
        <v/>
      </c>
      <c r="N252" s="53">
        <f>IFERROR(U108*H108,"0")</f>
        <v/>
      </c>
      <c r="O252" s="53">
        <f>IFERROR(U113*H113,"0")+IFERROR(U114*H114,"0")+IFERROR(U115*H115,"0")+IFERROR(U116*H116,"0")</f>
        <v/>
      </c>
      <c r="P252" s="53">
        <f>IFERROR(U121*H121,"0")</f>
        <v/>
      </c>
      <c r="Q252" s="53">
        <f>IFERROR(U126*H126,"0")+IFERROR(U127*H127,"0")</f>
        <v/>
      </c>
      <c r="R252" s="53">
        <f>IFERROR(U132*H132,"0")</f>
        <v/>
      </c>
      <c r="S252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2" s="53">
        <f>IFERROR(U167*H167,"0")</f>
        <v/>
      </c>
      <c r="U252" s="53">
        <f>IFERROR(U172*H172,"0")+IFERROR(U173*H173,"0")+IFERROR(U174*H174,"0")+IFERROR(U175*H175,"0")+IFERROR(U179*H179,"0")+IFERROR(U180*H180,"0")</f>
        <v/>
      </c>
      <c r="V252" s="53">
        <f>IFERROR(U186*H186,"0")+IFERROR(U187*H187,"0")</f>
        <v/>
      </c>
      <c r="W252" s="53">
        <f>IFERROR(U192*H192,"0")</f>
        <v/>
      </c>
      <c r="X252" s="53">
        <f>IFERROR(U197*H197,"0")</f>
        <v/>
      </c>
      <c r="Y252" s="53">
        <f>IFERROR(U203*H203,"0")</f>
        <v/>
      </c>
      <c r="Z252" s="53">
        <f>IFERROR(U208*H208,"0")+IFERROR(U209*H209,"0")+IFERROR(U210*H210,"0")+IFERROR(U211*H211,"0")</f>
        <v/>
      </c>
      <c r="AA252" s="53">
        <f>IFERROR(U216*H216,"0")</f>
        <v/>
      </c>
      <c r="AB252" s="53">
        <f>IFERROR(U221*H221,"0")+IFERROR(U222*H222,"0")</f>
        <v/>
      </c>
      <c r="AC252" s="53">
        <f>IFERROR(U228*H228,"0")</f>
        <v/>
      </c>
      <c r="AD252" s="53">
        <f>IFERROR(U234*H234,"0")</f>
        <v/>
      </c>
      <c r="AE252" s="53">
        <f>IFERROR(U239*H239,"0")</f>
        <v/>
      </c>
    </row>
    <row r="253" ht="13.5" customHeight="1" thickTop="1">
      <c r="C253" s="1" t="n"/>
    </row>
    <row r="254" ht="19.5" customHeight="1">
      <c r="A254" s="71" t="inlineStr">
        <is>
          <t>ЗПФ, кг</t>
        </is>
      </c>
      <c r="B254" s="71" t="inlineStr">
        <is>
          <t xml:space="preserve">ПГП, кг </t>
        </is>
      </c>
      <c r="C254" s="71" t="inlineStr">
        <is>
          <t>КИЗ, кг</t>
        </is>
      </c>
    </row>
    <row r="255">
      <c r="A255" s="72">
        <f>SUMPRODUCT(--(AZ:AZ="ЗПФ"),--(T:T="кор"),H:H,V:V)+SUMPRODUCT(--(AZ:AZ="ЗПФ"),--(T:T="кг"),V:V)</f>
        <v/>
      </c>
      <c r="B255" s="73">
        <f>SUMPRODUCT(--(AZ:AZ="ПГП"),--(T:T="кор"),H:H,V:V)+SUMPRODUCT(--(AZ:AZ="ПГП"),--(T:T="кг"),V:V)</f>
        <v/>
      </c>
      <c r="C255" s="73">
        <f>SUMPRODUCT(--(AZ:AZ="КИЗ"),--(T:T="кор"),H:H,V:V)+SUMPRODUCT(--(AZ:AZ="КИЗ"),--(T:T="кг"),V:V)</f>
        <v/>
      </c>
    </row>
    <row r="25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aw3t8hp0XAaSsOSbNjHlg==" formatRows="1" sort="0" spinCount="100000" hashValue="brbrTZteARWY/o9S14tJ6E8ZjmZ7DPHR9iNeYBPbxAGCny/WvTQyopZbDiRauf1SW9SPWUX0N8FqIr7O1dXIQ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M242:S242"/>
    <mergeCell ref="A242:L247"/>
    <mergeCell ref="M243:S243"/>
    <mergeCell ref="M244:S244"/>
    <mergeCell ref="M245:S245"/>
    <mergeCell ref="M246:S246"/>
    <mergeCell ref="M247:S247"/>
    <mergeCell ref="C249:R249"/>
    <mergeCell ref="S249:U249"/>
    <mergeCell ref="V249:X249"/>
    <mergeCell ref="Y249:AB249"/>
    <mergeCell ref="AD249:AE249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L250:L251"/>
    <mergeCell ref="M250:M251"/>
    <mergeCell ref="N250:N251"/>
    <mergeCell ref="O250:O251"/>
    <mergeCell ref="P250:P251"/>
    <mergeCell ref="Q250:Q251"/>
    <mergeCell ref="R250:R251"/>
    <mergeCell ref="S250:S251"/>
    <mergeCell ref="AC250:AC251"/>
    <mergeCell ref="AD250:AD251"/>
    <mergeCell ref="AE250:AE251"/>
    <mergeCell ref="T250:T251"/>
    <mergeCell ref="U250:U251"/>
    <mergeCell ref="V250:V251"/>
    <mergeCell ref="W250:W251"/>
    <mergeCell ref="X250:X251"/>
    <mergeCell ref="Y250:Y251"/>
    <mergeCell ref="Z250:Z251"/>
    <mergeCell ref="AA250:AA251"/>
    <mergeCell ref="AB250:AB2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KgJyZKywdZE0rn2XLHd8A==" formatRows="1" sort="0" spinCount="100000" hashValue="ejfXICKJiIUJauXjtItCxTlKA1MYIPbxxfA+0osf8hts2y7yQdN2jegHtp+XnPMDHTAlv2JhQUOmU2iz6ZYvy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2023-10-13T08:45:38Z</dcterms:modified>
  <cp:lastModifiedBy>Admin</cp:lastModifiedBy>
</cp:coreProperties>
</file>