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0,23\13,10,23 на 16,10,23 ЗПФ\"/>
    </mc:Choice>
  </mc:AlternateContent>
  <xr:revisionPtr revIDLastSave="0" documentId="13_ncr:1_{CEC8D950-552C-432F-B24C-1DD40886A4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U241" i="1"/>
  <c r="W240" i="1"/>
  <c r="W241" i="1" s="1"/>
  <c r="V240" i="1"/>
  <c r="V241" i="1" s="1"/>
  <c r="M240" i="1"/>
  <c r="U237" i="1"/>
  <c r="U236" i="1"/>
  <c r="W235" i="1"/>
  <c r="W236" i="1" s="1"/>
  <c r="V235" i="1"/>
  <c r="V236" i="1" s="1"/>
  <c r="M235" i="1"/>
  <c r="U231" i="1"/>
  <c r="U230" i="1"/>
  <c r="W229" i="1"/>
  <c r="W230" i="1" s="1"/>
  <c r="V229" i="1"/>
  <c r="V230" i="1" s="1"/>
  <c r="M229" i="1"/>
  <c r="U225" i="1"/>
  <c r="U224" i="1"/>
  <c r="W223" i="1"/>
  <c r="W224" i="1" s="1"/>
  <c r="V223" i="1"/>
  <c r="M223" i="1"/>
  <c r="W222" i="1"/>
  <c r="V222" i="1"/>
  <c r="V224" i="1" s="1"/>
  <c r="M222" i="1"/>
  <c r="U219" i="1"/>
  <c r="U218" i="1"/>
  <c r="W217" i="1"/>
  <c r="W218" i="1" s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M210" i="1"/>
  <c r="W209" i="1"/>
  <c r="V209" i="1"/>
  <c r="M209" i="1"/>
  <c r="U206" i="1"/>
  <c r="V205" i="1"/>
  <c r="U205" i="1"/>
  <c r="W204" i="1"/>
  <c r="W205" i="1" s="1"/>
  <c r="V204" i="1"/>
  <c r="V206" i="1" s="1"/>
  <c r="M204" i="1"/>
  <c r="U200" i="1"/>
  <c r="U199" i="1"/>
  <c r="W198" i="1"/>
  <c r="W199" i="1" s="1"/>
  <c r="V198" i="1"/>
  <c r="V200" i="1" s="1"/>
  <c r="U195" i="1"/>
  <c r="U194" i="1"/>
  <c r="W193" i="1"/>
  <c r="W194" i="1" s="1"/>
  <c r="V193" i="1"/>
  <c r="V195" i="1" s="1"/>
  <c r="M193" i="1"/>
  <c r="U190" i="1"/>
  <c r="U189" i="1"/>
  <c r="W188" i="1"/>
  <c r="V188" i="1"/>
  <c r="M188" i="1"/>
  <c r="W187" i="1"/>
  <c r="V187" i="1"/>
  <c r="V190" i="1" s="1"/>
  <c r="M187" i="1"/>
  <c r="U183" i="1"/>
  <c r="U182" i="1"/>
  <c r="W181" i="1"/>
  <c r="V181" i="1"/>
  <c r="M181" i="1"/>
  <c r="W180" i="1"/>
  <c r="V180" i="1"/>
  <c r="M180" i="1"/>
  <c r="U178" i="1"/>
  <c r="U177" i="1"/>
  <c r="W176" i="1"/>
  <c r="V176" i="1"/>
  <c r="M176" i="1"/>
  <c r="W175" i="1"/>
  <c r="V175" i="1"/>
  <c r="M175" i="1"/>
  <c r="W174" i="1"/>
  <c r="V174" i="1"/>
  <c r="M174" i="1"/>
  <c r="W173" i="1"/>
  <c r="V173" i="1"/>
  <c r="M173" i="1"/>
  <c r="U170" i="1"/>
  <c r="U169" i="1"/>
  <c r="W168" i="1"/>
  <c r="W169" i="1" s="1"/>
  <c r="V168" i="1"/>
  <c r="V170" i="1" s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M154" i="1"/>
  <c r="U152" i="1"/>
  <c r="U151" i="1"/>
  <c r="W150" i="1"/>
  <c r="V150" i="1"/>
  <c r="W149" i="1"/>
  <c r="V149" i="1"/>
  <c r="M149" i="1"/>
  <c r="W148" i="1"/>
  <c r="V148" i="1"/>
  <c r="M148" i="1"/>
  <c r="W147" i="1"/>
  <c r="V147" i="1"/>
  <c r="M147" i="1"/>
  <c r="U145" i="1"/>
  <c r="V144" i="1"/>
  <c r="U144" i="1"/>
  <c r="W143" i="1"/>
  <c r="W144" i="1" s="1"/>
  <c r="V143" i="1"/>
  <c r="V145" i="1" s="1"/>
  <c r="M143" i="1"/>
  <c r="U141" i="1"/>
  <c r="U140" i="1"/>
  <c r="W139" i="1"/>
  <c r="W140" i="1" s="1"/>
  <c r="V139" i="1"/>
  <c r="V141" i="1" s="1"/>
  <c r="M139" i="1"/>
  <c r="U135" i="1"/>
  <c r="V134" i="1"/>
  <c r="U134" i="1"/>
  <c r="W133" i="1"/>
  <c r="W134" i="1" s="1"/>
  <c r="V133" i="1"/>
  <c r="V135" i="1" s="1"/>
  <c r="M133" i="1"/>
  <c r="U130" i="1"/>
  <c r="U129" i="1"/>
  <c r="W128" i="1"/>
  <c r="V128" i="1"/>
  <c r="M128" i="1"/>
  <c r="W127" i="1"/>
  <c r="W129" i="1" s="1"/>
  <c r="V127" i="1"/>
  <c r="M127" i="1"/>
  <c r="U124" i="1"/>
  <c r="V123" i="1"/>
  <c r="U123" i="1"/>
  <c r="W122" i="1"/>
  <c r="W123" i="1" s="1"/>
  <c r="V122" i="1"/>
  <c r="V124" i="1" s="1"/>
  <c r="M122" i="1"/>
  <c r="U119" i="1"/>
  <c r="U118" i="1"/>
  <c r="W117" i="1"/>
  <c r="V117" i="1"/>
  <c r="M117" i="1"/>
  <c r="W116" i="1"/>
  <c r="V116" i="1"/>
  <c r="M116" i="1"/>
  <c r="W115" i="1"/>
  <c r="V115" i="1"/>
  <c r="W114" i="1"/>
  <c r="V114" i="1"/>
  <c r="M114" i="1"/>
  <c r="U111" i="1"/>
  <c r="U110" i="1"/>
  <c r="W109" i="1"/>
  <c r="W110" i="1" s="1"/>
  <c r="V109" i="1"/>
  <c r="V110" i="1" s="1"/>
  <c r="M109" i="1"/>
  <c r="U106" i="1"/>
  <c r="U105" i="1"/>
  <c r="W104" i="1"/>
  <c r="V104" i="1"/>
  <c r="M104" i="1"/>
  <c r="W103" i="1"/>
  <c r="V103" i="1"/>
  <c r="V106" i="1" s="1"/>
  <c r="M103" i="1"/>
  <c r="U100" i="1"/>
  <c r="U99" i="1"/>
  <c r="W98" i="1"/>
  <c r="V98" i="1"/>
  <c r="W97" i="1"/>
  <c r="V97" i="1"/>
  <c r="W96" i="1"/>
  <c r="V96" i="1"/>
  <c r="W95" i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U75" i="1"/>
  <c r="U74" i="1"/>
  <c r="W73" i="1"/>
  <c r="V73" i="1"/>
  <c r="M73" i="1"/>
  <c r="W72" i="1"/>
  <c r="W74" i="1" s="1"/>
  <c r="V72" i="1"/>
  <c r="M72" i="1"/>
  <c r="U69" i="1"/>
  <c r="V68" i="1"/>
  <c r="U68" i="1"/>
  <c r="W67" i="1"/>
  <c r="W68" i="1" s="1"/>
  <c r="V67" i="1"/>
  <c r="V69" i="1" s="1"/>
  <c r="M67" i="1"/>
  <c r="U64" i="1"/>
  <c r="U63" i="1"/>
  <c r="W62" i="1"/>
  <c r="V62" i="1"/>
  <c r="W61" i="1"/>
  <c r="V61" i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M50" i="1"/>
  <c r="U47" i="1"/>
  <c r="U46" i="1"/>
  <c r="W45" i="1"/>
  <c r="V45" i="1"/>
  <c r="M45" i="1"/>
  <c r="W44" i="1"/>
  <c r="V44" i="1"/>
  <c r="M44" i="1"/>
  <c r="U41" i="1"/>
  <c r="U40" i="1"/>
  <c r="W39" i="1"/>
  <c r="V39" i="1"/>
  <c r="M39" i="1"/>
  <c r="W38" i="1"/>
  <c r="V38" i="1"/>
  <c r="M38" i="1"/>
  <c r="W37" i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V28" i="1"/>
  <c r="V33" i="1" s="1"/>
  <c r="M28" i="1"/>
  <c r="U24" i="1"/>
  <c r="U243" i="1" s="1"/>
  <c r="U23" i="1"/>
  <c r="W22" i="1"/>
  <c r="W23" i="1" s="1"/>
  <c r="V22" i="1"/>
  <c r="V23" i="1" s="1"/>
  <c r="M22" i="1"/>
  <c r="H10" i="1"/>
  <c r="A9" i="1"/>
  <c r="J9" i="1" s="1"/>
  <c r="D7" i="1"/>
  <c r="N6" i="1"/>
  <c r="M2" i="1"/>
  <c r="U247" i="1" l="1"/>
  <c r="V46" i="1"/>
  <c r="W46" i="1"/>
  <c r="V152" i="1"/>
  <c r="W151" i="1"/>
  <c r="W164" i="1"/>
  <c r="W177" i="1"/>
  <c r="V178" i="1"/>
  <c r="W182" i="1"/>
  <c r="W189" i="1"/>
  <c r="V194" i="1"/>
  <c r="V213" i="1"/>
  <c r="V218" i="1"/>
  <c r="W84" i="1"/>
  <c r="V63" i="1"/>
  <c r="W99" i="1"/>
  <c r="V105" i="1"/>
  <c r="V111" i="1"/>
  <c r="V118" i="1"/>
  <c r="W32" i="1"/>
  <c r="W40" i="1"/>
  <c r="V40" i="1"/>
  <c r="V56" i="1"/>
  <c r="W63" i="1"/>
  <c r="V75" i="1"/>
  <c r="V74" i="1"/>
  <c r="V84" i="1"/>
  <c r="V91" i="1"/>
  <c r="W105" i="1"/>
  <c r="W118" i="1"/>
  <c r="V130" i="1"/>
  <c r="V129" i="1"/>
  <c r="V140" i="1"/>
  <c r="V151" i="1"/>
  <c r="V164" i="1"/>
  <c r="V169" i="1"/>
  <c r="V177" i="1"/>
  <c r="V182" i="1"/>
  <c r="V189" i="1"/>
  <c r="V199" i="1"/>
  <c r="W213" i="1"/>
  <c r="V214" i="1"/>
  <c r="A10" i="1"/>
  <c r="V32" i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7" i="1" l="1"/>
  <c r="W248" i="1"/>
  <c r="V243" i="1"/>
  <c r="V246" i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<sst xmlns="http://schemas.openxmlformats.org/spreadsheetml/2006/main" count="782" uniqueCount="322">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</sst>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AZ256"/>
  <sheetViews>
    <sheetView showGridLines="0" tabSelected="1" topLeftCell="A11" zoomScaleNormal="100" zoomScaleSheetLayoutView="100" workbookViewId="0">
      <selection activeCell="A44" sqref="A44:XFD4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45215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52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52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0.375</v>
      </c>
      <c r="O8" s="300"/>
      <c r="Q8" s="165"/>
      <c r="R8" s="180"/>
      <c r="S8" s="311"/>
      <c r="T8" s="312"/>
      <c r="Y8" s="52"/>
      <c r="Z8" s="52"/>
      <c r="AA8" s="52"/>
    </row>
    <row r="9" spans="1:28" s="152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52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51" t="s">
        <v>56</v>
      </c>
      <c r="S18" s="151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hidden="1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hidden="1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49"/>
      <c r="Y20" s="149"/>
    </row>
    <row r="21" spans="1:52" ht="14.25" hidden="1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0"/>
      <c r="Y21" s="150"/>
    </row>
    <row r="22" spans="1:52" ht="27" hidden="1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hidden="1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hidden="1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hidden="1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hidden="1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49"/>
      <c r="Y26" s="149"/>
    </row>
    <row r="27" spans="1:52" ht="14.25" hidden="1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0"/>
      <c r="Y27" s="150"/>
    </row>
    <row r="28" spans="1:52" ht="27" hidden="1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hidden="1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66</v>
      </c>
      <c r="V30" s="155">
        <f>IFERROR(IF(U30="","",U30),"")</f>
        <v>66</v>
      </c>
      <c r="W30" s="37">
        <f>IFERROR(IF(U30="","",U30*0.00936),"")</f>
        <v>0.61775999999999998</v>
      </c>
      <c r="X30" s="57"/>
      <c r="Y30" s="58"/>
      <c r="AC30" s="62"/>
      <c r="AZ30" s="66" t="s">
        <v>71</v>
      </c>
    </row>
    <row r="31" spans="1:52" ht="27" hidden="1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66</v>
      </c>
      <c r="V32" s="156">
        <f>IFERROR(SUM(V28:V31),"0")</f>
        <v>66</v>
      </c>
      <c r="W32" s="156">
        <f>IFERROR(IF(W28="",0,W28),"0")+IFERROR(IF(W29="",0,W29),"0")+IFERROR(IF(W30="",0,W30),"0")+IFERROR(IF(W31="",0,W31),"0")</f>
        <v>0.61775999999999998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99</v>
      </c>
      <c r="V33" s="156">
        <f>IFERROR(SUMPRODUCT(V28:V31*H28:H31),"0")</f>
        <v>99</v>
      </c>
      <c r="W33" s="38"/>
      <c r="X33" s="157"/>
      <c r="Y33" s="157"/>
    </row>
    <row r="34" spans="1:52" ht="16.5" hidden="1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49"/>
      <c r="Y34" s="149"/>
    </row>
    <row r="35" spans="1:52" ht="14.25" hidden="1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0"/>
      <c r="Y35" s="150"/>
    </row>
    <row r="36" spans="1:52" ht="27" hidden="1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hidden="1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hidden="1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hidden="1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hidden="1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hidden="1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hidden="1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49"/>
      <c r="Y42" s="149"/>
    </row>
    <row r="43" spans="1:52" ht="14.25" hidden="1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8</v>
      </c>
      <c r="V44" s="155">
        <f>IFERROR(IF(U44="","",U44),"")</f>
        <v>8</v>
      </c>
      <c r="W44" s="37">
        <f>IFERROR(IF(U44="","",U44*0.0095),"")</f>
        <v>7.5999999999999998E-2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7</v>
      </c>
      <c r="V45" s="155">
        <f>IFERROR(IF(U45="","",U45),"")</f>
        <v>7</v>
      </c>
      <c r="W45" s="37">
        <f>IFERROR(IF(U45="","",U45*0.0095),"")</f>
        <v>6.6500000000000004E-2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15</v>
      </c>
      <c r="V46" s="156">
        <f>IFERROR(SUM(V44:V45),"0")</f>
        <v>15</v>
      </c>
      <c r="W46" s="156">
        <f>IFERROR(IF(W44="",0,W44),"0")+IFERROR(IF(W45="",0,W45),"0")</f>
        <v>0.14250000000000002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18</v>
      </c>
      <c r="V47" s="156">
        <f>IFERROR(SUMPRODUCT(V44:V45*H44:H45),"0")</f>
        <v>18</v>
      </c>
      <c r="W47" s="38"/>
      <c r="X47" s="157"/>
      <c r="Y47" s="157"/>
    </row>
    <row r="48" spans="1:52" ht="16.5" hidden="1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49"/>
      <c r="Y48" s="149"/>
    </row>
    <row r="49" spans="1:52" ht="14.25" hidden="1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0"/>
      <c r="Y49" s="150"/>
    </row>
    <row r="50" spans="1:52" ht="27" hidden="1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hidden="1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hidden="1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hidden="1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hidden="1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19</v>
      </c>
      <c r="V55" s="155">
        <f t="shared" si="0"/>
        <v>19</v>
      </c>
      <c r="W55" s="37">
        <f t="shared" si="1"/>
        <v>0.29449999999999998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19</v>
      </c>
      <c r="V56" s="156">
        <f>IFERROR(SUM(V50:V55),"0")</f>
        <v>19</v>
      </c>
      <c r="W56" s="156">
        <f>IFERROR(IF(W50="",0,W50),"0")+IFERROR(IF(W51="",0,W51),"0")+IFERROR(IF(W52="",0,W52),"0")+IFERROR(IF(W53="",0,W53),"0")+IFERROR(IF(W54="",0,W54),"0")+IFERROR(IF(W55="",0,W55),"0")</f>
        <v>0.29449999999999998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136.80000000000001</v>
      </c>
      <c r="V57" s="156">
        <f>IFERROR(SUMPRODUCT(V50:V55*H50:H55),"0")</f>
        <v>136.80000000000001</v>
      </c>
      <c r="W57" s="38"/>
      <c r="X57" s="157"/>
      <c r="Y57" s="157"/>
    </row>
    <row r="58" spans="1:52" ht="16.5" hidden="1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49"/>
      <c r="Y58" s="149"/>
    </row>
    <row r="59" spans="1:52" ht="14.25" hidden="1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0"/>
      <c r="Y59" s="150"/>
    </row>
    <row r="60" spans="1:52" ht="27" hidden="1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hidden="1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140</v>
      </c>
      <c r="V62" s="155">
        <f>IFERROR(IF(U62="","",U62),"")</f>
        <v>140</v>
      </c>
      <c r="W62" s="37">
        <f>IFERROR(IF(U62="","",U62*0.00866),"")</f>
        <v>1.2123999999999999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140</v>
      </c>
      <c r="V63" s="156">
        <f>IFERROR(SUM(V60:V62),"0")</f>
        <v>140</v>
      </c>
      <c r="W63" s="156">
        <f>IFERROR(IF(W60="",0,W60),"0")+IFERROR(IF(W61="",0,W61),"0")+IFERROR(IF(W62="",0,W62),"0")</f>
        <v>1.2123999999999999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700</v>
      </c>
      <c r="V64" s="156">
        <f>IFERROR(SUMPRODUCT(V60:V62*H60:H62),"0")</f>
        <v>700</v>
      </c>
      <c r="W64" s="38"/>
      <c r="X64" s="157"/>
      <c r="Y64" s="157"/>
    </row>
    <row r="65" spans="1:52" ht="16.5" hidden="1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49"/>
      <c r="Y65" s="149"/>
    </row>
    <row r="66" spans="1:52" ht="14.25" hidden="1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0"/>
      <c r="Y66" s="150"/>
    </row>
    <row r="67" spans="1:52" ht="27" hidden="1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hidden="1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hidden="1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hidden="1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49"/>
      <c r="Y70" s="149"/>
    </row>
    <row r="71" spans="1:52" ht="14.25" hidden="1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0"/>
      <c r="Y71" s="150"/>
    </row>
    <row r="72" spans="1:52" ht="27" hidden="1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hidden="1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hidden="1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hidden="1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hidden="1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49"/>
      <c r="Y76" s="149"/>
    </row>
    <row r="77" spans="1:52" ht="14.25" hidden="1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0"/>
      <c r="Y77" s="150"/>
    </row>
    <row r="78" spans="1:52" ht="27" hidden="1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hidden="1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22</v>
      </c>
      <c r="V80" s="155">
        <f t="shared" si="2"/>
        <v>22</v>
      </c>
      <c r="W80" s="37">
        <f t="shared" si="3"/>
        <v>0.39335999999999999</v>
      </c>
      <c r="X80" s="57"/>
      <c r="Y80" s="58"/>
      <c r="AC80" s="62"/>
      <c r="AZ80" s="88" t="s">
        <v>71</v>
      </c>
    </row>
    <row r="81" spans="1:52" ht="27" hidden="1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hidden="1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11</v>
      </c>
      <c r="V83" s="155">
        <f t="shared" si="2"/>
        <v>11</v>
      </c>
      <c r="W83" s="37">
        <f t="shared" si="3"/>
        <v>0.19667999999999999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33</v>
      </c>
      <c r="V84" s="156">
        <f>IFERROR(SUM(V78:V83),"0")</f>
        <v>33</v>
      </c>
      <c r="W84" s="156">
        <f>IFERROR(IF(W78="",0,W78),"0")+IFERROR(IF(W79="",0,W79),"0")+IFERROR(IF(W80="",0,W80),"0")+IFERROR(IF(W81="",0,W81),"0")+IFERROR(IF(W82="",0,W82),"0")+IFERROR(IF(W83="",0,W83),"0")</f>
        <v>0.59004000000000001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118.80000000000001</v>
      </c>
      <c r="V85" s="156">
        <f>IFERROR(SUMPRODUCT(V78:V83*H78:H83),"0")</f>
        <v>118.80000000000001</v>
      </c>
      <c r="W85" s="38"/>
      <c r="X85" s="157"/>
      <c r="Y85" s="157"/>
    </row>
    <row r="86" spans="1:52" ht="16.5" hidden="1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49"/>
      <c r="Y86" s="149"/>
    </row>
    <row r="87" spans="1:52" ht="14.25" hidden="1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0"/>
      <c r="Y87" s="150"/>
    </row>
    <row r="88" spans="1:52" ht="27" hidden="1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hidden="1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hidden="1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hidden="1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hidden="1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hidden="1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49"/>
      <c r="Y93" s="149"/>
    </row>
    <row r="94" spans="1:52" ht="14.25" hidden="1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0"/>
      <c r="Y94" s="150"/>
    </row>
    <row r="95" spans="1:52" ht="27" hidden="1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44</v>
      </c>
      <c r="V96" s="155">
        <f>IFERROR(IF(U96="","",U96),"")</f>
        <v>44</v>
      </c>
      <c r="W96" s="37">
        <f>IFERROR(IF(U96="","",U96*0.0155),"")</f>
        <v>0.68199999999999994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9</v>
      </c>
      <c r="V97" s="155">
        <f>IFERROR(IF(U97="","",U97),"")</f>
        <v>9</v>
      </c>
      <c r="W97" s="37">
        <f>IFERROR(IF(U97="","",U97*0.0155),"")</f>
        <v>0.13950000000000001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19</v>
      </c>
      <c r="V98" s="155">
        <f>IFERROR(IF(U98="","",U98),"")</f>
        <v>19</v>
      </c>
      <c r="W98" s="37">
        <f>IFERROR(IF(U98="","",U98*0.0155),"")</f>
        <v>0.29449999999999998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72</v>
      </c>
      <c r="V99" s="156">
        <f>IFERROR(SUM(V95:V98),"0")</f>
        <v>72</v>
      </c>
      <c r="W99" s="156">
        <f>IFERROR(IF(W95="",0,W95),"0")+IFERROR(IF(W96="",0,W96),"0")+IFERROR(IF(W97="",0,W97),"0")+IFERROR(IF(W98="",0,W98),"0")</f>
        <v>1.1159999999999999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515.52</v>
      </c>
      <c r="V100" s="156">
        <f>IFERROR(SUMPRODUCT(V95:V98*H95:H98),"0")</f>
        <v>515.52</v>
      </c>
      <c r="W100" s="38"/>
      <c r="X100" s="157"/>
      <c r="Y100" s="157"/>
    </row>
    <row r="101" spans="1:52" ht="16.5" hidden="1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49"/>
      <c r="Y101" s="149"/>
    </row>
    <row r="102" spans="1:52" ht="14.25" hidden="1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23</v>
      </c>
      <c r="V103" s="155">
        <f>IFERROR(IF(U103="","",U103),"")</f>
        <v>23</v>
      </c>
      <c r="W103" s="37">
        <f>IFERROR(IF(U103="","",U103*0.01788),"")</f>
        <v>0.41123999999999999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25</v>
      </c>
      <c r="V104" s="155">
        <f>IFERROR(IF(U104="","",U104),"")</f>
        <v>25</v>
      </c>
      <c r="W104" s="37">
        <f>IFERROR(IF(U104="","",U104*0.01788),"")</f>
        <v>0.44700000000000001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48</v>
      </c>
      <c r="V105" s="156">
        <f>IFERROR(SUM(V103:V104),"0")</f>
        <v>48</v>
      </c>
      <c r="W105" s="156">
        <f>IFERROR(IF(W103="",0,W103),"0")+IFERROR(IF(W104="",0,W104),"0")</f>
        <v>0.85824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144</v>
      </c>
      <c r="V106" s="156">
        <f>IFERROR(SUMPRODUCT(V103:V104*H103:H104),"0")</f>
        <v>144</v>
      </c>
      <c r="W106" s="38"/>
      <c r="X106" s="157"/>
      <c r="Y106" s="157"/>
    </row>
    <row r="107" spans="1:52" ht="16.5" hidden="1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49"/>
      <c r="Y107" s="149"/>
    </row>
    <row r="108" spans="1:52" ht="14.25" hidden="1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23</v>
      </c>
      <c r="V109" s="155">
        <f>IFERROR(IF(U109="","",U109),"")</f>
        <v>23</v>
      </c>
      <c r="W109" s="37">
        <f>IFERROR(IF(U109="","",U109*0.01788),"")</f>
        <v>0.41123999999999999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23</v>
      </c>
      <c r="V110" s="156">
        <f>IFERROR(SUM(V109:V109),"0")</f>
        <v>23</v>
      </c>
      <c r="W110" s="156">
        <f>IFERROR(IF(W109="",0,W109),"0")</f>
        <v>0.41123999999999999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69</v>
      </c>
      <c r="V111" s="156">
        <f>IFERROR(SUMPRODUCT(V109:V109*H109:H109),"0")</f>
        <v>69</v>
      </c>
      <c r="W111" s="38"/>
      <c r="X111" s="157"/>
      <c r="Y111" s="157"/>
    </row>
    <row r="112" spans="1:52" ht="16.5" hidden="1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49"/>
      <c r="Y112" s="149"/>
    </row>
    <row r="113" spans="1:52" ht="14.25" hidden="1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0"/>
      <c r="Y113" s="150"/>
    </row>
    <row r="114" spans="1:52" ht="27" hidden="1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hidden="1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hidden="1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3</v>
      </c>
      <c r="V117" s="155">
        <f>IFERROR(IF(U117="","",U117),"")</f>
        <v>3</v>
      </c>
      <c r="W117" s="37">
        <f>IFERROR(IF(U117="","",U117*0.01788),"")</f>
        <v>5.364E-2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3</v>
      </c>
      <c r="V118" s="156">
        <f>IFERROR(SUM(V114:V117),"0")</f>
        <v>3</v>
      </c>
      <c r="W118" s="156">
        <f>IFERROR(IF(W114="",0,W114),"0")+IFERROR(IF(W115="",0,W115),"0")+IFERROR(IF(W116="",0,W116),"0")+IFERROR(IF(W117="",0,W117),"0")</f>
        <v>5.364E-2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9</v>
      </c>
      <c r="V119" s="156">
        <f>IFERROR(SUMPRODUCT(V114:V117*H114:H117),"0")</f>
        <v>9</v>
      </c>
      <c r="W119" s="38"/>
      <c r="X119" s="157"/>
      <c r="Y119" s="157"/>
    </row>
    <row r="120" spans="1:52" ht="16.5" hidden="1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49"/>
      <c r="Y120" s="149"/>
    </row>
    <row r="121" spans="1:52" ht="14.25" hidden="1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0"/>
      <c r="Y121" s="150"/>
    </row>
    <row r="122" spans="1:52" ht="27" hidden="1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hidden="1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hidden="1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hidden="1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49"/>
      <c r="Y125" s="149"/>
    </row>
    <row r="126" spans="1:52" ht="14.25" hidden="1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0"/>
      <c r="Y126" s="150"/>
    </row>
    <row r="127" spans="1:52" ht="27" hidden="1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hidden="1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hidden="1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hidden="1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hidden="1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49"/>
      <c r="Y131" s="149"/>
    </row>
    <row r="132" spans="1:52" ht="14.25" hidden="1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0"/>
      <c r="Y132" s="150"/>
    </row>
    <row r="133" spans="1:52" ht="27" hidden="1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hidden="1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hidden="1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hidden="1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hidden="1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49"/>
      <c r="Y137" s="149"/>
    </row>
    <row r="138" spans="1:52" ht="14.25" hidden="1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0"/>
      <c r="Y138" s="150"/>
    </row>
    <row r="139" spans="1:52" ht="27" hidden="1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hidden="1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hidden="1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hidden="1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0"/>
      <c r="Y142" s="150"/>
    </row>
    <row r="143" spans="1:52" ht="27" hidden="1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hidden="1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hidden="1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hidden="1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37</v>
      </c>
      <c r="V147" s="155">
        <f>IFERROR(IF(U147="","",U147),"")</f>
        <v>37</v>
      </c>
      <c r="W147" s="37">
        <f>IFERROR(IF(U147="","",U147*0.00936),"")</f>
        <v>0.34632000000000002</v>
      </c>
      <c r="X147" s="57"/>
      <c r="Y147" s="58"/>
      <c r="AC147" s="62"/>
      <c r="AZ147" s="112" t="s">
        <v>71</v>
      </c>
    </row>
    <row r="148" spans="1:52" ht="37.5" hidden="1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20</v>
      </c>
      <c r="V149" s="155">
        <f>IFERROR(IF(U149="","",U149),"")</f>
        <v>20</v>
      </c>
      <c r="W149" s="37">
        <f>IFERROR(IF(U149="","",U149*0.0155),"")</f>
        <v>0.31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45</v>
      </c>
      <c r="V150" s="155">
        <f>IFERROR(IF(U150="","",U150),"")</f>
        <v>45</v>
      </c>
      <c r="W150" s="37">
        <f>IFERROR(IF(U150="","",U150*0.00936),"")</f>
        <v>0.42120000000000002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102</v>
      </c>
      <c r="V151" s="156">
        <f>IFERROR(SUM(V147:V150),"0")</f>
        <v>102</v>
      </c>
      <c r="W151" s="156">
        <f>IFERROR(IF(W147="",0,W147),"0")+IFERROR(IF(W148="",0,W148),"0")+IFERROR(IF(W149="",0,W149),"0")+IFERROR(IF(W150="",0,W150),"0")</f>
        <v>1.07752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300.70000000000005</v>
      </c>
      <c r="V152" s="156">
        <f>IFERROR(SUMPRODUCT(V147:V150*H147:H150),"0")</f>
        <v>300.70000000000005</v>
      </c>
      <c r="W152" s="38"/>
      <c r="X152" s="157"/>
      <c r="Y152" s="157"/>
    </row>
    <row r="153" spans="1:52" ht="14.25" hidden="1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0"/>
      <c r="Y153" s="150"/>
    </row>
    <row r="154" spans="1:52" ht="27" hidden="1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hidden="1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hidden="1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hidden="1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hidden="1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17</v>
      </c>
      <c r="V159" s="155">
        <f t="shared" si="4"/>
        <v>17</v>
      </c>
      <c r="W159" s="37">
        <f t="shared" si="5"/>
        <v>0.15912000000000001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9</v>
      </c>
      <c r="V160" s="155">
        <f t="shared" si="4"/>
        <v>9</v>
      </c>
      <c r="W160" s="37">
        <f>IFERROR(IF(U160="","",U160*0.0155),"")</f>
        <v>0.13950000000000001</v>
      </c>
      <c r="X160" s="57"/>
      <c r="Y160" s="58"/>
      <c r="AC160" s="62"/>
      <c r="AZ160" s="122" t="s">
        <v>71</v>
      </c>
    </row>
    <row r="161" spans="1:52" ht="37.5" hidden="1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hidden="1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hidden="1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26</v>
      </c>
      <c r="V164" s="156">
        <f>IFERROR(SUM(V154:V163),"0")</f>
        <v>26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0.29862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112.4</v>
      </c>
      <c r="V165" s="156">
        <f>IFERROR(SUMPRODUCT(V154:V163*H154:H163),"0")</f>
        <v>112.4</v>
      </c>
      <c r="W165" s="38"/>
      <c r="X165" s="157"/>
      <c r="Y165" s="157"/>
    </row>
    <row r="166" spans="1:52" ht="16.5" hidden="1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49"/>
      <c r="Y166" s="149"/>
    </row>
    <row r="167" spans="1:52" ht="14.25" hidden="1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0"/>
      <c r="Y167" s="150"/>
    </row>
    <row r="168" spans="1:52" ht="16.5" hidden="1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hidden="1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hidden="1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hidden="1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49"/>
      <c r="Y171" s="149"/>
    </row>
    <row r="172" spans="1:52" ht="14.25" hidden="1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0"/>
      <c r="Y172" s="150"/>
    </row>
    <row r="173" spans="1:52" ht="16.5" hidden="1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hidden="1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32</v>
      </c>
      <c r="V175" s="155">
        <f>IFERROR(IF(U175="","",U175),"")</f>
        <v>32</v>
      </c>
      <c r="W175" s="37">
        <f>IFERROR(IF(U175="","",U175*0.00866),"")</f>
        <v>0.27711999999999998</v>
      </c>
      <c r="X175" s="57"/>
      <c r="Y175" s="58"/>
      <c r="AC175" s="62"/>
      <c r="AZ175" s="129" t="s">
        <v>1</v>
      </c>
    </row>
    <row r="176" spans="1:52" ht="27" hidden="1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32</v>
      </c>
      <c r="V177" s="156">
        <f>IFERROR(SUM(V173:V176),"0")</f>
        <v>32</v>
      </c>
      <c r="W177" s="156">
        <f>IFERROR(IF(W173="",0,W173),"0")+IFERROR(IF(W174="",0,W174),"0")+IFERROR(IF(W175="",0,W175),"0")+IFERROR(IF(W176="",0,W176),"0")</f>
        <v>0.27711999999999998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160</v>
      </c>
      <c r="V178" s="156">
        <f>IFERROR(SUMPRODUCT(V173:V176*H173:H176),"0")</f>
        <v>160</v>
      </c>
      <c r="W178" s="38"/>
      <c r="X178" s="157"/>
      <c r="Y178" s="157"/>
    </row>
    <row r="179" spans="1:52" ht="14.25" hidden="1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0"/>
      <c r="Y179" s="150"/>
    </row>
    <row r="180" spans="1:52" ht="27" hidden="1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hidden="1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hidden="1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hidden="1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hidden="1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hidden="1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49"/>
      <c r="Y185" s="149"/>
    </row>
    <row r="186" spans="1:52" ht="14.25" hidden="1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33</v>
      </c>
      <c r="V187" s="155">
        <f>IFERROR(IF(U187="","",U187),"")</f>
        <v>33</v>
      </c>
      <c r="W187" s="37">
        <f>IFERROR(IF(U187="","",U187*0.01788),"")</f>
        <v>0.59004000000000001</v>
      </c>
      <c r="X187" s="57"/>
      <c r="Y187" s="58"/>
      <c r="AC187" s="62"/>
      <c r="AZ187" s="133" t="s">
        <v>71</v>
      </c>
    </row>
    <row r="188" spans="1:52" ht="27" hidden="1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33</v>
      </c>
      <c r="V189" s="156">
        <f>IFERROR(SUM(V187:V188),"0")</f>
        <v>33</v>
      </c>
      <c r="W189" s="156">
        <f>IFERROR(IF(W187="",0,W187),"0")+IFERROR(IF(W188="",0,W188),"0")</f>
        <v>0.59004000000000001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99</v>
      </c>
      <c r="V190" s="156">
        <f>IFERROR(SUMPRODUCT(V187:V188*H187:H188),"0")</f>
        <v>99</v>
      </c>
      <c r="W190" s="38"/>
      <c r="X190" s="157"/>
      <c r="Y190" s="157"/>
    </row>
    <row r="191" spans="1:52" ht="16.5" hidden="1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49"/>
      <c r="Y191" s="149"/>
    </row>
    <row r="192" spans="1:52" ht="14.25" hidden="1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0"/>
      <c r="Y192" s="150"/>
    </row>
    <row r="193" spans="1:52" ht="27" hidden="1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hidden="1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hidden="1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hidden="1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49"/>
      <c r="Y196" s="149"/>
    </row>
    <row r="197" spans="1:52" ht="14.25" hidden="1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0"/>
      <c r="Y197" s="150"/>
    </row>
    <row r="198" spans="1:52" ht="27" hidden="1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hidden="1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hidden="1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hidden="1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hidden="1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49"/>
      <c r="Y202" s="149"/>
    </row>
    <row r="203" spans="1:52" ht="14.25" hidden="1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0"/>
      <c r="Y203" s="150"/>
    </row>
    <row r="204" spans="1:52" ht="27" hidden="1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hidden="1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hidden="1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hidden="1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49"/>
      <c r="Y207" s="149"/>
    </row>
    <row r="208" spans="1:52" ht="14.25" hidden="1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0"/>
      <c r="Y208" s="150"/>
    </row>
    <row r="209" spans="1:52" ht="27" hidden="1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hidden="1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hidden="1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hidden="1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hidden="1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hidden="1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hidden="1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49"/>
      <c r="Y215" s="149"/>
    </row>
    <row r="216" spans="1:52" ht="14.25" hidden="1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0"/>
      <c r="Y216" s="150"/>
    </row>
    <row r="217" spans="1:52" ht="27" hidden="1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hidden="1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hidden="1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hidden="1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49"/>
      <c r="Y220" s="149"/>
    </row>
    <row r="221" spans="1:52" ht="14.25" hidden="1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0"/>
      <c r="Y221" s="150"/>
    </row>
    <row r="222" spans="1:52" ht="16.5" hidden="1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hidden="1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hidden="1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hidden="1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hidden="1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hidden="1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49"/>
      <c r="Y227" s="149"/>
    </row>
    <row r="228" spans="1:52" ht="14.25" hidden="1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0"/>
      <c r="Y228" s="150"/>
    </row>
    <row r="229" spans="1:52" ht="27" hidden="1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hidden="1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hidden="1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hidden="1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hidden="1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49"/>
      <c r="Y233" s="149"/>
    </row>
    <row r="234" spans="1:52" ht="14.25" hidden="1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5</v>
      </c>
      <c r="V235" s="155">
        <f>IFERROR(IF(U235="","",U235),"")</f>
        <v>5</v>
      </c>
      <c r="W235" s="37">
        <f>IFERROR(IF(U235="","",U235*0.0155),"")</f>
        <v>7.7499999999999999E-2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5</v>
      </c>
      <c r="V236" s="156">
        <f>IFERROR(SUM(V235:V235),"0")</f>
        <v>5</v>
      </c>
      <c r="W236" s="156">
        <f>IFERROR(IF(W235="",0,W235),"0")</f>
        <v>7.7499999999999999E-2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25</v>
      </c>
      <c r="V237" s="156">
        <f>IFERROR(SUMPRODUCT(V235:V235*H235:H235),"0")</f>
        <v>25</v>
      </c>
      <c r="W237" s="38"/>
      <c r="X237" s="157"/>
      <c r="Y237" s="157"/>
    </row>
    <row r="238" spans="1:52" ht="16.5" hidden="1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49"/>
      <c r="Y238" s="149"/>
    </row>
    <row r="239" spans="1:52" ht="14.25" hidden="1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0"/>
      <c r="Y239" s="150"/>
    </row>
    <row r="240" spans="1:52" ht="27" hidden="1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hidden="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hidden="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2507.2199999999998</v>
      </c>
      <c r="V243" s="156">
        <f>IFERROR(V24+V33+V41+V47+V57+V64+V69+V75+V85+V92+V100+V106+V111+V119+V124+V130+V135+V141+V145+V152+V165+V170+V178+V183+V190+V195+V200+V206+V214+V219+V225+V231+V237+V242,"0")</f>
        <v>2507.2199999999998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2720.7945999999997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2720.7945999999997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7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7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2895.7945999999997</v>
      </c>
      <c r="V246" s="156">
        <f>GrossWeightTotalR+PalletQtyTotalR*25</f>
        <v>2895.7945999999997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617</v>
      </c>
      <c r="V247" s="156">
        <f>IFERROR(V23+V32+V40+V46+V56+V63+V68+V74+V84+V91+V99+V105+V110+V118+V123+V129+V134+V140+V144+V151+V164+V169+V177+V182+V189+V194+V199+V205+V213+V218+V224+V230+V236+V241,"0")</f>
        <v>617</v>
      </c>
      <c r="W247" s="38"/>
      <c r="X247" s="157"/>
      <c r="Y247" s="157"/>
    </row>
    <row r="248" spans="1:31" ht="14.25" hidden="1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7.617119999999999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48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99</v>
      </c>
      <c r="D253" s="47">
        <f>IFERROR(U36*H36,"0")+IFERROR(U37*H37,"0")+IFERROR(U38*H38,"0")+IFERROR(U39*H39,"0")</f>
        <v>0</v>
      </c>
      <c r="E253" s="47">
        <f>IFERROR(U44*H44,"0")+IFERROR(U45*H45,"0")</f>
        <v>18</v>
      </c>
      <c r="F253" s="47">
        <f>IFERROR(U50*H50,"0")+IFERROR(U51*H51,"0")+IFERROR(U52*H52,"0")+IFERROR(U53*H53,"0")+IFERROR(U54*H54,"0")+IFERROR(U55*H55,"0")</f>
        <v>136.80000000000001</v>
      </c>
      <c r="G253" s="47">
        <f>IFERROR(U60*H60,"0")+IFERROR(U61*H61,"0")+IFERROR(U62*H62,"0")</f>
        <v>700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118.80000000000001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515.52</v>
      </c>
      <c r="M253" s="47">
        <f>IFERROR(U103*H103,"0")+IFERROR(U104*H104,"0")</f>
        <v>144</v>
      </c>
      <c r="N253" s="47">
        <f>IFERROR(U109*H109,"0")</f>
        <v>69</v>
      </c>
      <c r="O253" s="47">
        <f>IFERROR(U114*H114,"0")+IFERROR(U115*H115,"0")+IFERROR(U116*H116,"0")+IFERROR(U117*H117,"0")</f>
        <v>9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413.1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160</v>
      </c>
      <c r="V253" s="47">
        <f>IFERROR(U187*H187,"0")+IFERROR(U188*H188,"0")</f>
        <v>99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25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1537.32</v>
      </c>
      <c r="B256" s="61">
        <f>SUMPRODUCT(--(AZ:AZ="ПГП"),--(T:T="кор"),H:H,V:V)+SUMPRODUCT(--(AZ:AZ="ПГП"),--(T:T="кг"),V:V)</f>
        <v>969.9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02,00"/>
        <filter val="11,00"/>
        <filter val="112,40"/>
        <filter val="118,80"/>
        <filter val="136,80"/>
        <filter val="140,00"/>
        <filter val="144,00"/>
        <filter val="15,00"/>
        <filter val="160,00"/>
        <filter val="17,00"/>
        <filter val="18,00"/>
        <filter val="19,00"/>
        <filter val="2 507,22"/>
        <filter val="2 720,79"/>
        <filter val="2 895,79"/>
        <filter val="20,00"/>
        <filter val="22,00"/>
        <filter val="23,00"/>
        <filter val="25,00"/>
        <filter val="26,00"/>
        <filter val="3,00"/>
        <filter val="300,70"/>
        <filter val="32,00"/>
        <filter val="33,00"/>
        <filter val="37,00"/>
        <filter val="44,00"/>
        <filter val="45,00"/>
        <filter val="48,00"/>
        <filter val="5,00"/>
        <filter val="515,52"/>
        <filter val="617,00"/>
        <filter val="66,00"/>
        <filter val="69,00"/>
        <filter val="7"/>
        <filter val="7,00"/>
        <filter val="700,00"/>
        <filter val="72,00"/>
        <filter val="8,00"/>
        <filter val="9,00"/>
        <filter val="99,00"/>
      </filters>
    </filterColumn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2023-10-19T07:52:56Z</dcterms:modified>
</cp:coreProperties>
</file>