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4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1" l="1"/>
  <c r="U468" i="1"/>
  <c r="U470" i="1" s="1"/>
  <c r="U466" i="1"/>
  <c r="V465" i="1"/>
  <c r="U465" i="1"/>
  <c r="V464" i="1"/>
  <c r="M464" i="1"/>
  <c r="U461" i="1"/>
  <c r="U460" i="1"/>
  <c r="V459" i="1"/>
  <c r="W459" i="1" s="1"/>
  <c r="M459" i="1"/>
  <c r="V458" i="1"/>
  <c r="M458" i="1"/>
  <c r="U456" i="1"/>
  <c r="U455" i="1"/>
  <c r="V454" i="1"/>
  <c r="W454" i="1" s="1"/>
  <c r="M454" i="1"/>
  <c r="W453" i="1"/>
  <c r="V453" i="1"/>
  <c r="V452" i="1"/>
  <c r="W452" i="1" s="1"/>
  <c r="W455" i="1" s="1"/>
  <c r="M452" i="1"/>
  <c r="U450" i="1"/>
  <c r="V449" i="1"/>
  <c r="U449" i="1"/>
  <c r="V448" i="1"/>
  <c r="W448" i="1" s="1"/>
  <c r="M448" i="1"/>
  <c r="V447" i="1"/>
  <c r="W447" i="1" s="1"/>
  <c r="V446" i="1"/>
  <c r="V450" i="1" s="1"/>
  <c r="U444" i="1"/>
  <c r="U443" i="1"/>
  <c r="V442" i="1"/>
  <c r="W442" i="1" s="1"/>
  <c r="M442" i="1"/>
  <c r="V441" i="1"/>
  <c r="M441" i="1"/>
  <c r="V437" i="1"/>
  <c r="U437" i="1"/>
  <c r="V436" i="1"/>
  <c r="U436" i="1"/>
  <c r="V435" i="1"/>
  <c r="W435" i="1" s="1"/>
  <c r="M435" i="1"/>
  <c r="W434" i="1"/>
  <c r="V434" i="1"/>
  <c r="M434" i="1"/>
  <c r="U432" i="1"/>
  <c r="U431" i="1"/>
  <c r="W430" i="1"/>
  <c r="V430" i="1"/>
  <c r="V429" i="1"/>
  <c r="W429" i="1" s="1"/>
  <c r="W428" i="1"/>
  <c r="V428" i="1"/>
  <c r="V427" i="1"/>
  <c r="W427" i="1" s="1"/>
  <c r="M427" i="1"/>
  <c r="V426" i="1"/>
  <c r="W426" i="1" s="1"/>
  <c r="M426" i="1"/>
  <c r="W425" i="1"/>
  <c r="V425" i="1"/>
  <c r="M425" i="1"/>
  <c r="V423" i="1"/>
  <c r="U423" i="1"/>
  <c r="U422" i="1"/>
  <c r="W421" i="1"/>
  <c r="V421" i="1"/>
  <c r="M421" i="1"/>
  <c r="V420" i="1"/>
  <c r="V422" i="1" s="1"/>
  <c r="M420" i="1"/>
  <c r="U418" i="1"/>
  <c r="U417" i="1"/>
  <c r="W416" i="1"/>
  <c r="V416" i="1"/>
  <c r="M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W408" i="1"/>
  <c r="W417" i="1" s="1"/>
  <c r="V408" i="1"/>
  <c r="M408" i="1"/>
  <c r="U404" i="1"/>
  <c r="U403" i="1"/>
  <c r="V402" i="1"/>
  <c r="M402" i="1"/>
  <c r="U400" i="1"/>
  <c r="U399" i="1"/>
  <c r="W398" i="1"/>
  <c r="W399" i="1" s="1"/>
  <c r="V398" i="1"/>
  <c r="M398" i="1"/>
  <c r="U396" i="1"/>
  <c r="U395" i="1"/>
  <c r="V394" i="1"/>
  <c r="W394" i="1" s="1"/>
  <c r="W395" i="1" s="1"/>
  <c r="M394" i="1"/>
  <c r="V393" i="1"/>
  <c r="W393" i="1" s="1"/>
  <c r="M393" i="1"/>
  <c r="V392" i="1"/>
  <c r="W392" i="1" s="1"/>
  <c r="M392" i="1"/>
  <c r="W391" i="1"/>
  <c r="V391" i="1"/>
  <c r="V390" i="1"/>
  <c r="W390" i="1" s="1"/>
  <c r="M390" i="1"/>
  <c r="V389" i="1"/>
  <c r="W389" i="1" s="1"/>
  <c r="M389" i="1"/>
  <c r="W388" i="1"/>
  <c r="V388" i="1"/>
  <c r="V395" i="1" s="1"/>
  <c r="M388" i="1"/>
  <c r="U386" i="1"/>
  <c r="U385" i="1"/>
  <c r="W384" i="1"/>
  <c r="V384" i="1"/>
  <c r="M384" i="1"/>
  <c r="W383" i="1"/>
  <c r="W385" i="1" s="1"/>
  <c r="V383" i="1"/>
  <c r="V385" i="1" s="1"/>
  <c r="M383" i="1"/>
  <c r="U380" i="1"/>
  <c r="U379" i="1"/>
  <c r="V378" i="1"/>
  <c r="U376" i="1"/>
  <c r="U375" i="1"/>
  <c r="V374" i="1"/>
  <c r="W374" i="1" s="1"/>
  <c r="M374" i="1"/>
  <c r="V373" i="1"/>
  <c r="W373" i="1" s="1"/>
  <c r="M373" i="1"/>
  <c r="W372" i="1"/>
  <c r="W375" i="1" s="1"/>
  <c r="V372" i="1"/>
  <c r="M372" i="1"/>
  <c r="V370" i="1"/>
  <c r="U370" i="1"/>
  <c r="V369" i="1"/>
  <c r="U369" i="1"/>
  <c r="W368" i="1"/>
  <c r="W369" i="1" s="1"/>
  <c r="V368" i="1"/>
  <c r="M368" i="1"/>
  <c r="U366" i="1"/>
  <c r="U365" i="1"/>
  <c r="W364" i="1"/>
  <c r="V364" i="1"/>
  <c r="M364" i="1"/>
  <c r="W363" i="1"/>
  <c r="V363" i="1"/>
  <c r="M363" i="1"/>
  <c r="V362" i="1"/>
  <c r="W362" i="1" s="1"/>
  <c r="M362" i="1"/>
  <c r="V361" i="1"/>
  <c r="W361" i="1" s="1"/>
  <c r="M361" i="1"/>
  <c r="U359" i="1"/>
  <c r="U358" i="1"/>
  <c r="V357" i="1"/>
  <c r="W357" i="1" s="1"/>
  <c r="W356" i="1"/>
  <c r="V356" i="1"/>
  <c r="M356" i="1"/>
  <c r="V355" i="1"/>
  <c r="W355" i="1" s="1"/>
  <c r="M355" i="1"/>
  <c r="V354" i="1"/>
  <c r="W354" i="1" s="1"/>
  <c r="M354" i="1"/>
  <c r="W353" i="1"/>
  <c r="V353" i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W348" i="1"/>
  <c r="V348" i="1"/>
  <c r="V358" i="1" s="1"/>
  <c r="M348" i="1"/>
  <c r="V347" i="1"/>
  <c r="W347" i="1" s="1"/>
  <c r="M347" i="1"/>
  <c r="V346" i="1"/>
  <c r="W346" i="1" s="1"/>
  <c r="M346" i="1"/>
  <c r="W345" i="1"/>
  <c r="V345" i="1"/>
  <c r="M345" i="1"/>
  <c r="U343" i="1"/>
  <c r="U342" i="1"/>
  <c r="W341" i="1"/>
  <c r="V341" i="1"/>
  <c r="M341" i="1"/>
  <c r="W340" i="1"/>
  <c r="W342" i="1" s="1"/>
  <c r="V340" i="1"/>
  <c r="V343" i="1" s="1"/>
  <c r="M340" i="1"/>
  <c r="U336" i="1"/>
  <c r="U335" i="1"/>
  <c r="V334" i="1"/>
  <c r="M334" i="1"/>
  <c r="U332" i="1"/>
  <c r="U331" i="1"/>
  <c r="W330" i="1"/>
  <c r="V330" i="1"/>
  <c r="M330" i="1"/>
  <c r="V329" i="1"/>
  <c r="W329" i="1" s="1"/>
  <c r="M329" i="1"/>
  <c r="V328" i="1"/>
  <c r="W328" i="1" s="1"/>
  <c r="M328" i="1"/>
  <c r="W327" i="1"/>
  <c r="W331" i="1" s="1"/>
  <c r="V327" i="1"/>
  <c r="V331" i="1" s="1"/>
  <c r="M327" i="1"/>
  <c r="U325" i="1"/>
  <c r="U324" i="1"/>
  <c r="W323" i="1"/>
  <c r="V323" i="1"/>
  <c r="M323" i="1"/>
  <c r="W322" i="1"/>
  <c r="W324" i="1" s="1"/>
  <c r="V322" i="1"/>
  <c r="V324" i="1" s="1"/>
  <c r="M322" i="1"/>
  <c r="U320" i="1"/>
  <c r="U319" i="1"/>
  <c r="V318" i="1"/>
  <c r="W318" i="1" s="1"/>
  <c r="W319" i="1" s="1"/>
  <c r="M318" i="1"/>
  <c r="V317" i="1"/>
  <c r="W317" i="1" s="1"/>
  <c r="M317" i="1"/>
  <c r="V316" i="1"/>
  <c r="W316" i="1" s="1"/>
  <c r="M316" i="1"/>
  <c r="W315" i="1"/>
  <c r="V315" i="1"/>
  <c r="M315" i="1"/>
  <c r="V312" i="1"/>
  <c r="U312" i="1"/>
  <c r="V311" i="1"/>
  <c r="U311" i="1"/>
  <c r="W310" i="1"/>
  <c r="W311" i="1" s="1"/>
  <c r="V310" i="1"/>
  <c r="M310" i="1"/>
  <c r="V308" i="1"/>
  <c r="U308" i="1"/>
  <c r="V307" i="1"/>
  <c r="U307" i="1"/>
  <c r="W306" i="1"/>
  <c r="W307" i="1" s="1"/>
  <c r="V306" i="1"/>
  <c r="M306" i="1"/>
  <c r="U304" i="1"/>
  <c r="U303" i="1"/>
  <c r="W302" i="1"/>
  <c r="V302" i="1"/>
  <c r="M302" i="1"/>
  <c r="W301" i="1"/>
  <c r="W303" i="1" s="1"/>
  <c r="V301" i="1"/>
  <c r="V303" i="1" s="1"/>
  <c r="M301" i="1"/>
  <c r="U299" i="1"/>
  <c r="U298" i="1"/>
  <c r="V297" i="1"/>
  <c r="W297" i="1" s="1"/>
  <c r="M297" i="1"/>
  <c r="V296" i="1"/>
  <c r="W296" i="1" s="1"/>
  <c r="M296" i="1"/>
  <c r="V295" i="1"/>
  <c r="W295" i="1" s="1"/>
  <c r="W294" i="1"/>
  <c r="V294" i="1"/>
  <c r="M294" i="1"/>
  <c r="V293" i="1"/>
  <c r="W293" i="1" s="1"/>
  <c r="M293" i="1"/>
  <c r="V292" i="1"/>
  <c r="W292" i="1" s="1"/>
  <c r="M292" i="1"/>
  <c r="W291" i="1"/>
  <c r="V291" i="1"/>
  <c r="M291" i="1"/>
  <c r="V290" i="1"/>
  <c r="M290" i="1"/>
  <c r="U286" i="1"/>
  <c r="U285" i="1"/>
  <c r="W284" i="1"/>
  <c r="W285" i="1" s="1"/>
  <c r="V284" i="1"/>
  <c r="M284" i="1"/>
  <c r="U282" i="1"/>
  <c r="U281" i="1"/>
  <c r="V280" i="1"/>
  <c r="M280" i="1"/>
  <c r="U278" i="1"/>
  <c r="U277" i="1"/>
  <c r="W276" i="1"/>
  <c r="V276" i="1"/>
  <c r="L477" i="1" s="1"/>
  <c r="V275" i="1"/>
  <c r="W275" i="1" s="1"/>
  <c r="M275" i="1"/>
  <c r="W274" i="1"/>
  <c r="W277" i="1" s="1"/>
  <c r="V274" i="1"/>
  <c r="V277" i="1" s="1"/>
  <c r="M274" i="1"/>
  <c r="V272" i="1"/>
  <c r="U272" i="1"/>
  <c r="V271" i="1"/>
  <c r="U271" i="1"/>
  <c r="W270" i="1"/>
  <c r="W271" i="1" s="1"/>
  <c r="V270" i="1"/>
  <c r="M270" i="1"/>
  <c r="U267" i="1"/>
  <c r="U266" i="1"/>
  <c r="W265" i="1"/>
  <c r="V265" i="1"/>
  <c r="M265" i="1"/>
  <c r="W264" i="1"/>
  <c r="W266" i="1" s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W257" i="1"/>
  <c r="V257" i="1"/>
  <c r="M257" i="1"/>
  <c r="W256" i="1"/>
  <c r="V256" i="1"/>
  <c r="V255" i="1"/>
  <c r="W255" i="1" s="1"/>
  <c r="M255" i="1"/>
  <c r="W254" i="1"/>
  <c r="W261" i="1" s="1"/>
  <c r="V254" i="1"/>
  <c r="K477" i="1" s="1"/>
  <c r="M254" i="1"/>
  <c r="U251" i="1"/>
  <c r="U250" i="1"/>
  <c r="W249" i="1"/>
  <c r="V249" i="1"/>
  <c r="M249" i="1"/>
  <c r="W248" i="1"/>
  <c r="V248" i="1"/>
  <c r="M248" i="1"/>
  <c r="V247" i="1"/>
  <c r="V251" i="1" s="1"/>
  <c r="M247" i="1"/>
  <c r="U245" i="1"/>
  <c r="V244" i="1"/>
  <c r="U244" i="1"/>
  <c r="V243" i="1"/>
  <c r="W243" i="1" s="1"/>
  <c r="M243" i="1"/>
  <c r="V242" i="1"/>
  <c r="W242" i="1" s="1"/>
  <c r="W241" i="1"/>
  <c r="W244" i="1" s="1"/>
  <c r="V241" i="1"/>
  <c r="V245" i="1" s="1"/>
  <c r="U239" i="1"/>
  <c r="W238" i="1"/>
  <c r="V238" i="1"/>
  <c r="U238" i="1"/>
  <c r="V237" i="1"/>
  <c r="W237" i="1" s="1"/>
  <c r="M237" i="1"/>
  <c r="V236" i="1"/>
  <c r="W236" i="1" s="1"/>
  <c r="M236" i="1"/>
  <c r="W235" i="1"/>
  <c r="V235" i="1"/>
  <c r="V239" i="1" s="1"/>
  <c r="M235" i="1"/>
  <c r="U233" i="1"/>
  <c r="U232" i="1"/>
  <c r="W231" i="1"/>
  <c r="V231" i="1"/>
  <c r="M231" i="1"/>
  <c r="W230" i="1"/>
  <c r="V230" i="1"/>
  <c r="M230" i="1"/>
  <c r="V229" i="1"/>
  <c r="W229" i="1" s="1"/>
  <c r="M229" i="1"/>
  <c r="V228" i="1"/>
  <c r="W228" i="1" s="1"/>
  <c r="M228" i="1"/>
  <c r="W227" i="1"/>
  <c r="V227" i="1"/>
  <c r="M227" i="1"/>
  <c r="V226" i="1"/>
  <c r="M226" i="1"/>
  <c r="U224" i="1"/>
  <c r="U223" i="1"/>
  <c r="W222" i="1"/>
  <c r="V222" i="1"/>
  <c r="M222" i="1"/>
  <c r="V221" i="1"/>
  <c r="W221" i="1" s="1"/>
  <c r="M221" i="1"/>
  <c r="V220" i="1"/>
  <c r="W220" i="1" s="1"/>
  <c r="M220" i="1"/>
  <c r="W219" i="1"/>
  <c r="W223" i="1" s="1"/>
  <c r="V219" i="1"/>
  <c r="V223" i="1" s="1"/>
  <c r="M219" i="1"/>
  <c r="V217" i="1"/>
  <c r="U217" i="1"/>
  <c r="V216" i="1"/>
  <c r="U216" i="1"/>
  <c r="W215" i="1"/>
  <c r="W216" i="1" s="1"/>
  <c r="V215" i="1"/>
  <c r="M215" i="1"/>
  <c r="U213" i="1"/>
  <c r="U212" i="1"/>
  <c r="W211" i="1"/>
  <c r="V211" i="1"/>
  <c r="M211" i="1"/>
  <c r="V210" i="1"/>
  <c r="W210" i="1" s="1"/>
  <c r="M210" i="1"/>
  <c r="V209" i="1"/>
  <c r="W209" i="1" s="1"/>
  <c r="M209" i="1"/>
  <c r="V208" i="1"/>
  <c r="W208" i="1" s="1"/>
  <c r="M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W202" i="1"/>
  <c r="V202" i="1"/>
  <c r="M202" i="1"/>
  <c r="W201" i="1"/>
  <c r="V201" i="1"/>
  <c r="M201" i="1"/>
  <c r="V200" i="1"/>
  <c r="W200" i="1" s="1"/>
  <c r="M200" i="1"/>
  <c r="W199" i="1"/>
  <c r="V199" i="1"/>
  <c r="M199" i="1"/>
  <c r="W198" i="1"/>
  <c r="V198" i="1"/>
  <c r="M198" i="1"/>
  <c r="V197" i="1"/>
  <c r="M197" i="1"/>
  <c r="U194" i="1"/>
  <c r="V193" i="1"/>
  <c r="U193" i="1"/>
  <c r="V192" i="1"/>
  <c r="W192" i="1" s="1"/>
  <c r="M192" i="1"/>
  <c r="V191" i="1"/>
  <c r="M191" i="1"/>
  <c r="U189" i="1"/>
  <c r="U188" i="1"/>
  <c r="V187" i="1"/>
  <c r="W187" i="1" s="1"/>
  <c r="M187" i="1"/>
  <c r="W186" i="1"/>
  <c r="V186" i="1"/>
  <c r="M186" i="1"/>
  <c r="W185" i="1"/>
  <c r="V185" i="1"/>
  <c r="M185" i="1"/>
  <c r="W184" i="1"/>
  <c r="V184" i="1"/>
  <c r="M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V177" i="1"/>
  <c r="W177" i="1" s="1"/>
  <c r="W176" i="1"/>
  <c r="V176" i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W171" i="1"/>
  <c r="W188" i="1" s="1"/>
  <c r="V171" i="1"/>
  <c r="V188" i="1" s="1"/>
  <c r="W170" i="1"/>
  <c r="V170" i="1"/>
  <c r="M170" i="1"/>
  <c r="U168" i="1"/>
  <c r="V167" i="1"/>
  <c r="U167" i="1"/>
  <c r="W166" i="1"/>
  <c r="V166" i="1"/>
  <c r="M166" i="1"/>
  <c r="W165" i="1"/>
  <c r="V165" i="1"/>
  <c r="M165" i="1"/>
  <c r="W164" i="1"/>
  <c r="V164" i="1"/>
  <c r="M164" i="1"/>
  <c r="V163" i="1"/>
  <c r="W163" i="1" s="1"/>
  <c r="M163" i="1"/>
  <c r="V161" i="1"/>
  <c r="U161" i="1"/>
  <c r="V160" i="1"/>
  <c r="U160" i="1"/>
  <c r="V159" i="1"/>
  <c r="W159" i="1" s="1"/>
  <c r="M159" i="1"/>
  <c r="W158" i="1"/>
  <c r="W160" i="1" s="1"/>
  <c r="V158" i="1"/>
  <c r="U156" i="1"/>
  <c r="U155" i="1"/>
  <c r="V154" i="1"/>
  <c r="W154" i="1" s="1"/>
  <c r="W155" i="1" s="1"/>
  <c r="M154" i="1"/>
  <c r="W153" i="1"/>
  <c r="V153" i="1"/>
  <c r="M153" i="1"/>
  <c r="U150" i="1"/>
  <c r="U149" i="1"/>
  <c r="W148" i="1"/>
  <c r="V148" i="1"/>
  <c r="M148" i="1"/>
  <c r="V147" i="1"/>
  <c r="W147" i="1" s="1"/>
  <c r="M147" i="1"/>
  <c r="V146" i="1"/>
  <c r="W146" i="1" s="1"/>
  <c r="M146" i="1"/>
  <c r="W145" i="1"/>
  <c r="V145" i="1"/>
  <c r="M145" i="1"/>
  <c r="W144" i="1"/>
  <c r="V144" i="1"/>
  <c r="M144" i="1"/>
  <c r="V143" i="1"/>
  <c r="W143" i="1" s="1"/>
  <c r="M143" i="1"/>
  <c r="V142" i="1"/>
  <c r="W142" i="1" s="1"/>
  <c r="M142" i="1"/>
  <c r="W141" i="1"/>
  <c r="W149" i="1" s="1"/>
  <c r="V141" i="1"/>
  <c r="H477" i="1" s="1"/>
  <c r="M141" i="1"/>
  <c r="U138" i="1"/>
  <c r="U137" i="1"/>
  <c r="W136" i="1"/>
  <c r="V136" i="1"/>
  <c r="M136" i="1"/>
  <c r="W135" i="1"/>
  <c r="V135" i="1"/>
  <c r="M135" i="1"/>
  <c r="V134" i="1"/>
  <c r="G477" i="1" s="1"/>
  <c r="M134" i="1"/>
  <c r="U130" i="1"/>
  <c r="U129" i="1"/>
  <c r="V128" i="1"/>
  <c r="W128" i="1" s="1"/>
  <c r="M128" i="1"/>
  <c r="V127" i="1"/>
  <c r="W127" i="1" s="1"/>
  <c r="M127" i="1"/>
  <c r="W126" i="1"/>
  <c r="V126" i="1"/>
  <c r="M126" i="1"/>
  <c r="W125" i="1"/>
  <c r="V125" i="1"/>
  <c r="V130" i="1" s="1"/>
  <c r="M125" i="1"/>
  <c r="U122" i="1"/>
  <c r="U121" i="1"/>
  <c r="W120" i="1"/>
  <c r="V120" i="1"/>
  <c r="V119" i="1"/>
  <c r="W119" i="1" s="1"/>
  <c r="M119" i="1"/>
  <c r="W118" i="1"/>
  <c r="V118" i="1"/>
  <c r="V117" i="1"/>
  <c r="W117" i="1" s="1"/>
  <c r="M117" i="1"/>
  <c r="V116" i="1"/>
  <c r="V121" i="1" s="1"/>
  <c r="M116" i="1"/>
  <c r="U114" i="1"/>
  <c r="U113" i="1"/>
  <c r="V112" i="1"/>
  <c r="W112" i="1" s="1"/>
  <c r="W111" i="1"/>
  <c r="V111" i="1"/>
  <c r="M111" i="1"/>
  <c r="V110" i="1"/>
  <c r="W110" i="1" s="1"/>
  <c r="W109" i="1"/>
  <c r="V109" i="1"/>
  <c r="V108" i="1"/>
  <c r="W108" i="1" s="1"/>
  <c r="W107" i="1"/>
  <c r="V107" i="1"/>
  <c r="M107" i="1"/>
  <c r="W106" i="1"/>
  <c r="V106" i="1"/>
  <c r="M106" i="1"/>
  <c r="V105" i="1"/>
  <c r="V114" i="1" s="1"/>
  <c r="W104" i="1"/>
  <c r="V104" i="1"/>
  <c r="U102" i="1"/>
  <c r="U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V91" i="1"/>
  <c r="V102" i="1" s="1"/>
  <c r="W90" i="1"/>
  <c r="V90" i="1"/>
  <c r="V101" i="1" s="1"/>
  <c r="U88" i="1"/>
  <c r="U87" i="1"/>
  <c r="W86" i="1"/>
  <c r="V86" i="1"/>
  <c r="M86" i="1"/>
  <c r="V85" i="1"/>
  <c r="W85" i="1" s="1"/>
  <c r="M85" i="1"/>
  <c r="V84" i="1"/>
  <c r="W84" i="1" s="1"/>
  <c r="W83" i="1"/>
  <c r="V83" i="1"/>
  <c r="V82" i="1"/>
  <c r="W82" i="1" s="1"/>
  <c r="M82" i="1"/>
  <c r="W81" i="1"/>
  <c r="V81" i="1"/>
  <c r="V87" i="1" s="1"/>
  <c r="U79" i="1"/>
  <c r="U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U60" i="1"/>
  <c r="U59" i="1"/>
  <c r="W58" i="1"/>
  <c r="V58" i="1"/>
  <c r="V57" i="1"/>
  <c r="V60" i="1" s="1"/>
  <c r="M57" i="1"/>
  <c r="V56" i="1"/>
  <c r="W56" i="1" s="1"/>
  <c r="M56" i="1"/>
  <c r="W55" i="1"/>
  <c r="V55" i="1"/>
  <c r="U52" i="1"/>
  <c r="U51" i="1"/>
  <c r="W50" i="1"/>
  <c r="V50" i="1"/>
  <c r="M50" i="1"/>
  <c r="V49" i="1"/>
  <c r="C477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V32" i="1" s="1"/>
  <c r="M27" i="1"/>
  <c r="V26" i="1"/>
  <c r="V33" i="1" s="1"/>
  <c r="M26" i="1"/>
  <c r="V24" i="1"/>
  <c r="U24" i="1"/>
  <c r="U467" i="1" s="1"/>
  <c r="V23" i="1"/>
  <c r="U23" i="1"/>
  <c r="V22" i="1"/>
  <c r="M22" i="1"/>
  <c r="H10" i="1"/>
  <c r="J9" i="1"/>
  <c r="H9" i="1"/>
  <c r="A9" i="1"/>
  <c r="F10" i="1" s="1"/>
  <c r="D7" i="1"/>
  <c r="N6" i="1"/>
  <c r="M2" i="1"/>
  <c r="W129" i="1" l="1"/>
  <c r="W87" i="1"/>
  <c r="J477" i="1"/>
  <c r="V212" i="1"/>
  <c r="D477" i="1"/>
  <c r="A10" i="1"/>
  <c r="B477" i="1"/>
  <c r="V468" i="1"/>
  <c r="W27" i="1"/>
  <c r="W35" i="1"/>
  <c r="W36" i="1" s="1"/>
  <c r="W39" i="1"/>
  <c r="W40" i="1" s="1"/>
  <c r="W43" i="1"/>
  <c r="W44" i="1" s="1"/>
  <c r="W49" i="1"/>
  <c r="W51" i="1" s="1"/>
  <c r="V52" i="1"/>
  <c r="W57" i="1"/>
  <c r="W59" i="1" s="1"/>
  <c r="V59" i="1"/>
  <c r="V471" i="1" s="1"/>
  <c r="E477" i="1"/>
  <c r="V79" i="1"/>
  <c r="V88" i="1"/>
  <c r="W91" i="1"/>
  <c r="W101" i="1" s="1"/>
  <c r="W105" i="1"/>
  <c r="W113" i="1" s="1"/>
  <c r="V122" i="1"/>
  <c r="W134" i="1"/>
  <c r="W137" i="1" s="1"/>
  <c r="V137" i="1"/>
  <c r="W167" i="1"/>
  <c r="V189" i="1"/>
  <c r="W197" i="1"/>
  <c r="W212" i="1" s="1"/>
  <c r="V232" i="1"/>
  <c r="V281" i="1"/>
  <c r="V282" i="1"/>
  <c r="V298" i="1"/>
  <c r="M477" i="1"/>
  <c r="V299" i="1"/>
  <c r="V335" i="1"/>
  <c r="V336" i="1"/>
  <c r="W358" i="1"/>
  <c r="V359" i="1"/>
  <c r="V379" i="1"/>
  <c r="V380" i="1"/>
  <c r="V403" i="1"/>
  <c r="V404" i="1"/>
  <c r="V455" i="1"/>
  <c r="V461" i="1"/>
  <c r="V460" i="1"/>
  <c r="S477" i="1"/>
  <c r="V466" i="1"/>
  <c r="W464" i="1"/>
  <c r="W465" i="1" s="1"/>
  <c r="F9" i="1"/>
  <c r="W22" i="1"/>
  <c r="W23" i="1" s="1"/>
  <c r="W26" i="1"/>
  <c r="W32" i="1" s="1"/>
  <c r="V37" i="1"/>
  <c r="V467" i="1" s="1"/>
  <c r="V41" i="1"/>
  <c r="V45" i="1"/>
  <c r="V51" i="1"/>
  <c r="W63" i="1"/>
  <c r="W78" i="1" s="1"/>
  <c r="V78" i="1"/>
  <c r="W116" i="1"/>
  <c r="W121" i="1" s="1"/>
  <c r="V150" i="1"/>
  <c r="V149" i="1"/>
  <c r="V155" i="1"/>
  <c r="I477" i="1"/>
  <c r="V156" i="1"/>
  <c r="V168" i="1"/>
  <c r="W226" i="1"/>
  <c r="W232" i="1" s="1"/>
  <c r="V233" i="1"/>
  <c r="V267" i="1"/>
  <c r="W280" i="1"/>
  <c r="W281" i="1" s="1"/>
  <c r="W290" i="1"/>
  <c r="W298" i="1" s="1"/>
  <c r="V304" i="1"/>
  <c r="N477" i="1"/>
  <c r="V325" i="1"/>
  <c r="W334" i="1"/>
  <c r="W335" i="1" s="1"/>
  <c r="V366" i="1"/>
  <c r="V375" i="1"/>
  <c r="W378" i="1"/>
  <c r="W379" i="1" s="1"/>
  <c r="V386" i="1"/>
  <c r="W402" i="1"/>
  <c r="W403" i="1" s="1"/>
  <c r="W420" i="1"/>
  <c r="W422" i="1" s="1"/>
  <c r="W436" i="1"/>
  <c r="R477" i="1"/>
  <c r="V443" i="1"/>
  <c r="W446" i="1"/>
  <c r="W449" i="1" s="1"/>
  <c r="V469" i="1"/>
  <c r="V113" i="1"/>
  <c r="V138" i="1"/>
  <c r="V250" i="1"/>
  <c r="W247" i="1"/>
  <c r="W250" i="1" s="1"/>
  <c r="U471" i="1"/>
  <c r="F477" i="1"/>
  <c r="V129" i="1"/>
  <c r="V194" i="1"/>
  <c r="W191" i="1"/>
  <c r="W193" i="1" s="1"/>
  <c r="V213" i="1"/>
  <c r="V285" i="1"/>
  <c r="V286" i="1"/>
  <c r="O477" i="1"/>
  <c r="V342" i="1"/>
  <c r="W365" i="1"/>
  <c r="V376" i="1"/>
  <c r="V399" i="1"/>
  <c r="V400" i="1"/>
  <c r="V417" i="1"/>
  <c r="Q477" i="1"/>
  <c r="V418" i="1"/>
  <c r="W431" i="1"/>
  <c r="V432" i="1"/>
  <c r="V456" i="1"/>
  <c r="P477" i="1"/>
  <c r="V224" i="1"/>
  <c r="V262" i="1"/>
  <c r="V278" i="1"/>
  <c r="V320" i="1"/>
  <c r="V332" i="1"/>
  <c r="V365" i="1"/>
  <c r="V396" i="1"/>
  <c r="V431" i="1"/>
  <c r="V261" i="1"/>
  <c r="V319" i="1"/>
  <c r="W441" i="1"/>
  <c r="W443" i="1" s="1"/>
  <c r="V444" i="1"/>
  <c r="W458" i="1"/>
  <c r="W460" i="1" s="1"/>
  <c r="W472" i="1" l="1"/>
  <c r="V470" i="1"/>
</calcChain>
</file>

<file path=xl/sharedStrings.xml><?xml version="1.0" encoding="utf-8"?>
<sst xmlns="http://schemas.openxmlformats.org/spreadsheetml/2006/main" count="1701" uniqueCount="641">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</sst>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36" t="s">
        <v>0</v>
      </c>
      <c r="E1" s="599"/>
      <c r="F1" s="599"/>
      <c r="G1" s="13" t="s">
        <v>1</v>
      </c>
      <c r="H1" s="636" t="s">
        <v>2</v>
      </c>
      <c r="I1" s="599"/>
      <c r="J1" s="599"/>
      <c r="K1" s="599"/>
      <c r="L1" s="599"/>
      <c r="M1" s="599"/>
      <c r="N1" s="599"/>
      <c r="O1" s="637" t="s">
        <v>3</v>
      </c>
      <c r="P1" s="599"/>
      <c r="Q1" s="59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8" t="s">
        <v>8</v>
      </c>
      <c r="B5" s="332"/>
      <c r="C5" s="333"/>
      <c r="D5" s="639"/>
      <c r="E5" s="640"/>
      <c r="F5" s="641" t="s">
        <v>9</v>
      </c>
      <c r="G5" s="333"/>
      <c r="H5" s="639" t="s">
        <v>640</v>
      </c>
      <c r="I5" s="642"/>
      <c r="J5" s="642"/>
      <c r="K5" s="640"/>
      <c r="M5" s="25" t="s">
        <v>10</v>
      </c>
      <c r="N5" s="635">
        <v>45218</v>
      </c>
      <c r="O5" s="613"/>
      <c r="Q5" s="643" t="s">
        <v>11</v>
      </c>
      <c r="R5" s="335"/>
      <c r="S5" s="644" t="s">
        <v>12</v>
      </c>
      <c r="T5" s="613"/>
      <c r="Y5" s="52"/>
      <c r="Z5" s="52"/>
      <c r="AA5" s="52"/>
    </row>
    <row r="6" spans="1:28" s="303" customFormat="1" ht="24" customHeight="1" x14ac:dyDescent="0.2">
      <c r="A6" s="618" t="s">
        <v>13</v>
      </c>
      <c r="B6" s="332"/>
      <c r="C6" s="333"/>
      <c r="D6" s="619" t="s">
        <v>14</v>
      </c>
      <c r="E6" s="620"/>
      <c r="F6" s="620"/>
      <c r="G6" s="620"/>
      <c r="H6" s="620"/>
      <c r="I6" s="620"/>
      <c r="J6" s="620"/>
      <c r="K6" s="613"/>
      <c r="M6" s="25" t="s">
        <v>15</v>
      </c>
      <c r="N6" s="621" t="str">
        <f>IF(N5=0," ",CHOOSE(WEEKDAY(N5,2),"Понедельник","Вторник","Среда","Четверг","Пятница","Суббота","Воскресенье"))</f>
        <v>Четверг</v>
      </c>
      <c r="O6" s="323"/>
      <c r="Q6" s="622" t="s">
        <v>16</v>
      </c>
      <c r="R6" s="335"/>
      <c r="S6" s="623" t="s">
        <v>17</v>
      </c>
      <c r="T6" s="615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8" t="str">
        <f>IFERROR(VLOOKUP(DeliveryAddress,Table,3,0),1)</f>
        <v>1</v>
      </c>
      <c r="E7" s="629"/>
      <c r="F7" s="629"/>
      <c r="G7" s="629"/>
      <c r="H7" s="629"/>
      <c r="I7" s="629"/>
      <c r="J7" s="629"/>
      <c r="K7" s="617"/>
      <c r="M7" s="25"/>
      <c r="N7" s="43"/>
      <c r="O7" s="43"/>
      <c r="Q7" s="320"/>
      <c r="R7" s="335"/>
      <c r="S7" s="624"/>
      <c r="T7" s="625"/>
      <c r="Y7" s="52"/>
      <c r="Z7" s="52"/>
      <c r="AA7" s="52"/>
    </row>
    <row r="8" spans="1:28" s="303" customFormat="1" ht="25.5" customHeight="1" x14ac:dyDescent="0.2">
      <c r="A8" s="630" t="s">
        <v>18</v>
      </c>
      <c r="B8" s="327"/>
      <c r="C8" s="328"/>
      <c r="D8" s="631"/>
      <c r="E8" s="632"/>
      <c r="F8" s="632"/>
      <c r="G8" s="632"/>
      <c r="H8" s="632"/>
      <c r="I8" s="632"/>
      <c r="J8" s="632"/>
      <c r="K8" s="633"/>
      <c r="M8" s="25" t="s">
        <v>19</v>
      </c>
      <c r="N8" s="612">
        <v>0.5</v>
      </c>
      <c r="O8" s="613"/>
      <c r="Q8" s="320"/>
      <c r="R8" s="335"/>
      <c r="S8" s="624"/>
      <c r="T8" s="625"/>
      <c r="Y8" s="52"/>
      <c r="Z8" s="52"/>
      <c r="AA8" s="52"/>
    </row>
    <row r="9" spans="1:28" s="303" customFormat="1" ht="39.950000000000003" customHeight="1" x14ac:dyDescent="0.2">
      <c r="A9" s="6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609"/>
      <c r="E9" s="610"/>
      <c r="F9" s="6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10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/>
      <c r="M9" s="27" t="s">
        <v>20</v>
      </c>
      <c r="N9" s="635"/>
      <c r="O9" s="613"/>
      <c r="Q9" s="320"/>
      <c r="R9" s="335"/>
      <c r="S9" s="626"/>
      <c r="T9" s="627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609"/>
      <c r="E10" s="610"/>
      <c r="F10" s="6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611" t="str">
        <f>IFERROR(VLOOKUP($D$10,Proxy,2,FALSE),"")</f>
        <v/>
      </c>
      <c r="I10" s="320"/>
      <c r="J10" s="320"/>
      <c r="K10" s="320"/>
      <c r="M10" s="27" t="s">
        <v>21</v>
      </c>
      <c r="N10" s="612"/>
      <c r="O10" s="613"/>
      <c r="R10" s="25" t="s">
        <v>22</v>
      </c>
      <c r="S10" s="614" t="s">
        <v>23</v>
      </c>
      <c r="T10" s="615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2"/>
      <c r="O11" s="613"/>
      <c r="R11" s="25" t="s">
        <v>26</v>
      </c>
      <c r="S11" s="595" t="s">
        <v>27</v>
      </c>
      <c r="T11" s="596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94" t="s">
        <v>28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3"/>
      <c r="M12" s="25" t="s">
        <v>29</v>
      </c>
      <c r="N12" s="616"/>
      <c r="O12" s="617"/>
      <c r="P12" s="24"/>
      <c r="R12" s="25"/>
      <c r="S12" s="599"/>
      <c r="T12" s="320"/>
      <c r="Y12" s="52"/>
      <c r="Z12" s="52"/>
      <c r="AA12" s="52"/>
    </row>
    <row r="13" spans="1:28" s="303" customFormat="1" ht="23.25" customHeight="1" x14ac:dyDescent="0.2">
      <c r="A13" s="594" t="s">
        <v>30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3"/>
      <c r="L13" s="27"/>
      <c r="M13" s="27" t="s">
        <v>31</v>
      </c>
      <c r="N13" s="595"/>
      <c r="O13" s="596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94" t="s">
        <v>32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3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97" t="s">
        <v>33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3"/>
      <c r="M15" s="598" t="s">
        <v>34</v>
      </c>
      <c r="N15" s="599"/>
      <c r="O15" s="599"/>
      <c r="P15" s="599"/>
      <c r="Q15" s="59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600"/>
      <c r="N16" s="600"/>
      <c r="O16" s="600"/>
      <c r="P16" s="600"/>
      <c r="Q16" s="60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80" t="s">
        <v>35</v>
      </c>
      <c r="B17" s="580" t="s">
        <v>36</v>
      </c>
      <c r="C17" s="602" t="s">
        <v>37</v>
      </c>
      <c r="D17" s="580" t="s">
        <v>38</v>
      </c>
      <c r="E17" s="603"/>
      <c r="F17" s="580" t="s">
        <v>39</v>
      </c>
      <c r="G17" s="580" t="s">
        <v>40</v>
      </c>
      <c r="H17" s="580" t="s">
        <v>41</v>
      </c>
      <c r="I17" s="580" t="s">
        <v>42</v>
      </c>
      <c r="J17" s="580" t="s">
        <v>43</v>
      </c>
      <c r="K17" s="580" t="s">
        <v>44</v>
      </c>
      <c r="L17" s="580" t="s">
        <v>45</v>
      </c>
      <c r="M17" s="580" t="s">
        <v>46</v>
      </c>
      <c r="N17" s="606"/>
      <c r="O17" s="606"/>
      <c r="P17" s="606"/>
      <c r="Q17" s="603"/>
      <c r="R17" s="601" t="s">
        <v>47</v>
      </c>
      <c r="S17" s="333"/>
      <c r="T17" s="580" t="s">
        <v>48</v>
      </c>
      <c r="U17" s="580" t="s">
        <v>49</v>
      </c>
      <c r="V17" s="582" t="s">
        <v>50</v>
      </c>
      <c r="W17" s="580" t="s">
        <v>51</v>
      </c>
      <c r="X17" s="584" t="s">
        <v>52</v>
      </c>
      <c r="Y17" s="584" t="s">
        <v>53</v>
      </c>
      <c r="Z17" s="584" t="s">
        <v>54</v>
      </c>
      <c r="AA17" s="586"/>
      <c r="AB17" s="587"/>
      <c r="AC17" s="591"/>
      <c r="AZ17" s="593" t="s">
        <v>55</v>
      </c>
    </row>
    <row r="18" spans="1:52" ht="14.25" customHeight="1" x14ac:dyDescent="0.2">
      <c r="A18" s="581"/>
      <c r="B18" s="581"/>
      <c r="C18" s="581"/>
      <c r="D18" s="604"/>
      <c r="E18" s="605"/>
      <c r="F18" s="581"/>
      <c r="G18" s="581"/>
      <c r="H18" s="581"/>
      <c r="I18" s="581"/>
      <c r="J18" s="581"/>
      <c r="K18" s="581"/>
      <c r="L18" s="581"/>
      <c r="M18" s="604"/>
      <c r="N18" s="607"/>
      <c r="O18" s="607"/>
      <c r="P18" s="607"/>
      <c r="Q18" s="605"/>
      <c r="R18" s="304" t="s">
        <v>56</v>
      </c>
      <c r="S18" s="304" t="s">
        <v>57</v>
      </c>
      <c r="T18" s="581"/>
      <c r="U18" s="581"/>
      <c r="V18" s="583"/>
      <c r="W18" s="581"/>
      <c r="X18" s="585"/>
      <c r="Y18" s="585"/>
      <c r="Z18" s="588"/>
      <c r="AA18" s="589"/>
      <c r="AB18" s="590"/>
      <c r="AC18" s="592"/>
      <c r="AZ18" s="320"/>
    </row>
    <row r="19" spans="1:52" ht="27.75" customHeight="1" x14ac:dyDescent="0.2">
      <c r="A19" s="344" t="s">
        <v>58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49"/>
      <c r="Y19" s="49"/>
    </row>
    <row r="20" spans="1:52" ht="16.5" customHeight="1" x14ac:dyDescent="0.25">
      <c r="A20" s="319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5"/>
      <c r="Y20" s="305"/>
    </row>
    <row r="21" spans="1:52" ht="14.25" customHeight="1" x14ac:dyDescent="0.25">
      <c r="A21" s="321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5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0"/>
      <c r="M23" s="326" t="s">
        <v>64</v>
      </c>
      <c r="N23" s="327"/>
      <c r="O23" s="327"/>
      <c r="P23" s="327"/>
      <c r="Q23" s="327"/>
      <c r="R23" s="327"/>
      <c r="S23" s="328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0"/>
      <c r="M24" s="326" t="s">
        <v>64</v>
      </c>
      <c r="N24" s="327"/>
      <c r="O24" s="327"/>
      <c r="P24" s="327"/>
      <c r="Q24" s="327"/>
      <c r="R24" s="327"/>
      <c r="S24" s="328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1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57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5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0"/>
      <c r="M32" s="326" t="s">
        <v>64</v>
      </c>
      <c r="N32" s="327"/>
      <c r="O32" s="327"/>
      <c r="P32" s="327"/>
      <c r="Q32" s="327"/>
      <c r="R32" s="327"/>
      <c r="S32" s="328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0"/>
      <c r="M33" s="326" t="s">
        <v>64</v>
      </c>
      <c r="N33" s="327"/>
      <c r="O33" s="327"/>
      <c r="P33" s="327"/>
      <c r="Q33" s="327"/>
      <c r="R33" s="327"/>
      <c r="S33" s="328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1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30"/>
      <c r="M36" s="326" t="s">
        <v>64</v>
      </c>
      <c r="N36" s="327"/>
      <c r="O36" s="327"/>
      <c r="P36" s="327"/>
      <c r="Q36" s="327"/>
      <c r="R36" s="327"/>
      <c r="S36" s="328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0"/>
      <c r="M37" s="326" t="s">
        <v>64</v>
      </c>
      <c r="N37" s="327"/>
      <c r="O37" s="327"/>
      <c r="P37" s="327"/>
      <c r="Q37" s="327"/>
      <c r="R37" s="327"/>
      <c r="S37" s="328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1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2">
        <v>4607091388282</v>
      </c>
      <c r="E39" s="323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5"/>
      <c r="O39" s="325"/>
      <c r="P39" s="325"/>
      <c r="Q39" s="323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30"/>
      <c r="M40" s="326" t="s">
        <v>64</v>
      </c>
      <c r="N40" s="327"/>
      <c r="O40" s="327"/>
      <c r="P40" s="327"/>
      <c r="Q40" s="327"/>
      <c r="R40" s="327"/>
      <c r="S40" s="328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0"/>
      <c r="M41" s="326" t="s">
        <v>64</v>
      </c>
      <c r="N41" s="327"/>
      <c r="O41" s="327"/>
      <c r="P41" s="327"/>
      <c r="Q41" s="327"/>
      <c r="R41" s="327"/>
      <c r="S41" s="328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1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2">
        <v>4607091389111</v>
      </c>
      <c r="E43" s="323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57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5"/>
      <c r="O43" s="325"/>
      <c r="P43" s="325"/>
      <c r="Q43" s="323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30"/>
      <c r="M44" s="326" t="s">
        <v>64</v>
      </c>
      <c r="N44" s="327"/>
      <c r="O44" s="327"/>
      <c r="P44" s="327"/>
      <c r="Q44" s="327"/>
      <c r="R44" s="327"/>
      <c r="S44" s="328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0"/>
      <c r="M45" s="326" t="s">
        <v>64</v>
      </c>
      <c r="N45" s="327"/>
      <c r="O45" s="327"/>
      <c r="P45" s="327"/>
      <c r="Q45" s="327"/>
      <c r="R45" s="327"/>
      <c r="S45" s="328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44" t="s">
        <v>91</v>
      </c>
      <c r="B46" s="34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5"/>
      <c r="X46" s="49"/>
      <c r="Y46" s="49"/>
    </row>
    <row r="47" spans="1:52" ht="16.5" customHeight="1" x14ac:dyDescent="0.25">
      <c r="A47" s="319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5"/>
      <c r="Y47" s="305"/>
    </row>
    <row r="48" spans="1:52" ht="14.25" customHeight="1" x14ac:dyDescent="0.25">
      <c r="A48" s="321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2">
        <v>4680115881440</v>
      </c>
      <c r="E49" s="323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5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5"/>
      <c r="O49" s="325"/>
      <c r="P49" s="325"/>
      <c r="Q49" s="323"/>
      <c r="R49" s="35"/>
      <c r="S49" s="35"/>
      <c r="T49" s="36" t="s">
        <v>63</v>
      </c>
      <c r="U49" s="309">
        <v>20</v>
      </c>
      <c r="V49" s="310">
        <f>IFERROR(IF(U49="",0,CEILING((U49/$H49),1)*$H49),"")</f>
        <v>21.6</v>
      </c>
      <c r="W49" s="37">
        <f>IFERROR(IF(V49=0,"",ROUNDUP(V49/H49,0)*0.02175),"")</f>
        <v>4.3499999999999997E-2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2">
        <v>4680115881433</v>
      </c>
      <c r="E50" s="323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5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9">
        <v>0</v>
      </c>
      <c r="V50" s="310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30"/>
      <c r="M51" s="326" t="s">
        <v>64</v>
      </c>
      <c r="N51" s="327"/>
      <c r="O51" s="327"/>
      <c r="P51" s="327"/>
      <c r="Q51" s="327"/>
      <c r="R51" s="327"/>
      <c r="S51" s="328"/>
      <c r="T51" s="38" t="s">
        <v>65</v>
      </c>
      <c r="U51" s="311">
        <f>IFERROR(U49/H49,"0")+IFERROR(U50/H50,"0")</f>
        <v>1.8518518518518516</v>
      </c>
      <c r="V51" s="311">
        <f>IFERROR(V49/H49,"0")+IFERROR(V50/H50,"0")</f>
        <v>2</v>
      </c>
      <c r="W51" s="311">
        <f>IFERROR(IF(W49="",0,W49),"0")+IFERROR(IF(W50="",0,W50),"0")</f>
        <v>4.3499999999999997E-2</v>
      </c>
      <c r="X51" s="312"/>
      <c r="Y51" s="312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0"/>
      <c r="M52" s="326" t="s">
        <v>64</v>
      </c>
      <c r="N52" s="327"/>
      <c r="O52" s="327"/>
      <c r="P52" s="327"/>
      <c r="Q52" s="327"/>
      <c r="R52" s="327"/>
      <c r="S52" s="328"/>
      <c r="T52" s="38" t="s">
        <v>63</v>
      </c>
      <c r="U52" s="311">
        <f>IFERROR(SUM(U49:U50),"0")</f>
        <v>20</v>
      </c>
      <c r="V52" s="311">
        <f>IFERROR(SUM(V49:V50),"0")</f>
        <v>21.6</v>
      </c>
      <c r="W52" s="38"/>
      <c r="X52" s="312"/>
      <c r="Y52" s="312"/>
    </row>
    <row r="53" spans="1:52" ht="16.5" customHeight="1" x14ac:dyDescent="0.25">
      <c r="A53" s="319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5"/>
      <c r="Y53" s="305"/>
    </row>
    <row r="54" spans="1:52" ht="14.25" customHeight="1" x14ac:dyDescent="0.25">
      <c r="A54" s="321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2">
        <v>4680115881426</v>
      </c>
      <c r="E55" s="323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66" t="s">
        <v>104</v>
      </c>
      <c r="N55" s="325"/>
      <c r="O55" s="325"/>
      <c r="P55" s="325"/>
      <c r="Q55" s="323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2">
        <v>4680115881426</v>
      </c>
      <c r="E56" s="323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5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9">
        <v>0</v>
      </c>
      <c r="V56" s="310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5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9">
        <v>0</v>
      </c>
      <c r="V57" s="310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565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0"/>
      <c r="M59" s="326" t="s">
        <v>64</v>
      </c>
      <c r="N59" s="327"/>
      <c r="O59" s="327"/>
      <c r="P59" s="327"/>
      <c r="Q59" s="327"/>
      <c r="R59" s="327"/>
      <c r="S59" s="328"/>
      <c r="T59" s="38" t="s">
        <v>65</v>
      </c>
      <c r="U59" s="311">
        <f>IFERROR(U55/H55,"0")+IFERROR(U56/H56,"0")+IFERROR(U57/H57,"0")+IFERROR(U58/H58,"0")</f>
        <v>0</v>
      </c>
      <c r="V59" s="311">
        <f>IFERROR(V55/H55,"0")+IFERROR(V56/H56,"0")+IFERROR(V57/H57,"0")+IFERROR(V58/H58,"0")</f>
        <v>0</v>
      </c>
      <c r="W59" s="311">
        <f>IFERROR(IF(W55="",0,W55),"0")+IFERROR(IF(W56="",0,W56),"0")+IFERROR(IF(W57="",0,W57),"0")+IFERROR(IF(W58="",0,W58),"0")</f>
        <v>0</v>
      </c>
      <c r="X59" s="312"/>
      <c r="Y59" s="312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0"/>
      <c r="M60" s="326" t="s">
        <v>64</v>
      </c>
      <c r="N60" s="327"/>
      <c r="O60" s="327"/>
      <c r="P60" s="327"/>
      <c r="Q60" s="327"/>
      <c r="R60" s="327"/>
      <c r="S60" s="328"/>
      <c r="T60" s="38" t="s">
        <v>63</v>
      </c>
      <c r="U60" s="311">
        <f>IFERROR(SUM(U55:U58),"0")</f>
        <v>0</v>
      </c>
      <c r="V60" s="311">
        <f>IFERROR(SUM(V55:V58),"0")</f>
        <v>0</v>
      </c>
      <c r="W60" s="38"/>
      <c r="X60" s="312"/>
      <c r="Y60" s="312"/>
    </row>
    <row r="61" spans="1:52" ht="16.5" customHeight="1" x14ac:dyDescent="0.25">
      <c r="A61" s="319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5"/>
      <c r="Y61" s="305"/>
    </row>
    <row r="62" spans="1:52" ht="14.25" customHeight="1" x14ac:dyDescent="0.25">
      <c r="A62" s="321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2">
        <v>4607091382945</v>
      </c>
      <c r="E63" s="323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559" t="s">
        <v>113</v>
      </c>
      <c r="N63" s="325"/>
      <c r="O63" s="325"/>
      <c r="P63" s="325"/>
      <c r="Q63" s="323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2">
        <v>4607091385670</v>
      </c>
      <c r="E64" s="323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5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9">
        <v>20</v>
      </c>
      <c r="V64" s="310">
        <f t="shared" si="2"/>
        <v>21.6</v>
      </c>
      <c r="W64" s="37">
        <f>IFERROR(IF(V64=0,"",ROUNDUP(V64/H64,0)*0.02175),"")</f>
        <v>4.3499999999999997E-2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2">
        <v>4680115881327</v>
      </c>
      <c r="E65" s="323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5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9">
        <v>0</v>
      </c>
      <c r="V65" s="310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2">
        <v>4680115882133</v>
      </c>
      <c r="E66" s="323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5"/>
      <c r="O66" s="325"/>
      <c r="P66" s="325"/>
      <c r="Q66" s="323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2">
        <v>4607091382952</v>
      </c>
      <c r="E67" s="323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5"/>
      <c r="O67" s="325"/>
      <c r="P67" s="325"/>
      <c r="Q67" s="323"/>
      <c r="R67" s="35"/>
      <c r="S67" s="35"/>
      <c r="T67" s="36" t="s">
        <v>63</v>
      </c>
      <c r="U67" s="309">
        <v>0</v>
      </c>
      <c r="V67" s="310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2">
        <v>4680115882539</v>
      </c>
      <c r="E68" s="323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5"/>
      <c r="O68" s="325"/>
      <c r="P68" s="325"/>
      <c r="Q68" s="323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2">
        <v>4607091385687</v>
      </c>
      <c r="E69" s="323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5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5"/>
      <c r="O69" s="325"/>
      <c r="P69" s="325"/>
      <c r="Q69" s="323"/>
      <c r="R69" s="35"/>
      <c r="S69" s="35"/>
      <c r="T69" s="36" t="s">
        <v>63</v>
      </c>
      <c r="U69" s="309">
        <v>0</v>
      </c>
      <c r="V69" s="310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2">
        <v>4607091384604</v>
      </c>
      <c r="E70" s="323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5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2">
        <v>4680115880283</v>
      </c>
      <c r="E71" s="323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5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2">
        <v>4680115881518</v>
      </c>
      <c r="E72" s="323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5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5"/>
      <c r="O72" s="325"/>
      <c r="P72" s="325"/>
      <c r="Q72" s="323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2">
        <v>4680115881303</v>
      </c>
      <c r="E73" s="323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5"/>
      <c r="O73" s="325"/>
      <c r="P73" s="325"/>
      <c r="Q73" s="323"/>
      <c r="R73" s="35"/>
      <c r="S73" s="35"/>
      <c r="T73" s="36" t="s">
        <v>63</v>
      </c>
      <c r="U73" s="309">
        <v>0</v>
      </c>
      <c r="V73" s="310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22">
        <v>4607091388466</v>
      </c>
      <c r="E74" s="323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5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5"/>
      <c r="O74" s="325"/>
      <c r="P74" s="325"/>
      <c r="Q74" s="323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22">
        <v>4680115880269</v>
      </c>
      <c r="E75" s="323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5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5"/>
      <c r="O75" s="325"/>
      <c r="P75" s="325"/>
      <c r="Q75" s="323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22">
        <v>4680115880429</v>
      </c>
      <c r="E76" s="323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5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5"/>
      <c r="O76" s="325"/>
      <c r="P76" s="325"/>
      <c r="Q76" s="323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22">
        <v>4680115881457</v>
      </c>
      <c r="E77" s="323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5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9"/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30"/>
      <c r="M78" s="326" t="s">
        <v>64</v>
      </c>
      <c r="N78" s="327"/>
      <c r="O78" s="327"/>
      <c r="P78" s="327"/>
      <c r="Q78" s="327"/>
      <c r="R78" s="327"/>
      <c r="S78" s="328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1.8518518518518516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2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4.3499999999999997E-2</v>
      </c>
      <c r="X78" s="312"/>
      <c r="Y78" s="312"/>
    </row>
    <row r="79" spans="1:52" x14ac:dyDescent="0.2">
      <c r="A79" s="320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30"/>
      <c r="M79" s="326" t="s">
        <v>64</v>
      </c>
      <c r="N79" s="327"/>
      <c r="O79" s="327"/>
      <c r="P79" s="327"/>
      <c r="Q79" s="327"/>
      <c r="R79" s="327"/>
      <c r="S79" s="328"/>
      <c r="T79" s="38" t="s">
        <v>63</v>
      </c>
      <c r="U79" s="311">
        <f>IFERROR(SUM(U63:U77),"0")</f>
        <v>20</v>
      </c>
      <c r="V79" s="311">
        <f>IFERROR(SUM(V63:V77),"0")</f>
        <v>21.6</v>
      </c>
      <c r="W79" s="38"/>
      <c r="X79" s="312"/>
      <c r="Y79" s="312"/>
    </row>
    <row r="80" spans="1:52" ht="14.25" customHeight="1" x14ac:dyDescent="0.25">
      <c r="A80" s="321" t="s">
        <v>93</v>
      </c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22">
        <v>4607091384789</v>
      </c>
      <c r="E81" s="323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46" t="s">
        <v>146</v>
      </c>
      <c r="N81" s="325"/>
      <c r="O81" s="325"/>
      <c r="P81" s="325"/>
      <c r="Q81" s="323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22">
        <v>4680115881488</v>
      </c>
      <c r="E82" s="323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5"/>
      <c r="O82" s="325"/>
      <c r="P82" s="325"/>
      <c r="Q82" s="323"/>
      <c r="R82" s="35"/>
      <c r="S82" s="35"/>
      <c r="T82" s="36" t="s">
        <v>63</v>
      </c>
      <c r="U82" s="309">
        <v>10</v>
      </c>
      <c r="V82" s="310">
        <f t="shared" si="4"/>
        <v>10.8</v>
      </c>
      <c r="W82" s="37">
        <f>IFERROR(IF(V82=0,"",ROUNDUP(V82/H82,0)*0.02175),"")</f>
        <v>2.1749999999999999E-2</v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22">
        <v>4607091384765</v>
      </c>
      <c r="E83" s="323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548" t="s">
        <v>151</v>
      </c>
      <c r="N83" s="325"/>
      <c r="O83" s="325"/>
      <c r="P83" s="325"/>
      <c r="Q83" s="323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22">
        <v>4680115882775</v>
      </c>
      <c r="E84" s="323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543" t="s">
        <v>154</v>
      </c>
      <c r="N84" s="325"/>
      <c r="O84" s="325"/>
      <c r="P84" s="325"/>
      <c r="Q84" s="323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22">
        <v>4680115880658</v>
      </c>
      <c r="E85" s="323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5"/>
      <c r="O85" s="325"/>
      <c r="P85" s="325"/>
      <c r="Q85" s="323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22">
        <v>4607091381962</v>
      </c>
      <c r="E86" s="323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54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5"/>
      <c r="O86" s="325"/>
      <c r="P86" s="325"/>
      <c r="Q86" s="323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9"/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30"/>
      <c r="M87" s="326" t="s">
        <v>64</v>
      </c>
      <c r="N87" s="327"/>
      <c r="O87" s="327"/>
      <c r="P87" s="327"/>
      <c r="Q87" s="327"/>
      <c r="R87" s="327"/>
      <c r="S87" s="328"/>
      <c r="T87" s="38" t="s">
        <v>65</v>
      </c>
      <c r="U87" s="311">
        <f>IFERROR(U81/H81,"0")+IFERROR(U82/H82,"0")+IFERROR(U83/H83,"0")+IFERROR(U84/H84,"0")+IFERROR(U85/H85,"0")+IFERROR(U86/H86,"0")</f>
        <v>0.92592592592592582</v>
      </c>
      <c r="V87" s="311">
        <f>IFERROR(V81/H81,"0")+IFERROR(V82/H82,"0")+IFERROR(V83/H83,"0")+IFERROR(V84/H84,"0")+IFERROR(V85/H85,"0")+IFERROR(V86/H86,"0")</f>
        <v>1</v>
      </c>
      <c r="W87" s="311">
        <f>IFERROR(IF(W81="",0,W81),"0")+IFERROR(IF(W82="",0,W82),"0")+IFERROR(IF(W83="",0,W83),"0")+IFERROR(IF(W84="",0,W84),"0")+IFERROR(IF(W85="",0,W85),"0")+IFERROR(IF(W86="",0,W86),"0")</f>
        <v>2.1749999999999999E-2</v>
      </c>
      <c r="X87" s="312"/>
      <c r="Y87" s="312"/>
    </row>
    <row r="88" spans="1:52" x14ac:dyDescent="0.2">
      <c r="A88" s="320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30"/>
      <c r="M88" s="326" t="s">
        <v>64</v>
      </c>
      <c r="N88" s="327"/>
      <c r="O88" s="327"/>
      <c r="P88" s="327"/>
      <c r="Q88" s="327"/>
      <c r="R88" s="327"/>
      <c r="S88" s="328"/>
      <c r="T88" s="38" t="s">
        <v>63</v>
      </c>
      <c r="U88" s="311">
        <f>IFERROR(SUM(U81:U86),"0")</f>
        <v>10</v>
      </c>
      <c r="V88" s="311">
        <f>IFERROR(SUM(V81:V86),"0")</f>
        <v>10.8</v>
      </c>
      <c r="W88" s="38"/>
      <c r="X88" s="312"/>
      <c r="Y88" s="312"/>
    </row>
    <row r="89" spans="1:52" ht="14.25" customHeight="1" x14ac:dyDescent="0.25">
      <c r="A89" s="321" t="s">
        <v>59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22">
        <v>4680115883444</v>
      </c>
      <c r="E90" s="323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539" t="s">
        <v>161</v>
      </c>
      <c r="N90" s="325"/>
      <c r="O90" s="325"/>
      <c r="P90" s="325"/>
      <c r="Q90" s="323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22">
        <v>4680115883444</v>
      </c>
      <c r="E91" s="323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540" t="s">
        <v>161</v>
      </c>
      <c r="N91" s="325"/>
      <c r="O91" s="325"/>
      <c r="P91" s="325"/>
      <c r="Q91" s="323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22">
        <v>4607091387667</v>
      </c>
      <c r="E92" s="323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5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22">
        <v>4607091387636</v>
      </c>
      <c r="E93" s="323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5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22">
        <v>4607091384727</v>
      </c>
      <c r="E94" s="323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22">
        <v>4607091386745</v>
      </c>
      <c r="E95" s="323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22">
        <v>4607091382426</v>
      </c>
      <c r="E96" s="323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9">
        <v>0</v>
      </c>
      <c r="V96" s="310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22">
        <v>4607091386547</v>
      </c>
      <c r="E97" s="323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22">
        <v>4607091384703</v>
      </c>
      <c r="E98" s="323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3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22">
        <v>4607091384734</v>
      </c>
      <c r="E99" s="323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22">
        <v>4607091382464</v>
      </c>
      <c r="E100" s="323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29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0"/>
      <c r="M101" s="326" t="s">
        <v>64</v>
      </c>
      <c r="N101" s="327"/>
      <c r="O101" s="327"/>
      <c r="P101" s="327"/>
      <c r="Q101" s="327"/>
      <c r="R101" s="327"/>
      <c r="S101" s="328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0"/>
      <c r="M102" s="326" t="s">
        <v>64</v>
      </c>
      <c r="N102" s="327"/>
      <c r="O102" s="327"/>
      <c r="P102" s="327"/>
      <c r="Q102" s="327"/>
      <c r="R102" s="327"/>
      <c r="S102" s="328"/>
      <c r="T102" s="38" t="s">
        <v>63</v>
      </c>
      <c r="U102" s="311">
        <f>IFERROR(SUM(U90:U100),"0")</f>
        <v>0</v>
      </c>
      <c r="V102" s="311">
        <f>IFERROR(SUM(V90:V100),"0")</f>
        <v>0</v>
      </c>
      <c r="W102" s="38"/>
      <c r="X102" s="312"/>
      <c r="Y102" s="312"/>
    </row>
    <row r="103" spans="1:52" ht="14.25" customHeight="1" x14ac:dyDescent="0.25">
      <c r="A103" s="321" t="s">
        <v>66</v>
      </c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22">
        <v>4607091386967</v>
      </c>
      <c r="E104" s="323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533" t="s">
        <v>184</v>
      </c>
      <c r="N104" s="325"/>
      <c r="O104" s="325"/>
      <c r="P104" s="325"/>
      <c r="Q104" s="323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22">
        <v>4607091386967</v>
      </c>
      <c r="E105" s="323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26" t="s">
        <v>186</v>
      </c>
      <c r="N105" s="325"/>
      <c r="O105" s="325"/>
      <c r="P105" s="325"/>
      <c r="Q105" s="323"/>
      <c r="R105" s="35"/>
      <c r="S105" s="35"/>
      <c r="T105" s="36" t="s">
        <v>63</v>
      </c>
      <c r="U105" s="309">
        <v>40</v>
      </c>
      <c r="V105" s="310">
        <f t="shared" si="6"/>
        <v>42</v>
      </c>
      <c r="W105" s="37">
        <f>IFERROR(IF(V105=0,"",ROUNDUP(V105/H105,0)*0.02175),"")</f>
        <v>0.10874999999999999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22">
        <v>4607091385304</v>
      </c>
      <c r="E106" s="323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9">
        <v>0</v>
      </c>
      <c r="V106" s="310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22">
        <v>4607091386264</v>
      </c>
      <c r="E107" s="323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25"/>
      <c r="O107" s="325"/>
      <c r="P107" s="325"/>
      <c r="Q107" s="323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22">
        <v>4607091385731</v>
      </c>
      <c r="E108" s="323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29" t="s">
        <v>193</v>
      </c>
      <c r="N108" s="325"/>
      <c r="O108" s="325"/>
      <c r="P108" s="325"/>
      <c r="Q108" s="323"/>
      <c r="R108" s="35"/>
      <c r="S108" s="35"/>
      <c r="T108" s="36" t="s">
        <v>63</v>
      </c>
      <c r="U108" s="309">
        <v>0</v>
      </c>
      <c r="V108" s="310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22">
        <v>4680115880214</v>
      </c>
      <c r="E109" s="323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530" t="s">
        <v>196</v>
      </c>
      <c r="N109" s="325"/>
      <c r="O109" s="325"/>
      <c r="P109" s="325"/>
      <c r="Q109" s="323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22">
        <v>4680115880894</v>
      </c>
      <c r="E110" s="323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523" t="s">
        <v>199</v>
      </c>
      <c r="N110" s="325"/>
      <c r="O110" s="325"/>
      <c r="P110" s="325"/>
      <c r="Q110" s="323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22">
        <v>4607091385427</v>
      </c>
      <c r="E111" s="323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5"/>
      <c r="O111" s="325"/>
      <c r="P111" s="325"/>
      <c r="Q111" s="323"/>
      <c r="R111" s="35"/>
      <c r="S111" s="35"/>
      <c r="T111" s="36" t="s">
        <v>63</v>
      </c>
      <c r="U111" s="309">
        <v>0</v>
      </c>
      <c r="V111" s="310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22">
        <v>4680115882645</v>
      </c>
      <c r="E112" s="323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525" t="s">
        <v>204</v>
      </c>
      <c r="N112" s="325"/>
      <c r="O112" s="325"/>
      <c r="P112" s="325"/>
      <c r="Q112" s="323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9"/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30"/>
      <c r="M113" s="326" t="s">
        <v>64</v>
      </c>
      <c r="N113" s="327"/>
      <c r="O113" s="327"/>
      <c r="P113" s="327"/>
      <c r="Q113" s="327"/>
      <c r="R113" s="327"/>
      <c r="S113" s="328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4.7619047619047619</v>
      </c>
      <c r="V113" s="311">
        <f>IFERROR(V104/H104,"0")+IFERROR(V105/H105,"0")+IFERROR(V106/H106,"0")+IFERROR(V107/H107,"0")+IFERROR(V108/H108,"0")+IFERROR(V109/H109,"0")+IFERROR(V110/H110,"0")+IFERROR(V111/H111,"0")+IFERROR(V112/H112,"0")</f>
        <v>5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0.10874999999999999</v>
      </c>
      <c r="X113" s="312"/>
      <c r="Y113" s="312"/>
    </row>
    <row r="114" spans="1:52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30"/>
      <c r="M114" s="326" t="s">
        <v>64</v>
      </c>
      <c r="N114" s="327"/>
      <c r="O114" s="327"/>
      <c r="P114" s="327"/>
      <c r="Q114" s="327"/>
      <c r="R114" s="327"/>
      <c r="S114" s="328"/>
      <c r="T114" s="38" t="s">
        <v>63</v>
      </c>
      <c r="U114" s="311">
        <f>IFERROR(SUM(U104:U112),"0")</f>
        <v>40</v>
      </c>
      <c r="V114" s="311">
        <f>IFERROR(SUM(V104:V112),"0")</f>
        <v>42</v>
      </c>
      <c r="W114" s="38"/>
      <c r="X114" s="312"/>
      <c r="Y114" s="312"/>
    </row>
    <row r="115" spans="1:52" ht="14.25" customHeight="1" x14ac:dyDescent="0.25">
      <c r="A115" s="321" t="s">
        <v>205</v>
      </c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22">
        <v>4607091383065</v>
      </c>
      <c r="E116" s="323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5"/>
      <c r="O116" s="325"/>
      <c r="P116" s="325"/>
      <c r="Q116" s="323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22">
        <v>4680115881532</v>
      </c>
      <c r="E117" s="323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5"/>
      <c r="O117" s="325"/>
      <c r="P117" s="325"/>
      <c r="Q117" s="323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22">
        <v>4680115882652</v>
      </c>
      <c r="E118" s="323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21" t="s">
        <v>212</v>
      </c>
      <c r="N118" s="325"/>
      <c r="O118" s="325"/>
      <c r="P118" s="325"/>
      <c r="Q118" s="323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22">
        <v>4680115880238</v>
      </c>
      <c r="E119" s="323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52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5"/>
      <c r="O119" s="325"/>
      <c r="P119" s="325"/>
      <c r="Q119" s="323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22">
        <v>4680115881464</v>
      </c>
      <c r="E120" s="323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517" t="s">
        <v>217</v>
      </c>
      <c r="N120" s="325"/>
      <c r="O120" s="325"/>
      <c r="P120" s="325"/>
      <c r="Q120" s="323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9"/>
      <c r="B121" s="320"/>
      <c r="C121" s="320"/>
      <c r="D121" s="320"/>
      <c r="E121" s="320"/>
      <c r="F121" s="320"/>
      <c r="G121" s="320"/>
      <c r="H121" s="320"/>
      <c r="I121" s="320"/>
      <c r="J121" s="320"/>
      <c r="K121" s="320"/>
      <c r="L121" s="330"/>
      <c r="M121" s="326" t="s">
        <v>64</v>
      </c>
      <c r="N121" s="327"/>
      <c r="O121" s="327"/>
      <c r="P121" s="327"/>
      <c r="Q121" s="327"/>
      <c r="R121" s="327"/>
      <c r="S121" s="328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30"/>
      <c r="M122" s="326" t="s">
        <v>64</v>
      </c>
      <c r="N122" s="327"/>
      <c r="O122" s="327"/>
      <c r="P122" s="327"/>
      <c r="Q122" s="327"/>
      <c r="R122" s="327"/>
      <c r="S122" s="328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19" t="s">
        <v>218</v>
      </c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05"/>
      <c r="Y123" s="305"/>
    </row>
    <row r="124" spans="1:52" ht="14.25" customHeight="1" x14ac:dyDescent="0.25">
      <c r="A124" s="321" t="s">
        <v>66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22">
        <v>4607091385168</v>
      </c>
      <c r="E125" s="323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9">
        <v>100</v>
      </c>
      <c r="V125" s="310">
        <f>IFERROR(IF(U125="",0,CEILING((U125/$H125),1)*$H125),"")</f>
        <v>105.3</v>
      </c>
      <c r="W125" s="37">
        <f>IFERROR(IF(V125=0,"",ROUNDUP(V125/H125,0)*0.02175),"")</f>
        <v>0.28275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22">
        <v>4607091383256</v>
      </c>
      <c r="E126" s="323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5"/>
      <c r="O126" s="325"/>
      <c r="P126" s="325"/>
      <c r="Q126" s="323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22">
        <v>4607091385748</v>
      </c>
      <c r="E127" s="323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5"/>
      <c r="O127" s="325"/>
      <c r="P127" s="325"/>
      <c r="Q127" s="323"/>
      <c r="R127" s="35"/>
      <c r="S127" s="35"/>
      <c r="T127" s="36" t="s">
        <v>63</v>
      </c>
      <c r="U127" s="309">
        <v>0</v>
      </c>
      <c r="V127" s="310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22">
        <v>4607091384581</v>
      </c>
      <c r="E128" s="323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51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5"/>
      <c r="O128" s="325"/>
      <c r="P128" s="325"/>
      <c r="Q128" s="323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9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30"/>
      <c r="M129" s="326" t="s">
        <v>64</v>
      </c>
      <c r="N129" s="327"/>
      <c r="O129" s="327"/>
      <c r="P129" s="327"/>
      <c r="Q129" s="327"/>
      <c r="R129" s="327"/>
      <c r="S129" s="328"/>
      <c r="T129" s="38" t="s">
        <v>65</v>
      </c>
      <c r="U129" s="311">
        <f>IFERROR(U125/H125,"0")+IFERROR(U126/H126,"0")+IFERROR(U127/H127,"0")+IFERROR(U128/H128,"0")</f>
        <v>12.345679012345679</v>
      </c>
      <c r="V129" s="311">
        <f>IFERROR(V125/H125,"0")+IFERROR(V126/H126,"0")+IFERROR(V127/H127,"0")+IFERROR(V128/H128,"0")</f>
        <v>13</v>
      </c>
      <c r="W129" s="311">
        <f>IFERROR(IF(W125="",0,W125),"0")+IFERROR(IF(W126="",0,W126),"0")+IFERROR(IF(W127="",0,W127),"0")+IFERROR(IF(W128="",0,W128),"0")</f>
        <v>0.28275</v>
      </c>
      <c r="X129" s="312"/>
      <c r="Y129" s="312"/>
    </row>
    <row r="130" spans="1:52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30"/>
      <c r="M130" s="326" t="s">
        <v>64</v>
      </c>
      <c r="N130" s="327"/>
      <c r="O130" s="327"/>
      <c r="P130" s="327"/>
      <c r="Q130" s="327"/>
      <c r="R130" s="327"/>
      <c r="S130" s="328"/>
      <c r="T130" s="38" t="s">
        <v>63</v>
      </c>
      <c r="U130" s="311">
        <f>IFERROR(SUM(U125:U128),"0")</f>
        <v>100</v>
      </c>
      <c r="V130" s="311">
        <f>IFERROR(SUM(V125:V128),"0")</f>
        <v>105.3</v>
      </c>
      <c r="W130" s="38"/>
      <c r="X130" s="312"/>
      <c r="Y130" s="312"/>
    </row>
    <row r="131" spans="1:52" ht="27.75" customHeight="1" x14ac:dyDescent="0.2">
      <c r="A131" s="344" t="s">
        <v>227</v>
      </c>
      <c r="B131" s="34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49"/>
      <c r="Y131" s="49"/>
    </row>
    <row r="132" spans="1:52" ht="16.5" customHeight="1" x14ac:dyDescent="0.25">
      <c r="A132" s="319" t="s">
        <v>228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05"/>
      <c r="Y132" s="305"/>
    </row>
    <row r="133" spans="1:52" ht="14.25" customHeight="1" x14ac:dyDescent="0.25">
      <c r="A133" s="321" t="s">
        <v>100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22">
        <v>4607091383423</v>
      </c>
      <c r="E134" s="323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5"/>
      <c r="O134" s="325"/>
      <c r="P134" s="325"/>
      <c r="Q134" s="323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22">
        <v>4607091381405</v>
      </c>
      <c r="E135" s="323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5"/>
      <c r="O135" s="325"/>
      <c r="P135" s="325"/>
      <c r="Q135" s="323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22">
        <v>4607091386516</v>
      </c>
      <c r="E136" s="323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5"/>
      <c r="O136" s="325"/>
      <c r="P136" s="325"/>
      <c r="Q136" s="323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9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30"/>
      <c r="M137" s="326" t="s">
        <v>64</v>
      </c>
      <c r="N137" s="327"/>
      <c r="O137" s="327"/>
      <c r="P137" s="327"/>
      <c r="Q137" s="327"/>
      <c r="R137" s="327"/>
      <c r="S137" s="328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30"/>
      <c r="M138" s="326" t="s">
        <v>64</v>
      </c>
      <c r="N138" s="327"/>
      <c r="O138" s="327"/>
      <c r="P138" s="327"/>
      <c r="Q138" s="327"/>
      <c r="R138" s="327"/>
      <c r="S138" s="328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19" t="s">
        <v>235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05"/>
      <c r="Y139" s="305"/>
    </row>
    <row r="140" spans="1:52" ht="14.25" customHeight="1" x14ac:dyDescent="0.25">
      <c r="A140" s="321" t="s">
        <v>59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22">
        <v>4680115880993</v>
      </c>
      <c r="E141" s="323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5"/>
      <c r="O141" s="325"/>
      <c r="P141" s="325"/>
      <c r="Q141" s="323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22">
        <v>4680115881761</v>
      </c>
      <c r="E142" s="323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22">
        <v>4680115881563</v>
      </c>
      <c r="E143" s="323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22">
        <v>4680115880986</v>
      </c>
      <c r="E144" s="323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5"/>
      <c r="O144" s="325"/>
      <c r="P144" s="325"/>
      <c r="Q144" s="323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22">
        <v>4680115880207</v>
      </c>
      <c r="E145" s="323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22">
        <v>4680115881785</v>
      </c>
      <c r="E146" s="323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5"/>
      <c r="O146" s="325"/>
      <c r="P146" s="325"/>
      <c r="Q146" s="323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22">
        <v>4680115881679</v>
      </c>
      <c r="E147" s="323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5"/>
      <c r="O147" s="325"/>
      <c r="P147" s="325"/>
      <c r="Q147" s="323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22">
        <v>4680115880191</v>
      </c>
      <c r="E148" s="323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5"/>
      <c r="O148" s="325"/>
      <c r="P148" s="325"/>
      <c r="Q148" s="323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9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30"/>
      <c r="M149" s="326" t="s">
        <v>64</v>
      </c>
      <c r="N149" s="327"/>
      <c r="O149" s="327"/>
      <c r="P149" s="327"/>
      <c r="Q149" s="327"/>
      <c r="R149" s="327"/>
      <c r="S149" s="328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0</v>
      </c>
      <c r="V149" s="311">
        <f>IFERROR(V141/H141,"0")+IFERROR(V142/H142,"0")+IFERROR(V143/H143,"0")+IFERROR(V144/H144,"0")+IFERROR(V145/H145,"0")+IFERROR(V146/H146,"0")+IFERROR(V147/H147,"0")+IFERROR(V148/H148,"0")</f>
        <v>0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2"/>
      <c r="Y149" s="312"/>
    </row>
    <row r="150" spans="1:52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30"/>
      <c r="M150" s="326" t="s">
        <v>64</v>
      </c>
      <c r="N150" s="327"/>
      <c r="O150" s="327"/>
      <c r="P150" s="327"/>
      <c r="Q150" s="327"/>
      <c r="R150" s="327"/>
      <c r="S150" s="328"/>
      <c r="T150" s="38" t="s">
        <v>63</v>
      </c>
      <c r="U150" s="311">
        <f>IFERROR(SUM(U141:U148),"0")</f>
        <v>0</v>
      </c>
      <c r="V150" s="311">
        <f>IFERROR(SUM(V141:V148),"0")</f>
        <v>0</v>
      </c>
      <c r="W150" s="38"/>
      <c r="X150" s="312"/>
      <c r="Y150" s="312"/>
    </row>
    <row r="151" spans="1:52" ht="16.5" customHeight="1" x14ac:dyDescent="0.25">
      <c r="A151" s="319" t="s">
        <v>252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05"/>
      <c r="Y151" s="305"/>
    </row>
    <row r="152" spans="1:52" ht="14.25" customHeight="1" x14ac:dyDescent="0.25">
      <c r="A152" s="321" t="s">
        <v>100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22">
        <v>4680115881402</v>
      </c>
      <c r="E153" s="323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5"/>
      <c r="O153" s="325"/>
      <c r="P153" s="325"/>
      <c r="Q153" s="323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22">
        <v>4680115881396</v>
      </c>
      <c r="E154" s="323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5"/>
      <c r="O154" s="325"/>
      <c r="P154" s="325"/>
      <c r="Q154" s="323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9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0"/>
      <c r="M155" s="326" t="s">
        <v>64</v>
      </c>
      <c r="N155" s="327"/>
      <c r="O155" s="327"/>
      <c r="P155" s="327"/>
      <c r="Q155" s="327"/>
      <c r="R155" s="327"/>
      <c r="S155" s="328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0"/>
      <c r="M156" s="326" t="s">
        <v>64</v>
      </c>
      <c r="N156" s="327"/>
      <c r="O156" s="327"/>
      <c r="P156" s="327"/>
      <c r="Q156" s="327"/>
      <c r="R156" s="327"/>
      <c r="S156" s="328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1" t="s">
        <v>93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22">
        <v>4680115882935</v>
      </c>
      <c r="E158" s="323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00" t="s">
        <v>259</v>
      </c>
      <c r="N158" s="325"/>
      <c r="O158" s="325"/>
      <c r="P158" s="325"/>
      <c r="Q158" s="323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22">
        <v>4680115880764</v>
      </c>
      <c r="E159" s="323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5"/>
      <c r="O159" s="325"/>
      <c r="P159" s="325"/>
      <c r="Q159" s="323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9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30"/>
      <c r="M160" s="326" t="s">
        <v>64</v>
      </c>
      <c r="N160" s="327"/>
      <c r="O160" s="327"/>
      <c r="P160" s="327"/>
      <c r="Q160" s="327"/>
      <c r="R160" s="327"/>
      <c r="S160" s="328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0"/>
      <c r="M161" s="326" t="s">
        <v>64</v>
      </c>
      <c r="N161" s="327"/>
      <c r="O161" s="327"/>
      <c r="P161" s="327"/>
      <c r="Q161" s="327"/>
      <c r="R161" s="327"/>
      <c r="S161" s="328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1" t="s">
        <v>59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22">
        <v>4680115882683</v>
      </c>
      <c r="E163" s="323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22">
        <v>4680115882690</v>
      </c>
      <c r="E164" s="323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5"/>
      <c r="O164" s="325"/>
      <c r="P164" s="325"/>
      <c r="Q164" s="323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22">
        <v>4680115882669</v>
      </c>
      <c r="E165" s="323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4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5"/>
      <c r="O165" s="325"/>
      <c r="P165" s="325"/>
      <c r="Q165" s="323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22">
        <v>4680115882676</v>
      </c>
      <c r="E166" s="323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5"/>
      <c r="O166" s="325"/>
      <c r="P166" s="325"/>
      <c r="Q166" s="323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9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30"/>
      <c r="M167" s="326" t="s">
        <v>64</v>
      </c>
      <c r="N167" s="327"/>
      <c r="O167" s="327"/>
      <c r="P167" s="327"/>
      <c r="Q167" s="327"/>
      <c r="R167" s="327"/>
      <c r="S167" s="328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30"/>
      <c r="M168" s="326" t="s">
        <v>64</v>
      </c>
      <c r="N168" s="327"/>
      <c r="O168" s="327"/>
      <c r="P168" s="327"/>
      <c r="Q168" s="327"/>
      <c r="R168" s="327"/>
      <c r="S168" s="328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1" t="s">
        <v>66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22">
        <v>4680115881556</v>
      </c>
      <c r="E170" s="323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5"/>
      <c r="O170" s="325"/>
      <c r="P170" s="325"/>
      <c r="Q170" s="323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22">
        <v>4680115880573</v>
      </c>
      <c r="E171" s="323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495" t="s">
        <v>274</v>
      </c>
      <c r="N171" s="325"/>
      <c r="O171" s="325"/>
      <c r="P171" s="325"/>
      <c r="Q171" s="323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22">
        <v>4680115881594</v>
      </c>
      <c r="E172" s="323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5"/>
      <c r="O172" s="325"/>
      <c r="P172" s="325"/>
      <c r="Q172" s="323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22">
        <v>4680115881587</v>
      </c>
      <c r="E173" s="323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489" t="s">
        <v>279</v>
      </c>
      <c r="N173" s="325"/>
      <c r="O173" s="325"/>
      <c r="P173" s="325"/>
      <c r="Q173" s="323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22">
        <v>4680115881587</v>
      </c>
      <c r="E174" s="323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90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25"/>
      <c r="O174" s="325"/>
      <c r="P174" s="325"/>
      <c r="Q174" s="323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22">
        <v>4680115880962</v>
      </c>
      <c r="E175" s="323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22">
        <v>4680115881617</v>
      </c>
      <c r="E176" s="323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25"/>
      <c r="O176" s="325"/>
      <c r="P176" s="325"/>
      <c r="Q176" s="323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22">
        <v>4680115881228</v>
      </c>
      <c r="E177" s="323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483" t="s">
        <v>287</v>
      </c>
      <c r="N177" s="325"/>
      <c r="O177" s="325"/>
      <c r="P177" s="325"/>
      <c r="Q177" s="323"/>
      <c r="R177" s="35"/>
      <c r="S177" s="35"/>
      <c r="T177" s="36" t="s">
        <v>63</v>
      </c>
      <c r="U177" s="309">
        <v>0</v>
      </c>
      <c r="V177" s="310">
        <f t="shared" si="8"/>
        <v>0</v>
      </c>
      <c r="W177" s="37" t="str">
        <f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22">
        <v>4680115881037</v>
      </c>
      <c r="E178" s="323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84" t="s">
        <v>290</v>
      </c>
      <c r="N178" s="325"/>
      <c r="O178" s="325"/>
      <c r="P178" s="325"/>
      <c r="Q178" s="323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22">
        <v>4680115881037</v>
      </c>
      <c r="E179" s="323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25"/>
      <c r="O179" s="325"/>
      <c r="P179" s="325"/>
      <c r="Q179" s="323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22">
        <v>4680115881211</v>
      </c>
      <c r="E180" s="323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22">
        <v>4680115881020</v>
      </c>
      <c r="E181" s="323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25"/>
      <c r="O181" s="325"/>
      <c r="P181" s="325"/>
      <c r="Q181" s="323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22">
        <v>4680115882195</v>
      </c>
      <c r="E182" s="323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25"/>
      <c r="O182" s="325"/>
      <c r="P182" s="325"/>
      <c r="Q182" s="323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22">
        <v>4680115880092</v>
      </c>
      <c r="E183" s="323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9">
        <v>0</v>
      </c>
      <c r="V183" s="310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22">
        <v>4680115880221</v>
      </c>
      <c r="E184" s="323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25"/>
      <c r="O184" s="325"/>
      <c r="P184" s="325"/>
      <c r="Q184" s="323"/>
      <c r="R184" s="35"/>
      <c r="S184" s="35"/>
      <c r="T184" s="36" t="s">
        <v>63</v>
      </c>
      <c r="U184" s="309">
        <v>0</v>
      </c>
      <c r="V184" s="310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22">
        <v>4680115882942</v>
      </c>
      <c r="E185" s="323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4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25"/>
      <c r="O185" s="325"/>
      <c r="P185" s="325"/>
      <c r="Q185" s="323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22">
        <v>4680115880504</v>
      </c>
      <c r="E186" s="323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4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25"/>
      <c r="O186" s="325"/>
      <c r="P186" s="325"/>
      <c r="Q186" s="323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22">
        <v>4680115882164</v>
      </c>
      <c r="E187" s="323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4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25"/>
      <c r="O187" s="325"/>
      <c r="P187" s="325"/>
      <c r="Q187" s="323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29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30"/>
      <c r="M188" s="326" t="s">
        <v>64</v>
      </c>
      <c r="N188" s="327"/>
      <c r="O188" s="327"/>
      <c r="P188" s="327"/>
      <c r="Q188" s="327"/>
      <c r="R188" s="327"/>
      <c r="S188" s="328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312"/>
      <c r="Y188" s="312"/>
    </row>
    <row r="189" spans="1:52" x14ac:dyDescent="0.2">
      <c r="A189" s="320"/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30"/>
      <c r="M189" s="326" t="s">
        <v>64</v>
      </c>
      <c r="N189" s="327"/>
      <c r="O189" s="327"/>
      <c r="P189" s="327"/>
      <c r="Q189" s="327"/>
      <c r="R189" s="327"/>
      <c r="S189" s="328"/>
      <c r="T189" s="38" t="s">
        <v>63</v>
      </c>
      <c r="U189" s="311">
        <f>IFERROR(SUM(U170:U187),"0")</f>
        <v>0</v>
      </c>
      <c r="V189" s="311">
        <f>IFERROR(SUM(V170:V187),"0")</f>
        <v>0</v>
      </c>
      <c r="W189" s="38"/>
      <c r="X189" s="312"/>
      <c r="Y189" s="312"/>
    </row>
    <row r="190" spans="1:52" ht="14.25" customHeight="1" x14ac:dyDescent="0.25">
      <c r="A190" s="321" t="s">
        <v>205</v>
      </c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22">
        <v>4680115880801</v>
      </c>
      <c r="E191" s="323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25"/>
      <c r="O191" s="325"/>
      <c r="P191" s="325"/>
      <c r="Q191" s="323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22">
        <v>4680115880818</v>
      </c>
      <c r="E192" s="323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7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25"/>
      <c r="O192" s="325"/>
      <c r="P192" s="325"/>
      <c r="Q192" s="323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29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30"/>
      <c r="M193" s="326" t="s">
        <v>64</v>
      </c>
      <c r="N193" s="327"/>
      <c r="O193" s="327"/>
      <c r="P193" s="327"/>
      <c r="Q193" s="327"/>
      <c r="R193" s="327"/>
      <c r="S193" s="328"/>
      <c r="T193" s="38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20"/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30"/>
      <c r="M194" s="326" t="s">
        <v>64</v>
      </c>
      <c r="N194" s="327"/>
      <c r="O194" s="327"/>
      <c r="P194" s="327"/>
      <c r="Q194" s="327"/>
      <c r="R194" s="327"/>
      <c r="S194" s="328"/>
      <c r="T194" s="38" t="s">
        <v>63</v>
      </c>
      <c r="U194" s="311">
        <f>IFERROR(SUM(U191:U192),"0")</f>
        <v>0</v>
      </c>
      <c r="V194" s="311">
        <f>IFERROR(SUM(V191:V192),"0")</f>
        <v>0</v>
      </c>
      <c r="W194" s="38"/>
      <c r="X194" s="312"/>
      <c r="Y194" s="312"/>
    </row>
    <row r="195" spans="1:52" ht="16.5" customHeight="1" x14ac:dyDescent="0.25">
      <c r="A195" s="319" t="s">
        <v>312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05"/>
      <c r="Y195" s="305"/>
    </row>
    <row r="196" spans="1:52" ht="14.25" customHeight="1" x14ac:dyDescent="0.25">
      <c r="A196" s="321" t="s">
        <v>100</v>
      </c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22">
        <v>4607091387445</v>
      </c>
      <c r="E197" s="323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47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22">
        <v>4607091386004</v>
      </c>
      <c r="E198" s="323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4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22">
        <v>4607091386004</v>
      </c>
      <c r="E199" s="323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6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9">
        <v>150</v>
      </c>
      <c r="V199" s="310">
        <f t="shared" si="10"/>
        <v>151.20000000000002</v>
      </c>
      <c r="W199" s="37">
        <f>IFERROR(IF(V199=0,"",ROUNDUP(V199/H199,0)*0.02175),"")</f>
        <v>0.30449999999999999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22">
        <v>4607091386073</v>
      </c>
      <c r="E200" s="323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22">
        <v>4607091387322</v>
      </c>
      <c r="E201" s="323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47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22">
        <v>4607091387322</v>
      </c>
      <c r="E202" s="323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22">
        <v>4607091387377</v>
      </c>
      <c r="E203" s="323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22">
        <v>4607091387353</v>
      </c>
      <c r="E204" s="323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25"/>
      <c r="O204" s="325"/>
      <c r="P204" s="325"/>
      <c r="Q204" s="323"/>
      <c r="R204" s="35"/>
      <c r="S204" s="35"/>
      <c r="T204" s="36" t="s">
        <v>63</v>
      </c>
      <c r="U204" s="309">
        <v>0</v>
      </c>
      <c r="V204" s="310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22">
        <v>4607091386011</v>
      </c>
      <c r="E205" s="323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25"/>
      <c r="O205" s="325"/>
      <c r="P205" s="325"/>
      <c r="Q205" s="323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22">
        <v>4607091387308</v>
      </c>
      <c r="E206" s="323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22">
        <v>4607091387339</v>
      </c>
      <c r="E207" s="323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9">
        <v>0</v>
      </c>
      <c r="V207" s="310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22">
        <v>4680115882638</v>
      </c>
      <c r="E208" s="323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4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25"/>
      <c r="O208" s="325"/>
      <c r="P208" s="325"/>
      <c r="Q208" s="323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22">
        <v>4680115881938</v>
      </c>
      <c r="E209" s="323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4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25"/>
      <c r="O209" s="325"/>
      <c r="P209" s="325"/>
      <c r="Q209" s="323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22">
        <v>4607091387346</v>
      </c>
      <c r="E210" s="323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25"/>
      <c r="O210" s="325"/>
      <c r="P210" s="325"/>
      <c r="Q210" s="323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22">
        <v>4607091389807</v>
      </c>
      <c r="E211" s="323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25"/>
      <c r="O211" s="325"/>
      <c r="P211" s="325"/>
      <c r="Q211" s="323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29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30"/>
      <c r="M212" s="326" t="s">
        <v>64</v>
      </c>
      <c r="N212" s="327"/>
      <c r="O212" s="327"/>
      <c r="P212" s="327"/>
      <c r="Q212" s="327"/>
      <c r="R212" s="327"/>
      <c r="S212" s="328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13.888888888888888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14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0.30449999999999999</v>
      </c>
      <c r="X212" s="312"/>
      <c r="Y212" s="312"/>
    </row>
    <row r="213" spans="1:52" x14ac:dyDescent="0.2">
      <c r="A213" s="320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30"/>
      <c r="M213" s="326" t="s">
        <v>64</v>
      </c>
      <c r="N213" s="327"/>
      <c r="O213" s="327"/>
      <c r="P213" s="327"/>
      <c r="Q213" s="327"/>
      <c r="R213" s="327"/>
      <c r="S213" s="328"/>
      <c r="T213" s="38" t="s">
        <v>63</v>
      </c>
      <c r="U213" s="311">
        <f>IFERROR(SUM(U197:U211),"0")</f>
        <v>150</v>
      </c>
      <c r="V213" s="311">
        <f>IFERROR(SUM(V197:V211),"0")</f>
        <v>151.20000000000002</v>
      </c>
      <c r="W213" s="38"/>
      <c r="X213" s="312"/>
      <c r="Y213" s="312"/>
    </row>
    <row r="214" spans="1:52" ht="14.25" customHeight="1" x14ac:dyDescent="0.25">
      <c r="A214" s="321" t="s">
        <v>93</v>
      </c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22">
        <v>4680115881914</v>
      </c>
      <c r="E215" s="323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25"/>
      <c r="O215" s="325"/>
      <c r="P215" s="325"/>
      <c r="Q215" s="323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29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0"/>
      <c r="M216" s="326" t="s">
        <v>64</v>
      </c>
      <c r="N216" s="327"/>
      <c r="O216" s="327"/>
      <c r="P216" s="327"/>
      <c r="Q216" s="327"/>
      <c r="R216" s="327"/>
      <c r="S216" s="328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20"/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30"/>
      <c r="M217" s="326" t="s">
        <v>64</v>
      </c>
      <c r="N217" s="327"/>
      <c r="O217" s="327"/>
      <c r="P217" s="327"/>
      <c r="Q217" s="327"/>
      <c r="R217" s="327"/>
      <c r="S217" s="328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1" t="s">
        <v>59</v>
      </c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22">
        <v>4607091387193</v>
      </c>
      <c r="E219" s="323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25"/>
      <c r="O219" s="325"/>
      <c r="P219" s="325"/>
      <c r="Q219" s="323"/>
      <c r="R219" s="35"/>
      <c r="S219" s="35"/>
      <c r="T219" s="36" t="s">
        <v>63</v>
      </c>
      <c r="U219" s="309">
        <v>10</v>
      </c>
      <c r="V219" s="310">
        <f>IFERROR(IF(U219="",0,CEILING((U219/$H219),1)*$H219),"")</f>
        <v>12.600000000000001</v>
      </c>
      <c r="W219" s="37">
        <f>IFERROR(IF(V219=0,"",ROUNDUP(V219/H219,0)*0.00753),"")</f>
        <v>2.2589999999999999E-2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22">
        <v>4607091387230</v>
      </c>
      <c r="E220" s="323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4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25"/>
      <c r="O220" s="325"/>
      <c r="P220" s="325"/>
      <c r="Q220" s="323"/>
      <c r="R220" s="35"/>
      <c r="S220" s="35"/>
      <c r="T220" s="36" t="s">
        <v>63</v>
      </c>
      <c r="U220" s="309">
        <v>30</v>
      </c>
      <c r="V220" s="310">
        <f>IFERROR(IF(U220="",0,CEILING((U220/$H220),1)*$H220),"")</f>
        <v>33.6</v>
      </c>
      <c r="W220" s="37">
        <f>IFERROR(IF(V220=0,"",ROUNDUP(V220/H220,0)*0.00753),"")</f>
        <v>6.0240000000000002E-2</v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22">
        <v>4607091387285</v>
      </c>
      <c r="E221" s="323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25"/>
      <c r="O221" s="325"/>
      <c r="P221" s="325"/>
      <c r="Q221" s="323"/>
      <c r="R221" s="35"/>
      <c r="S221" s="35"/>
      <c r="T221" s="36" t="s">
        <v>63</v>
      </c>
      <c r="U221" s="309">
        <v>0</v>
      </c>
      <c r="V221" s="310">
        <f>IFERROR(IF(U221="",0,CEILING((U221/$H221),1)*$H221),"")</f>
        <v>0</v>
      </c>
      <c r="W221" s="37" t="str">
        <f>IFERROR(IF(V221=0,"",ROUNDUP(V221/H221,0)*0.00502),"")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22">
        <v>4607091389845</v>
      </c>
      <c r="E222" s="323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45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25"/>
      <c r="O222" s="325"/>
      <c r="P222" s="325"/>
      <c r="Q222" s="323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29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30"/>
      <c r="M223" s="326" t="s">
        <v>64</v>
      </c>
      <c r="N223" s="327"/>
      <c r="O223" s="327"/>
      <c r="P223" s="327"/>
      <c r="Q223" s="327"/>
      <c r="R223" s="327"/>
      <c r="S223" s="328"/>
      <c r="T223" s="38" t="s">
        <v>65</v>
      </c>
      <c r="U223" s="311">
        <f>IFERROR(U219/H219,"0")+IFERROR(U220/H220,"0")+IFERROR(U221/H221,"0")+IFERROR(U222/H222,"0")</f>
        <v>9.5238095238095237</v>
      </c>
      <c r="V223" s="311">
        <f>IFERROR(V219/H219,"0")+IFERROR(V220/H220,"0")+IFERROR(V221/H221,"0")+IFERROR(V222/H222,"0")</f>
        <v>11</v>
      </c>
      <c r="W223" s="311">
        <f>IFERROR(IF(W219="",0,W219),"0")+IFERROR(IF(W220="",0,W220),"0")+IFERROR(IF(W221="",0,W221),"0")+IFERROR(IF(W222="",0,W222),"0")</f>
        <v>8.2830000000000001E-2</v>
      </c>
      <c r="X223" s="312"/>
      <c r="Y223" s="312"/>
    </row>
    <row r="224" spans="1:52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30"/>
      <c r="M224" s="326" t="s">
        <v>64</v>
      </c>
      <c r="N224" s="327"/>
      <c r="O224" s="327"/>
      <c r="P224" s="327"/>
      <c r="Q224" s="327"/>
      <c r="R224" s="327"/>
      <c r="S224" s="328"/>
      <c r="T224" s="38" t="s">
        <v>63</v>
      </c>
      <c r="U224" s="311">
        <f>IFERROR(SUM(U219:U222),"0")</f>
        <v>40</v>
      </c>
      <c r="V224" s="311">
        <f>IFERROR(SUM(V219:V222),"0")</f>
        <v>46.2</v>
      </c>
      <c r="W224" s="38"/>
      <c r="X224" s="312"/>
      <c r="Y224" s="312"/>
    </row>
    <row r="225" spans="1:52" ht="14.25" customHeight="1" x14ac:dyDescent="0.25">
      <c r="A225" s="321" t="s">
        <v>66</v>
      </c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22">
        <v>4607091387766</v>
      </c>
      <c r="E226" s="323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4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25"/>
      <c r="O226" s="325"/>
      <c r="P226" s="325"/>
      <c r="Q226" s="323"/>
      <c r="R226" s="35"/>
      <c r="S226" s="35"/>
      <c r="T226" s="36" t="s">
        <v>63</v>
      </c>
      <c r="U226" s="309">
        <v>500</v>
      </c>
      <c r="V226" s="310">
        <f t="shared" ref="V226:V231" si="12">IFERROR(IF(U226="",0,CEILING((U226/$H226),1)*$H226),"")</f>
        <v>502.2</v>
      </c>
      <c r="W226" s="37">
        <f>IFERROR(IF(V226=0,"",ROUNDUP(V226/H226,0)*0.02175),"")</f>
        <v>1.3484999999999998</v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22">
        <v>4607091387957</v>
      </c>
      <c r="E227" s="323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4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22">
        <v>4607091387964</v>
      </c>
      <c r="E228" s="323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25"/>
      <c r="O228" s="325"/>
      <c r="P228" s="325"/>
      <c r="Q228" s="323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22">
        <v>4607091381672</v>
      </c>
      <c r="E229" s="323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4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25"/>
      <c r="O229" s="325"/>
      <c r="P229" s="325"/>
      <c r="Q229" s="323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22">
        <v>4607091387537</v>
      </c>
      <c r="E230" s="323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25"/>
      <c r="O230" s="325"/>
      <c r="P230" s="325"/>
      <c r="Q230" s="323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22">
        <v>4607091387513</v>
      </c>
      <c r="E231" s="323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29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30"/>
      <c r="M232" s="326" t="s">
        <v>64</v>
      </c>
      <c r="N232" s="327"/>
      <c r="O232" s="327"/>
      <c r="P232" s="327"/>
      <c r="Q232" s="327"/>
      <c r="R232" s="327"/>
      <c r="S232" s="328"/>
      <c r="T232" s="38" t="s">
        <v>65</v>
      </c>
      <c r="U232" s="311">
        <f>IFERROR(U226/H226,"0")+IFERROR(U227/H227,"0")+IFERROR(U228/H228,"0")+IFERROR(U229/H229,"0")+IFERROR(U230/H230,"0")+IFERROR(U231/H231,"0")</f>
        <v>61.728395061728399</v>
      </c>
      <c r="V232" s="311">
        <f>IFERROR(V226/H226,"0")+IFERROR(V227/H227,"0")+IFERROR(V228/H228,"0")+IFERROR(V229/H229,"0")+IFERROR(V230/H230,"0")+IFERROR(V231/H231,"0")</f>
        <v>62</v>
      </c>
      <c r="W232" s="311">
        <f>IFERROR(IF(W226="",0,W226),"0")+IFERROR(IF(W227="",0,W227),"0")+IFERROR(IF(W228="",0,W228),"0")+IFERROR(IF(W229="",0,W229),"0")+IFERROR(IF(W230="",0,W230),"0")+IFERROR(IF(W231="",0,W231),"0")</f>
        <v>1.3484999999999998</v>
      </c>
      <c r="X232" s="312"/>
      <c r="Y232" s="312"/>
    </row>
    <row r="233" spans="1:52" x14ac:dyDescent="0.2">
      <c r="A233" s="320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30"/>
      <c r="M233" s="326" t="s">
        <v>64</v>
      </c>
      <c r="N233" s="327"/>
      <c r="O233" s="327"/>
      <c r="P233" s="327"/>
      <c r="Q233" s="327"/>
      <c r="R233" s="327"/>
      <c r="S233" s="328"/>
      <c r="T233" s="38" t="s">
        <v>63</v>
      </c>
      <c r="U233" s="311">
        <f>IFERROR(SUM(U226:U231),"0")</f>
        <v>500</v>
      </c>
      <c r="V233" s="311">
        <f>IFERROR(SUM(V226:V231),"0")</f>
        <v>502.2</v>
      </c>
      <c r="W233" s="38"/>
      <c r="X233" s="312"/>
      <c r="Y233" s="312"/>
    </row>
    <row r="234" spans="1:52" ht="14.25" customHeight="1" x14ac:dyDescent="0.25">
      <c r="A234" s="321" t="s">
        <v>205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22">
        <v>4607091380880</v>
      </c>
      <c r="E235" s="323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25"/>
      <c r="O235" s="325"/>
      <c r="P235" s="325"/>
      <c r="Q235" s="323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22">
        <v>4607091384482</v>
      </c>
      <c r="E236" s="323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4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25"/>
      <c r="O236" s="325"/>
      <c r="P236" s="325"/>
      <c r="Q236" s="323"/>
      <c r="R236" s="35"/>
      <c r="S236" s="35"/>
      <c r="T236" s="36" t="s">
        <v>63</v>
      </c>
      <c r="U236" s="309">
        <v>0</v>
      </c>
      <c r="V236" s="310">
        <f>IFERROR(IF(U236="",0,CEILING((U236/$H236),1)*$H236),"")</f>
        <v>0</v>
      </c>
      <c r="W236" s="37" t="str">
        <f>IFERROR(IF(V236=0,"",ROUNDUP(V236/H236,0)*0.02175),"")</f>
        <v/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22">
        <v>4607091380897</v>
      </c>
      <c r="E237" s="323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25"/>
      <c r="O237" s="325"/>
      <c r="P237" s="325"/>
      <c r="Q237" s="323"/>
      <c r="R237" s="35"/>
      <c r="S237" s="35"/>
      <c r="T237" s="36" t="s">
        <v>63</v>
      </c>
      <c r="U237" s="309">
        <v>0</v>
      </c>
      <c r="V237" s="310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x14ac:dyDescent="0.2">
      <c r="A238" s="329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0"/>
      <c r="M238" s="326" t="s">
        <v>64</v>
      </c>
      <c r="N238" s="327"/>
      <c r="O238" s="327"/>
      <c r="P238" s="327"/>
      <c r="Q238" s="327"/>
      <c r="R238" s="327"/>
      <c r="S238" s="328"/>
      <c r="T238" s="38" t="s">
        <v>65</v>
      </c>
      <c r="U238" s="311">
        <f>IFERROR(U235/H235,"0")+IFERROR(U236/H236,"0")+IFERROR(U237/H237,"0")</f>
        <v>0</v>
      </c>
      <c r="V238" s="311">
        <f>IFERROR(V235/H235,"0")+IFERROR(V236/H236,"0")+IFERROR(V237/H237,"0")</f>
        <v>0</v>
      </c>
      <c r="W238" s="311">
        <f>IFERROR(IF(W235="",0,W235),"0")+IFERROR(IF(W236="",0,W236),"0")+IFERROR(IF(W237="",0,W237),"0")</f>
        <v>0</v>
      </c>
      <c r="X238" s="312"/>
      <c r="Y238" s="312"/>
    </row>
    <row r="239" spans="1:52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0"/>
      <c r="M239" s="326" t="s">
        <v>64</v>
      </c>
      <c r="N239" s="327"/>
      <c r="O239" s="327"/>
      <c r="P239" s="327"/>
      <c r="Q239" s="327"/>
      <c r="R239" s="327"/>
      <c r="S239" s="328"/>
      <c r="T239" s="38" t="s">
        <v>63</v>
      </c>
      <c r="U239" s="311">
        <f>IFERROR(SUM(U235:U237),"0")</f>
        <v>0</v>
      </c>
      <c r="V239" s="311">
        <f>IFERROR(SUM(V235:V237),"0")</f>
        <v>0</v>
      </c>
      <c r="W239" s="38"/>
      <c r="X239" s="312"/>
      <c r="Y239" s="312"/>
    </row>
    <row r="240" spans="1:52" ht="14.25" customHeight="1" x14ac:dyDescent="0.25">
      <c r="A240" s="321" t="s">
        <v>79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22">
        <v>4607091388374</v>
      </c>
      <c r="E241" s="323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447" t="s">
        <v>371</v>
      </c>
      <c r="N241" s="325"/>
      <c r="O241" s="325"/>
      <c r="P241" s="325"/>
      <c r="Q241" s="323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22">
        <v>4607091388381</v>
      </c>
      <c r="E242" s="323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42" t="s">
        <v>374</v>
      </c>
      <c r="N242" s="325"/>
      <c r="O242" s="325"/>
      <c r="P242" s="325"/>
      <c r="Q242" s="323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22">
        <v>4607091388404</v>
      </c>
      <c r="E243" s="323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4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25"/>
      <c r="O243" s="325"/>
      <c r="P243" s="325"/>
      <c r="Q243" s="323"/>
      <c r="R243" s="35"/>
      <c r="S243" s="35"/>
      <c r="T243" s="36" t="s">
        <v>63</v>
      </c>
      <c r="U243" s="309">
        <v>0</v>
      </c>
      <c r="V243" s="310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x14ac:dyDescent="0.2">
      <c r="A244" s="329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0"/>
      <c r="M244" s="326" t="s">
        <v>64</v>
      </c>
      <c r="N244" s="327"/>
      <c r="O244" s="327"/>
      <c r="P244" s="327"/>
      <c r="Q244" s="327"/>
      <c r="R244" s="327"/>
      <c r="S244" s="328"/>
      <c r="T244" s="38" t="s">
        <v>65</v>
      </c>
      <c r="U244" s="311">
        <f>IFERROR(U241/H241,"0")+IFERROR(U242/H242,"0")+IFERROR(U243/H243,"0")</f>
        <v>0</v>
      </c>
      <c r="V244" s="311">
        <f>IFERROR(V241/H241,"0")+IFERROR(V242/H242,"0")+IFERROR(V243/H243,"0")</f>
        <v>0</v>
      </c>
      <c r="W244" s="311">
        <f>IFERROR(IF(W241="",0,W241),"0")+IFERROR(IF(W242="",0,W242),"0")+IFERROR(IF(W243="",0,W243),"0")</f>
        <v>0</v>
      </c>
      <c r="X244" s="312"/>
      <c r="Y244" s="312"/>
    </row>
    <row r="245" spans="1:52" x14ac:dyDescent="0.2">
      <c r="A245" s="320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30"/>
      <c r="M245" s="326" t="s">
        <v>64</v>
      </c>
      <c r="N245" s="327"/>
      <c r="O245" s="327"/>
      <c r="P245" s="327"/>
      <c r="Q245" s="327"/>
      <c r="R245" s="327"/>
      <c r="S245" s="328"/>
      <c r="T245" s="38" t="s">
        <v>63</v>
      </c>
      <c r="U245" s="311">
        <f>IFERROR(SUM(U241:U243),"0")</f>
        <v>0</v>
      </c>
      <c r="V245" s="311">
        <f>IFERROR(SUM(V241:V243),"0")</f>
        <v>0</v>
      </c>
      <c r="W245" s="38"/>
      <c r="X245" s="312"/>
      <c r="Y245" s="312"/>
    </row>
    <row r="246" spans="1:52" ht="14.25" customHeight="1" x14ac:dyDescent="0.25">
      <c r="A246" s="321" t="s">
        <v>377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22">
        <v>4680115881808</v>
      </c>
      <c r="E247" s="323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25"/>
      <c r="O247" s="325"/>
      <c r="P247" s="325"/>
      <c r="Q247" s="323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22">
        <v>4680115881822</v>
      </c>
      <c r="E248" s="323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25"/>
      <c r="O248" s="325"/>
      <c r="P248" s="325"/>
      <c r="Q248" s="323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22">
        <v>4680115880016</v>
      </c>
      <c r="E249" s="323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25"/>
      <c r="O249" s="325"/>
      <c r="P249" s="325"/>
      <c r="Q249" s="323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29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0"/>
      <c r="M250" s="326" t="s">
        <v>64</v>
      </c>
      <c r="N250" s="327"/>
      <c r="O250" s="327"/>
      <c r="P250" s="327"/>
      <c r="Q250" s="327"/>
      <c r="R250" s="327"/>
      <c r="S250" s="328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20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30"/>
      <c r="M251" s="326" t="s">
        <v>64</v>
      </c>
      <c r="N251" s="327"/>
      <c r="O251" s="327"/>
      <c r="P251" s="327"/>
      <c r="Q251" s="327"/>
      <c r="R251" s="327"/>
      <c r="S251" s="328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19" t="s">
        <v>385</v>
      </c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05"/>
      <c r="Y252" s="305"/>
    </row>
    <row r="253" spans="1:52" ht="14.25" customHeight="1" x14ac:dyDescent="0.25">
      <c r="A253" s="321" t="s">
        <v>100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22">
        <v>4607091387421</v>
      </c>
      <c r="E254" s="323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22">
        <v>4607091387421</v>
      </c>
      <c r="E255" s="323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22">
        <v>4607091387452</v>
      </c>
      <c r="E256" s="323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37" t="s">
        <v>391</v>
      </c>
      <c r="N256" s="325"/>
      <c r="O256" s="325"/>
      <c r="P256" s="325"/>
      <c r="Q256" s="323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22">
        <v>4607091387452</v>
      </c>
      <c r="E257" s="323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43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22">
        <v>4607091385984</v>
      </c>
      <c r="E258" s="323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4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25"/>
      <c r="O258" s="325"/>
      <c r="P258" s="325"/>
      <c r="Q258" s="323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22">
        <v>4607091387438</v>
      </c>
      <c r="E259" s="323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25"/>
      <c r="O259" s="325"/>
      <c r="P259" s="325"/>
      <c r="Q259" s="323"/>
      <c r="R259" s="35"/>
      <c r="S259" s="35"/>
      <c r="T259" s="36" t="s">
        <v>63</v>
      </c>
      <c r="U259" s="309">
        <v>0</v>
      </c>
      <c r="V259" s="310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22">
        <v>4607091387469</v>
      </c>
      <c r="E260" s="323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25"/>
      <c r="O260" s="325"/>
      <c r="P260" s="325"/>
      <c r="Q260" s="323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29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30"/>
      <c r="M261" s="326" t="s">
        <v>64</v>
      </c>
      <c r="N261" s="327"/>
      <c r="O261" s="327"/>
      <c r="P261" s="327"/>
      <c r="Q261" s="327"/>
      <c r="R261" s="327"/>
      <c r="S261" s="328"/>
      <c r="T261" s="38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20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30"/>
      <c r="M262" s="326" t="s">
        <v>64</v>
      </c>
      <c r="N262" s="327"/>
      <c r="O262" s="327"/>
      <c r="P262" s="327"/>
      <c r="Q262" s="327"/>
      <c r="R262" s="327"/>
      <c r="S262" s="328"/>
      <c r="T262" s="38" t="s">
        <v>63</v>
      </c>
      <c r="U262" s="311">
        <f>IFERROR(SUM(U254:U260),"0")</f>
        <v>0</v>
      </c>
      <c r="V262" s="311">
        <f>IFERROR(SUM(V254:V260),"0")</f>
        <v>0</v>
      </c>
      <c r="W262" s="38"/>
      <c r="X262" s="312"/>
      <c r="Y262" s="312"/>
    </row>
    <row r="263" spans="1:52" ht="14.25" customHeight="1" x14ac:dyDescent="0.25">
      <c r="A263" s="321" t="s">
        <v>59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22">
        <v>4607091387292</v>
      </c>
      <c r="E264" s="323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4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25"/>
      <c r="O264" s="325"/>
      <c r="P264" s="325"/>
      <c r="Q264" s="323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22">
        <v>4607091387315</v>
      </c>
      <c r="E265" s="323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25"/>
      <c r="O265" s="325"/>
      <c r="P265" s="325"/>
      <c r="Q265" s="323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29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30"/>
      <c r="M266" s="326" t="s">
        <v>64</v>
      </c>
      <c r="N266" s="327"/>
      <c r="O266" s="327"/>
      <c r="P266" s="327"/>
      <c r="Q266" s="327"/>
      <c r="R266" s="327"/>
      <c r="S266" s="328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20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30"/>
      <c r="M267" s="326" t="s">
        <v>64</v>
      </c>
      <c r="N267" s="327"/>
      <c r="O267" s="327"/>
      <c r="P267" s="327"/>
      <c r="Q267" s="327"/>
      <c r="R267" s="327"/>
      <c r="S267" s="328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19" t="s">
        <v>403</v>
      </c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05"/>
      <c r="Y268" s="305"/>
    </row>
    <row r="269" spans="1:52" ht="14.25" customHeight="1" x14ac:dyDescent="0.25">
      <c r="A269" s="321" t="s">
        <v>59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22">
        <v>4607091383836</v>
      </c>
      <c r="E270" s="323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4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25"/>
      <c r="O270" s="325"/>
      <c r="P270" s="325"/>
      <c r="Q270" s="323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9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30"/>
      <c r="M271" s="326" t="s">
        <v>64</v>
      </c>
      <c r="N271" s="327"/>
      <c r="O271" s="327"/>
      <c r="P271" s="327"/>
      <c r="Q271" s="327"/>
      <c r="R271" s="327"/>
      <c r="S271" s="328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20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30"/>
      <c r="M272" s="326" t="s">
        <v>64</v>
      </c>
      <c r="N272" s="327"/>
      <c r="O272" s="327"/>
      <c r="P272" s="327"/>
      <c r="Q272" s="327"/>
      <c r="R272" s="327"/>
      <c r="S272" s="328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21" t="s">
        <v>66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22">
        <v>4607091387919</v>
      </c>
      <c r="E274" s="323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9">
        <v>100</v>
      </c>
      <c r="V274" s="310">
        <f>IFERROR(IF(U274="",0,CEILING((U274/$H274),1)*$H274),"")</f>
        <v>105.3</v>
      </c>
      <c r="W274" s="37">
        <f>IFERROR(IF(V274=0,"",ROUNDUP(V274/H274,0)*0.02175),"")</f>
        <v>0.28275</v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22">
        <v>4607091383942</v>
      </c>
      <c r="E275" s="323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4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25"/>
      <c r="O275" s="325"/>
      <c r="P275" s="325"/>
      <c r="Q275" s="323"/>
      <c r="R275" s="35"/>
      <c r="S275" s="35"/>
      <c r="T275" s="36" t="s">
        <v>63</v>
      </c>
      <c r="U275" s="309">
        <v>0</v>
      </c>
      <c r="V275" s="310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22">
        <v>4607091383959</v>
      </c>
      <c r="E276" s="323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429" t="s">
        <v>412</v>
      </c>
      <c r="N276" s="325"/>
      <c r="O276" s="325"/>
      <c r="P276" s="325"/>
      <c r="Q276" s="323"/>
      <c r="R276" s="35"/>
      <c r="S276" s="35"/>
      <c r="T276" s="36" t="s">
        <v>63</v>
      </c>
      <c r="U276" s="309">
        <v>0</v>
      </c>
      <c r="V276" s="310">
        <f>IFERROR(IF(U276="",0,CEILING((U276/$H276),1)*$H276),"")</f>
        <v>0</v>
      </c>
      <c r="W276" s="37" t="str">
        <f>IFERROR(IF(V276=0,"",ROUNDUP(V276/H276,0)*0.00753),"")</f>
        <v/>
      </c>
      <c r="X276" s="57"/>
      <c r="Y276" s="58"/>
      <c r="AC276" s="59"/>
      <c r="AZ276" s="212" t="s">
        <v>1</v>
      </c>
    </row>
    <row r="277" spans="1:52" x14ac:dyDescent="0.2">
      <c r="A277" s="329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0"/>
      <c r="M277" s="326" t="s">
        <v>64</v>
      </c>
      <c r="N277" s="327"/>
      <c r="O277" s="327"/>
      <c r="P277" s="327"/>
      <c r="Q277" s="327"/>
      <c r="R277" s="327"/>
      <c r="S277" s="328"/>
      <c r="T277" s="38" t="s">
        <v>65</v>
      </c>
      <c r="U277" s="311">
        <f>IFERROR(U274/H274,"0")+IFERROR(U275/H275,"0")+IFERROR(U276/H276,"0")</f>
        <v>12.345679012345679</v>
      </c>
      <c r="V277" s="311">
        <f>IFERROR(V274/H274,"0")+IFERROR(V275/H275,"0")+IFERROR(V276/H276,"0")</f>
        <v>13</v>
      </c>
      <c r="W277" s="311">
        <f>IFERROR(IF(W274="",0,W274),"0")+IFERROR(IF(W275="",0,W275),"0")+IFERROR(IF(W276="",0,W276),"0")</f>
        <v>0.28275</v>
      </c>
      <c r="X277" s="312"/>
      <c r="Y277" s="312"/>
    </row>
    <row r="278" spans="1:52" x14ac:dyDescent="0.2">
      <c r="A278" s="320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30"/>
      <c r="M278" s="326" t="s">
        <v>64</v>
      </c>
      <c r="N278" s="327"/>
      <c r="O278" s="327"/>
      <c r="P278" s="327"/>
      <c r="Q278" s="327"/>
      <c r="R278" s="327"/>
      <c r="S278" s="328"/>
      <c r="T278" s="38" t="s">
        <v>63</v>
      </c>
      <c r="U278" s="311">
        <f>IFERROR(SUM(U274:U276),"0")</f>
        <v>100</v>
      </c>
      <c r="V278" s="311">
        <f>IFERROR(SUM(V274:V276),"0")</f>
        <v>105.3</v>
      </c>
      <c r="W278" s="38"/>
      <c r="X278" s="312"/>
      <c r="Y278" s="312"/>
    </row>
    <row r="279" spans="1:52" ht="14.25" customHeight="1" x14ac:dyDescent="0.25">
      <c r="A279" s="321" t="s">
        <v>205</v>
      </c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22">
        <v>4607091388831</v>
      </c>
      <c r="E280" s="323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25"/>
      <c r="O280" s="325"/>
      <c r="P280" s="325"/>
      <c r="Q280" s="323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29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0"/>
      <c r="M281" s="326" t="s">
        <v>64</v>
      </c>
      <c r="N281" s="327"/>
      <c r="O281" s="327"/>
      <c r="P281" s="327"/>
      <c r="Q281" s="327"/>
      <c r="R281" s="327"/>
      <c r="S281" s="328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0"/>
      <c r="M282" s="326" t="s">
        <v>64</v>
      </c>
      <c r="N282" s="327"/>
      <c r="O282" s="327"/>
      <c r="P282" s="327"/>
      <c r="Q282" s="327"/>
      <c r="R282" s="327"/>
      <c r="S282" s="328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21" t="s">
        <v>79</v>
      </c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22">
        <v>4607091383102</v>
      </c>
      <c r="E284" s="323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25"/>
      <c r="O284" s="325"/>
      <c r="P284" s="325"/>
      <c r="Q284" s="323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29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0"/>
      <c r="M285" s="326" t="s">
        <v>64</v>
      </c>
      <c r="N285" s="327"/>
      <c r="O285" s="327"/>
      <c r="P285" s="327"/>
      <c r="Q285" s="327"/>
      <c r="R285" s="327"/>
      <c r="S285" s="328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0"/>
      <c r="M286" s="326" t="s">
        <v>64</v>
      </c>
      <c r="N286" s="327"/>
      <c r="O286" s="327"/>
      <c r="P286" s="327"/>
      <c r="Q286" s="327"/>
      <c r="R286" s="327"/>
      <c r="S286" s="328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44" t="s">
        <v>417</v>
      </c>
      <c r="B287" s="345"/>
      <c r="C287" s="345"/>
      <c r="D287" s="345"/>
      <c r="E287" s="345"/>
      <c r="F287" s="345"/>
      <c r="G287" s="345"/>
      <c r="H287" s="345"/>
      <c r="I287" s="345"/>
      <c r="J287" s="345"/>
      <c r="K287" s="345"/>
      <c r="L287" s="345"/>
      <c r="M287" s="345"/>
      <c r="N287" s="345"/>
      <c r="O287" s="345"/>
      <c r="P287" s="345"/>
      <c r="Q287" s="345"/>
      <c r="R287" s="345"/>
      <c r="S287" s="345"/>
      <c r="T287" s="345"/>
      <c r="U287" s="345"/>
      <c r="V287" s="345"/>
      <c r="W287" s="345"/>
      <c r="X287" s="49"/>
      <c r="Y287" s="49"/>
    </row>
    <row r="288" spans="1:52" ht="16.5" customHeight="1" x14ac:dyDescent="0.25">
      <c r="A288" s="319" t="s">
        <v>418</v>
      </c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0"/>
      <c r="N288" s="320"/>
      <c r="O288" s="320"/>
      <c r="P288" s="320"/>
      <c r="Q288" s="320"/>
      <c r="R288" s="320"/>
      <c r="S288" s="320"/>
      <c r="T288" s="320"/>
      <c r="U288" s="320"/>
      <c r="V288" s="320"/>
      <c r="W288" s="320"/>
      <c r="X288" s="305"/>
      <c r="Y288" s="305"/>
    </row>
    <row r="289" spans="1:52" ht="14.25" customHeight="1" x14ac:dyDescent="0.25">
      <c r="A289" s="321" t="s">
        <v>100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22">
        <v>4607091383997</v>
      </c>
      <c r="E290" s="323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22">
        <v>4607091383997</v>
      </c>
      <c r="E291" s="323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9">
        <v>200</v>
      </c>
      <c r="V291" s="310">
        <f t="shared" si="14"/>
        <v>210</v>
      </c>
      <c r="W291" s="37">
        <f>IFERROR(IF(V291=0,"",ROUNDUP(V291/H291,0)*0.02175),"")</f>
        <v>0.30449999999999999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22">
        <v>4607091384130</v>
      </c>
      <c r="E292" s="323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9">
        <v>100</v>
      </c>
      <c r="V292" s="310">
        <f t="shared" si="14"/>
        <v>105</v>
      </c>
      <c r="W292" s="37">
        <f>IFERROR(IF(V292=0,"",ROUNDUP(V292/H292,0)*0.02175),"")</f>
        <v>0.15225</v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22">
        <v>4607091384130</v>
      </c>
      <c r="E293" s="323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2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25"/>
      <c r="O293" s="325"/>
      <c r="P293" s="325"/>
      <c r="Q293" s="323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22">
        <v>4607091384147</v>
      </c>
      <c r="E294" s="323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9">
        <v>100</v>
      </c>
      <c r="V294" s="310">
        <f t="shared" si="14"/>
        <v>105</v>
      </c>
      <c r="W294" s="37">
        <f>IFERROR(IF(V294=0,"",ROUNDUP(V294/H294,0)*0.02175),"")</f>
        <v>0.15225</v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22">
        <v>4607091384147</v>
      </c>
      <c r="E295" s="323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417" t="s">
        <v>428</v>
      </c>
      <c r="N295" s="325"/>
      <c r="O295" s="325"/>
      <c r="P295" s="325"/>
      <c r="Q295" s="323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22">
        <v>4607091384154</v>
      </c>
      <c r="E296" s="323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25"/>
      <c r="O296" s="325"/>
      <c r="P296" s="325"/>
      <c r="Q296" s="323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22">
        <v>4607091384161</v>
      </c>
      <c r="E297" s="323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4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25"/>
      <c r="O297" s="325"/>
      <c r="P297" s="325"/>
      <c r="Q297" s="323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9"/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30"/>
      <c r="M298" s="326" t="s">
        <v>64</v>
      </c>
      <c r="N298" s="327"/>
      <c r="O298" s="327"/>
      <c r="P298" s="327"/>
      <c r="Q298" s="327"/>
      <c r="R298" s="327"/>
      <c r="S298" s="328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26.666666666666668</v>
      </c>
      <c r="V298" s="311">
        <f>IFERROR(V290/H290,"0")+IFERROR(V291/H291,"0")+IFERROR(V292/H292,"0")+IFERROR(V293/H293,"0")+IFERROR(V294/H294,"0")+IFERROR(V295/H295,"0")+IFERROR(V296/H296,"0")+IFERROR(V297/H297,"0")</f>
        <v>28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0.60899999999999999</v>
      </c>
      <c r="X298" s="312"/>
      <c r="Y298" s="312"/>
    </row>
    <row r="299" spans="1:52" x14ac:dyDescent="0.2">
      <c r="A299" s="320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30"/>
      <c r="M299" s="326" t="s">
        <v>64</v>
      </c>
      <c r="N299" s="327"/>
      <c r="O299" s="327"/>
      <c r="P299" s="327"/>
      <c r="Q299" s="327"/>
      <c r="R299" s="327"/>
      <c r="S299" s="328"/>
      <c r="T299" s="38" t="s">
        <v>63</v>
      </c>
      <c r="U299" s="311">
        <f>IFERROR(SUM(U290:U297),"0")</f>
        <v>400</v>
      </c>
      <c r="V299" s="311">
        <f>IFERROR(SUM(V290:V297),"0")</f>
        <v>420</v>
      </c>
      <c r="W299" s="38"/>
      <c r="X299" s="312"/>
      <c r="Y299" s="312"/>
    </row>
    <row r="300" spans="1:52" ht="14.25" customHeight="1" x14ac:dyDescent="0.25">
      <c r="A300" s="321" t="s">
        <v>93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22">
        <v>4607091383980</v>
      </c>
      <c r="E301" s="323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25"/>
      <c r="O301" s="325"/>
      <c r="P301" s="325"/>
      <c r="Q301" s="323"/>
      <c r="R301" s="35"/>
      <c r="S301" s="35"/>
      <c r="T301" s="36" t="s">
        <v>63</v>
      </c>
      <c r="U301" s="309">
        <v>100</v>
      </c>
      <c r="V301" s="310">
        <f>IFERROR(IF(U301="",0,CEILING((U301/$H301),1)*$H301),"")</f>
        <v>105</v>
      </c>
      <c r="W301" s="37">
        <f>IFERROR(IF(V301=0,"",ROUNDUP(V301/H301,0)*0.02175),"")</f>
        <v>0.15225</v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22">
        <v>4607091384178</v>
      </c>
      <c r="E302" s="323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25"/>
      <c r="O302" s="325"/>
      <c r="P302" s="325"/>
      <c r="Q302" s="323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29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30"/>
      <c r="M303" s="326" t="s">
        <v>64</v>
      </c>
      <c r="N303" s="327"/>
      <c r="O303" s="327"/>
      <c r="P303" s="327"/>
      <c r="Q303" s="327"/>
      <c r="R303" s="327"/>
      <c r="S303" s="328"/>
      <c r="T303" s="38" t="s">
        <v>65</v>
      </c>
      <c r="U303" s="311">
        <f>IFERROR(U301/H301,"0")+IFERROR(U302/H302,"0")</f>
        <v>6.666666666666667</v>
      </c>
      <c r="V303" s="311">
        <f>IFERROR(V301/H301,"0")+IFERROR(V302/H302,"0")</f>
        <v>7</v>
      </c>
      <c r="W303" s="311">
        <f>IFERROR(IF(W301="",0,W301),"0")+IFERROR(IF(W302="",0,W302),"0")</f>
        <v>0.15225</v>
      </c>
      <c r="X303" s="312"/>
      <c r="Y303" s="312"/>
    </row>
    <row r="304" spans="1:52" x14ac:dyDescent="0.2">
      <c r="A304" s="32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30"/>
      <c r="M304" s="326" t="s">
        <v>64</v>
      </c>
      <c r="N304" s="327"/>
      <c r="O304" s="327"/>
      <c r="P304" s="327"/>
      <c r="Q304" s="327"/>
      <c r="R304" s="327"/>
      <c r="S304" s="328"/>
      <c r="T304" s="38" t="s">
        <v>63</v>
      </c>
      <c r="U304" s="311">
        <f>IFERROR(SUM(U301:U302),"0")</f>
        <v>100</v>
      </c>
      <c r="V304" s="311">
        <f>IFERROR(SUM(V301:V302),"0")</f>
        <v>105</v>
      </c>
      <c r="W304" s="38"/>
      <c r="X304" s="312"/>
      <c r="Y304" s="312"/>
    </row>
    <row r="305" spans="1:52" ht="14.25" customHeight="1" x14ac:dyDescent="0.25">
      <c r="A305" s="321" t="s">
        <v>66</v>
      </c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22">
        <v>4607091384260</v>
      </c>
      <c r="E306" s="323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25"/>
      <c r="O306" s="325"/>
      <c r="P306" s="325"/>
      <c r="Q306" s="323"/>
      <c r="R306" s="35"/>
      <c r="S306" s="35"/>
      <c r="T306" s="36" t="s">
        <v>63</v>
      </c>
      <c r="U306" s="309">
        <v>50</v>
      </c>
      <c r="V306" s="310">
        <f>IFERROR(IF(U306="",0,CEILING((U306/$H306),1)*$H306),"")</f>
        <v>54.6</v>
      </c>
      <c r="W306" s="37">
        <f>IFERROR(IF(V306=0,"",ROUNDUP(V306/H306,0)*0.02175),"")</f>
        <v>0.15225</v>
      </c>
      <c r="X306" s="57"/>
      <c r="Y306" s="58"/>
      <c r="AC306" s="59"/>
      <c r="AZ306" s="225" t="s">
        <v>1</v>
      </c>
    </row>
    <row r="307" spans="1:52" x14ac:dyDescent="0.2">
      <c r="A307" s="329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0"/>
      <c r="M307" s="326" t="s">
        <v>64</v>
      </c>
      <c r="N307" s="327"/>
      <c r="O307" s="327"/>
      <c r="P307" s="327"/>
      <c r="Q307" s="327"/>
      <c r="R307" s="327"/>
      <c r="S307" s="328"/>
      <c r="T307" s="38" t="s">
        <v>65</v>
      </c>
      <c r="U307" s="311">
        <f>IFERROR(U306/H306,"0")</f>
        <v>6.4102564102564106</v>
      </c>
      <c r="V307" s="311">
        <f>IFERROR(V306/H306,"0")</f>
        <v>7</v>
      </c>
      <c r="W307" s="311">
        <f>IFERROR(IF(W306="",0,W306),"0")</f>
        <v>0.15225</v>
      </c>
      <c r="X307" s="312"/>
      <c r="Y307" s="312"/>
    </row>
    <row r="308" spans="1:52" x14ac:dyDescent="0.2">
      <c r="A308" s="320"/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30"/>
      <c r="M308" s="326" t="s">
        <v>64</v>
      </c>
      <c r="N308" s="327"/>
      <c r="O308" s="327"/>
      <c r="P308" s="327"/>
      <c r="Q308" s="327"/>
      <c r="R308" s="327"/>
      <c r="S308" s="328"/>
      <c r="T308" s="38" t="s">
        <v>63</v>
      </c>
      <c r="U308" s="311">
        <f>IFERROR(SUM(U306:U306),"0")</f>
        <v>50</v>
      </c>
      <c r="V308" s="311">
        <f>IFERROR(SUM(V306:V306),"0")</f>
        <v>54.6</v>
      </c>
      <c r="W308" s="38"/>
      <c r="X308" s="312"/>
      <c r="Y308" s="312"/>
    </row>
    <row r="309" spans="1:52" ht="14.25" customHeight="1" x14ac:dyDescent="0.25">
      <c r="A309" s="321" t="s">
        <v>205</v>
      </c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22">
        <v>4607091384673</v>
      </c>
      <c r="E310" s="323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25"/>
      <c r="O310" s="325"/>
      <c r="P310" s="325"/>
      <c r="Q310" s="323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2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30"/>
      <c r="M311" s="326" t="s">
        <v>64</v>
      </c>
      <c r="N311" s="327"/>
      <c r="O311" s="327"/>
      <c r="P311" s="327"/>
      <c r="Q311" s="327"/>
      <c r="R311" s="327"/>
      <c r="S311" s="328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30"/>
      <c r="M312" s="326" t="s">
        <v>64</v>
      </c>
      <c r="N312" s="327"/>
      <c r="O312" s="327"/>
      <c r="P312" s="327"/>
      <c r="Q312" s="327"/>
      <c r="R312" s="327"/>
      <c r="S312" s="328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19" t="s">
        <v>441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05"/>
      <c r="Y313" s="305"/>
    </row>
    <row r="314" spans="1:52" ht="14.25" customHeight="1" x14ac:dyDescent="0.25">
      <c r="A314" s="321" t="s">
        <v>100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22">
        <v>4607091384185</v>
      </c>
      <c r="E315" s="323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25"/>
      <c r="O315" s="325"/>
      <c r="P315" s="325"/>
      <c r="Q315" s="323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22">
        <v>4607091384192</v>
      </c>
      <c r="E316" s="323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25"/>
      <c r="O316" s="325"/>
      <c r="P316" s="325"/>
      <c r="Q316" s="323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22">
        <v>4680115881907</v>
      </c>
      <c r="E317" s="323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25"/>
      <c r="O317" s="325"/>
      <c r="P317" s="325"/>
      <c r="Q317" s="323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22">
        <v>4607091384680</v>
      </c>
      <c r="E318" s="323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25"/>
      <c r="O318" s="325"/>
      <c r="P318" s="325"/>
      <c r="Q318" s="323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29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30"/>
      <c r="M319" s="326" t="s">
        <v>64</v>
      </c>
      <c r="N319" s="327"/>
      <c r="O319" s="327"/>
      <c r="P319" s="327"/>
      <c r="Q319" s="327"/>
      <c r="R319" s="327"/>
      <c r="S319" s="328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20"/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30"/>
      <c r="M320" s="326" t="s">
        <v>64</v>
      </c>
      <c r="N320" s="327"/>
      <c r="O320" s="327"/>
      <c r="P320" s="327"/>
      <c r="Q320" s="327"/>
      <c r="R320" s="327"/>
      <c r="S320" s="328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1" t="s">
        <v>59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22">
        <v>4607091384802</v>
      </c>
      <c r="E322" s="323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25"/>
      <c r="O322" s="325"/>
      <c r="P322" s="325"/>
      <c r="Q322" s="323"/>
      <c r="R322" s="35"/>
      <c r="S322" s="35"/>
      <c r="T322" s="36" t="s">
        <v>63</v>
      </c>
      <c r="U322" s="309">
        <v>30</v>
      </c>
      <c r="V322" s="310">
        <f>IFERROR(IF(U322="",0,CEILING((U322/$H322),1)*$H322),"")</f>
        <v>30.66</v>
      </c>
      <c r="W322" s="37">
        <f>IFERROR(IF(V322=0,"",ROUNDUP(V322/H322,0)*0.00753),"")</f>
        <v>5.271E-2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22">
        <v>4607091384826</v>
      </c>
      <c r="E323" s="323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25"/>
      <c r="O323" s="325"/>
      <c r="P323" s="325"/>
      <c r="Q323" s="323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2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0"/>
      <c r="M324" s="326" t="s">
        <v>64</v>
      </c>
      <c r="N324" s="327"/>
      <c r="O324" s="327"/>
      <c r="P324" s="327"/>
      <c r="Q324" s="327"/>
      <c r="R324" s="327"/>
      <c r="S324" s="328"/>
      <c r="T324" s="38" t="s">
        <v>65</v>
      </c>
      <c r="U324" s="311">
        <f>IFERROR(U322/H322,"0")+IFERROR(U323/H323,"0")</f>
        <v>6.8493150684931505</v>
      </c>
      <c r="V324" s="311">
        <f>IFERROR(V322/H322,"0")+IFERROR(V323/H323,"0")</f>
        <v>7</v>
      </c>
      <c r="W324" s="311">
        <f>IFERROR(IF(W322="",0,W322),"0")+IFERROR(IF(W323="",0,W323),"0")</f>
        <v>5.271E-2</v>
      </c>
      <c r="X324" s="312"/>
      <c r="Y324" s="312"/>
    </row>
    <row r="325" spans="1:52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0"/>
      <c r="M325" s="326" t="s">
        <v>64</v>
      </c>
      <c r="N325" s="327"/>
      <c r="O325" s="327"/>
      <c r="P325" s="327"/>
      <c r="Q325" s="327"/>
      <c r="R325" s="327"/>
      <c r="S325" s="328"/>
      <c r="T325" s="38" t="s">
        <v>63</v>
      </c>
      <c r="U325" s="311">
        <f>IFERROR(SUM(U322:U323),"0")</f>
        <v>30</v>
      </c>
      <c r="V325" s="311">
        <f>IFERROR(SUM(V322:V323),"0")</f>
        <v>30.66</v>
      </c>
      <c r="W325" s="38"/>
      <c r="X325" s="312"/>
      <c r="Y325" s="312"/>
    </row>
    <row r="326" spans="1:52" ht="14.25" customHeight="1" x14ac:dyDescent="0.25">
      <c r="A326" s="321" t="s">
        <v>66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22">
        <v>4607091384246</v>
      </c>
      <c r="E327" s="323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25"/>
      <c r="O327" s="325"/>
      <c r="P327" s="325"/>
      <c r="Q327" s="323"/>
      <c r="R327" s="35"/>
      <c r="S327" s="35"/>
      <c r="T327" s="36" t="s">
        <v>63</v>
      </c>
      <c r="U327" s="309">
        <v>200</v>
      </c>
      <c r="V327" s="310">
        <f>IFERROR(IF(U327="",0,CEILING((U327/$H327),1)*$H327),"")</f>
        <v>202.79999999999998</v>
      </c>
      <c r="W327" s="37">
        <f>IFERROR(IF(V327=0,"",ROUNDUP(V327/H327,0)*0.02175),"")</f>
        <v>0.5655</v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22">
        <v>4680115881976</v>
      </c>
      <c r="E328" s="323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25"/>
      <c r="O328" s="325"/>
      <c r="P328" s="325"/>
      <c r="Q328" s="323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22">
        <v>4607091384253</v>
      </c>
      <c r="E329" s="323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22">
        <v>4680115881969</v>
      </c>
      <c r="E330" s="323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4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25"/>
      <c r="O330" s="325"/>
      <c r="P330" s="325"/>
      <c r="Q330" s="323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29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30"/>
      <c r="M331" s="326" t="s">
        <v>64</v>
      </c>
      <c r="N331" s="327"/>
      <c r="O331" s="327"/>
      <c r="P331" s="327"/>
      <c r="Q331" s="327"/>
      <c r="R331" s="327"/>
      <c r="S331" s="328"/>
      <c r="T331" s="38" t="s">
        <v>65</v>
      </c>
      <c r="U331" s="311">
        <f>IFERROR(U327/H327,"0")+IFERROR(U328/H328,"0")+IFERROR(U329/H329,"0")+IFERROR(U330/H330,"0")</f>
        <v>25.641025641025642</v>
      </c>
      <c r="V331" s="311">
        <f>IFERROR(V327/H327,"0")+IFERROR(V328/H328,"0")+IFERROR(V329/H329,"0")+IFERROR(V330/H330,"0")</f>
        <v>26</v>
      </c>
      <c r="W331" s="311">
        <f>IFERROR(IF(W327="",0,W327),"0")+IFERROR(IF(W328="",0,W328),"0")+IFERROR(IF(W329="",0,W329),"0")+IFERROR(IF(W330="",0,W330),"0")</f>
        <v>0.5655</v>
      </c>
      <c r="X331" s="312"/>
      <c r="Y331" s="312"/>
    </row>
    <row r="332" spans="1:52" x14ac:dyDescent="0.2">
      <c r="A332" s="320"/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30"/>
      <c r="M332" s="326" t="s">
        <v>64</v>
      </c>
      <c r="N332" s="327"/>
      <c r="O332" s="327"/>
      <c r="P332" s="327"/>
      <c r="Q332" s="327"/>
      <c r="R332" s="327"/>
      <c r="S332" s="328"/>
      <c r="T332" s="38" t="s">
        <v>63</v>
      </c>
      <c r="U332" s="311">
        <f>IFERROR(SUM(U327:U330),"0")</f>
        <v>200</v>
      </c>
      <c r="V332" s="311">
        <f>IFERROR(SUM(V327:V330),"0")</f>
        <v>202.79999999999998</v>
      </c>
      <c r="W332" s="38"/>
      <c r="X332" s="312"/>
      <c r="Y332" s="312"/>
    </row>
    <row r="333" spans="1:52" ht="14.25" customHeight="1" x14ac:dyDescent="0.25">
      <c r="A333" s="321" t="s">
        <v>205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22">
        <v>4607091389357</v>
      </c>
      <c r="E334" s="323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4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25"/>
      <c r="O334" s="325"/>
      <c r="P334" s="325"/>
      <c r="Q334" s="323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29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30"/>
      <c r="M335" s="326" t="s">
        <v>64</v>
      </c>
      <c r="N335" s="327"/>
      <c r="O335" s="327"/>
      <c r="P335" s="327"/>
      <c r="Q335" s="327"/>
      <c r="R335" s="327"/>
      <c r="S335" s="328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20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30"/>
      <c r="M336" s="326" t="s">
        <v>64</v>
      </c>
      <c r="N336" s="327"/>
      <c r="O336" s="327"/>
      <c r="P336" s="327"/>
      <c r="Q336" s="327"/>
      <c r="R336" s="327"/>
      <c r="S336" s="328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44" t="s">
        <v>464</v>
      </c>
      <c r="B337" s="345"/>
      <c r="C337" s="345"/>
      <c r="D337" s="345"/>
      <c r="E337" s="345"/>
      <c r="F337" s="345"/>
      <c r="G337" s="345"/>
      <c r="H337" s="345"/>
      <c r="I337" s="345"/>
      <c r="J337" s="345"/>
      <c r="K337" s="345"/>
      <c r="L337" s="345"/>
      <c r="M337" s="345"/>
      <c r="N337" s="345"/>
      <c r="O337" s="345"/>
      <c r="P337" s="345"/>
      <c r="Q337" s="345"/>
      <c r="R337" s="345"/>
      <c r="S337" s="345"/>
      <c r="T337" s="345"/>
      <c r="U337" s="345"/>
      <c r="V337" s="345"/>
      <c r="W337" s="345"/>
      <c r="X337" s="49"/>
      <c r="Y337" s="49"/>
    </row>
    <row r="338" spans="1:52" ht="16.5" customHeight="1" x14ac:dyDescent="0.25">
      <c r="A338" s="319" t="s">
        <v>465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05"/>
      <c r="Y338" s="305"/>
    </row>
    <row r="339" spans="1:52" ht="14.25" customHeight="1" x14ac:dyDescent="0.25">
      <c r="A339" s="321" t="s">
        <v>100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22">
        <v>4607091389708</v>
      </c>
      <c r="E340" s="323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25"/>
      <c r="O340" s="325"/>
      <c r="P340" s="325"/>
      <c r="Q340" s="323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22">
        <v>4607091389692</v>
      </c>
      <c r="E341" s="323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25"/>
      <c r="O341" s="325"/>
      <c r="P341" s="325"/>
      <c r="Q341" s="323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29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30"/>
      <c r="M342" s="326" t="s">
        <v>64</v>
      </c>
      <c r="N342" s="327"/>
      <c r="O342" s="327"/>
      <c r="P342" s="327"/>
      <c r="Q342" s="327"/>
      <c r="R342" s="327"/>
      <c r="S342" s="328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20"/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30"/>
      <c r="M343" s="326" t="s">
        <v>64</v>
      </c>
      <c r="N343" s="327"/>
      <c r="O343" s="327"/>
      <c r="P343" s="327"/>
      <c r="Q343" s="327"/>
      <c r="R343" s="327"/>
      <c r="S343" s="328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1" t="s">
        <v>59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22">
        <v>4607091389753</v>
      </c>
      <c r="E345" s="323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25"/>
      <c r="O345" s="325"/>
      <c r="P345" s="325"/>
      <c r="Q345" s="323"/>
      <c r="R345" s="35"/>
      <c r="S345" s="35"/>
      <c r="T345" s="36" t="s">
        <v>63</v>
      </c>
      <c r="U345" s="309">
        <v>80</v>
      </c>
      <c r="V345" s="310">
        <f t="shared" ref="V345:V357" si="15">IFERROR(IF(U345="",0,CEILING((U345/$H345),1)*$H345),"")</f>
        <v>84</v>
      </c>
      <c r="W345" s="37">
        <f>IFERROR(IF(V345=0,"",ROUNDUP(V345/H345,0)*0.00753),"")</f>
        <v>0.15060000000000001</v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22">
        <v>4607091389760</v>
      </c>
      <c r="E346" s="323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25"/>
      <c r="O346" s="325"/>
      <c r="P346" s="325"/>
      <c r="Q346" s="323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22">
        <v>4607091389746</v>
      </c>
      <c r="E347" s="323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9">
        <v>0</v>
      </c>
      <c r="V347" s="310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22">
        <v>4680115882928</v>
      </c>
      <c r="E348" s="323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3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25"/>
      <c r="O348" s="325"/>
      <c r="P348" s="325"/>
      <c r="Q348" s="323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22">
        <v>4680115883147</v>
      </c>
      <c r="E349" s="323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25"/>
      <c r="O349" s="325"/>
      <c r="P349" s="325"/>
      <c r="Q349" s="323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22">
        <v>4607091384338</v>
      </c>
      <c r="E350" s="323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25"/>
      <c r="O350" s="325"/>
      <c r="P350" s="325"/>
      <c r="Q350" s="323"/>
      <c r="R350" s="35"/>
      <c r="S350" s="35"/>
      <c r="T350" s="36" t="s">
        <v>63</v>
      </c>
      <c r="U350" s="309">
        <v>0</v>
      </c>
      <c r="V350" s="310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22">
        <v>4680115883154</v>
      </c>
      <c r="E351" s="323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22">
        <v>4607091389524</v>
      </c>
      <c r="E352" s="323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9">
        <v>0</v>
      </c>
      <c r="V352" s="310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22">
        <v>4680115883161</v>
      </c>
      <c r="E353" s="323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22">
        <v>4607091384345</v>
      </c>
      <c r="E354" s="323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22">
        <v>4680115883178</v>
      </c>
      <c r="E355" s="323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22">
        <v>4607091389531</v>
      </c>
      <c r="E356" s="323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9">
        <v>0</v>
      </c>
      <c r="V356" s="310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22">
        <v>4680115883185</v>
      </c>
      <c r="E357" s="323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390" t="s">
        <v>496</v>
      </c>
      <c r="N357" s="325"/>
      <c r="O357" s="325"/>
      <c r="P357" s="325"/>
      <c r="Q357" s="323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29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0"/>
      <c r="M358" s="326" t="s">
        <v>64</v>
      </c>
      <c r="N358" s="327"/>
      <c r="O358" s="327"/>
      <c r="P358" s="327"/>
      <c r="Q358" s="327"/>
      <c r="R358" s="327"/>
      <c r="S358" s="328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19.047619047619047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20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0.15060000000000001</v>
      </c>
      <c r="X358" s="312"/>
      <c r="Y358" s="312"/>
    </row>
    <row r="359" spans="1:52" x14ac:dyDescent="0.2">
      <c r="A359" s="320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30"/>
      <c r="M359" s="326" t="s">
        <v>64</v>
      </c>
      <c r="N359" s="327"/>
      <c r="O359" s="327"/>
      <c r="P359" s="327"/>
      <c r="Q359" s="327"/>
      <c r="R359" s="327"/>
      <c r="S359" s="328"/>
      <c r="T359" s="38" t="s">
        <v>63</v>
      </c>
      <c r="U359" s="311">
        <f>IFERROR(SUM(U345:U357),"0")</f>
        <v>80</v>
      </c>
      <c r="V359" s="311">
        <f>IFERROR(SUM(V345:V357),"0")</f>
        <v>84</v>
      </c>
      <c r="W359" s="38"/>
      <c r="X359" s="312"/>
      <c r="Y359" s="312"/>
    </row>
    <row r="360" spans="1:52" ht="14.25" customHeight="1" x14ac:dyDescent="0.25">
      <c r="A360" s="321" t="s">
        <v>66</v>
      </c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22">
        <v>4607091389685</v>
      </c>
      <c r="E361" s="323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25"/>
      <c r="O361" s="325"/>
      <c r="P361" s="325"/>
      <c r="Q361" s="323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22">
        <v>4607091389654</v>
      </c>
      <c r="E362" s="323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25"/>
      <c r="O362" s="325"/>
      <c r="P362" s="325"/>
      <c r="Q362" s="323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22">
        <v>4607091384352</v>
      </c>
      <c r="E363" s="323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22">
        <v>4607091389661</v>
      </c>
      <c r="E364" s="323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3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29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30"/>
      <c r="M365" s="326" t="s">
        <v>64</v>
      </c>
      <c r="N365" s="327"/>
      <c r="O365" s="327"/>
      <c r="P365" s="327"/>
      <c r="Q365" s="327"/>
      <c r="R365" s="327"/>
      <c r="S365" s="328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20"/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30"/>
      <c r="M366" s="326" t="s">
        <v>64</v>
      </c>
      <c r="N366" s="327"/>
      <c r="O366" s="327"/>
      <c r="P366" s="327"/>
      <c r="Q366" s="327"/>
      <c r="R366" s="327"/>
      <c r="S366" s="328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1" t="s">
        <v>205</v>
      </c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22">
        <v>4680115881648</v>
      </c>
      <c r="E368" s="323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25"/>
      <c r="O368" s="325"/>
      <c r="P368" s="325"/>
      <c r="Q368" s="323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29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30"/>
      <c r="M369" s="326" t="s">
        <v>64</v>
      </c>
      <c r="N369" s="327"/>
      <c r="O369" s="327"/>
      <c r="P369" s="327"/>
      <c r="Q369" s="327"/>
      <c r="R369" s="327"/>
      <c r="S369" s="328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20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30"/>
      <c r="M370" s="326" t="s">
        <v>64</v>
      </c>
      <c r="N370" s="327"/>
      <c r="O370" s="327"/>
      <c r="P370" s="327"/>
      <c r="Q370" s="327"/>
      <c r="R370" s="327"/>
      <c r="S370" s="328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1" t="s">
        <v>79</v>
      </c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22">
        <v>4680115883017</v>
      </c>
      <c r="E372" s="323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37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25"/>
      <c r="O372" s="325"/>
      <c r="P372" s="325"/>
      <c r="Q372" s="323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22">
        <v>4680115883031</v>
      </c>
      <c r="E373" s="323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8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25"/>
      <c r="O373" s="325"/>
      <c r="P373" s="325"/>
      <c r="Q373" s="323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22">
        <v>4680115883024</v>
      </c>
      <c r="E374" s="323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38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29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30"/>
      <c r="M375" s="326" t="s">
        <v>64</v>
      </c>
      <c r="N375" s="327"/>
      <c r="O375" s="327"/>
      <c r="P375" s="327"/>
      <c r="Q375" s="327"/>
      <c r="R375" s="327"/>
      <c r="S375" s="328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0"/>
      <c r="M376" s="326" t="s">
        <v>64</v>
      </c>
      <c r="N376" s="327"/>
      <c r="O376" s="327"/>
      <c r="P376" s="327"/>
      <c r="Q376" s="327"/>
      <c r="R376" s="327"/>
      <c r="S376" s="328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1" t="s">
        <v>88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22">
        <v>4680115882997</v>
      </c>
      <c r="E378" s="323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377" t="s">
        <v>516</v>
      </c>
      <c r="N378" s="325"/>
      <c r="O378" s="325"/>
      <c r="P378" s="325"/>
      <c r="Q378" s="323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29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30"/>
      <c r="M379" s="326" t="s">
        <v>64</v>
      </c>
      <c r="N379" s="327"/>
      <c r="O379" s="327"/>
      <c r="P379" s="327"/>
      <c r="Q379" s="327"/>
      <c r="R379" s="327"/>
      <c r="S379" s="328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0"/>
      <c r="M380" s="326" t="s">
        <v>64</v>
      </c>
      <c r="N380" s="327"/>
      <c r="O380" s="327"/>
      <c r="P380" s="327"/>
      <c r="Q380" s="327"/>
      <c r="R380" s="327"/>
      <c r="S380" s="328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19" t="s">
        <v>517</v>
      </c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0"/>
      <c r="N381" s="320"/>
      <c r="O381" s="320"/>
      <c r="P381" s="320"/>
      <c r="Q381" s="320"/>
      <c r="R381" s="320"/>
      <c r="S381" s="320"/>
      <c r="T381" s="320"/>
      <c r="U381" s="320"/>
      <c r="V381" s="320"/>
      <c r="W381" s="320"/>
      <c r="X381" s="305"/>
      <c r="Y381" s="305"/>
    </row>
    <row r="382" spans="1:52" ht="14.25" customHeight="1" x14ac:dyDescent="0.25">
      <c r="A382" s="321" t="s">
        <v>93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22">
        <v>4607091389388</v>
      </c>
      <c r="E383" s="323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3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25"/>
      <c r="O383" s="325"/>
      <c r="P383" s="325"/>
      <c r="Q383" s="323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22">
        <v>4607091389364</v>
      </c>
      <c r="E384" s="323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25"/>
      <c r="O384" s="325"/>
      <c r="P384" s="325"/>
      <c r="Q384" s="323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29"/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30"/>
      <c r="M385" s="326" t="s">
        <v>64</v>
      </c>
      <c r="N385" s="327"/>
      <c r="O385" s="327"/>
      <c r="P385" s="327"/>
      <c r="Q385" s="327"/>
      <c r="R385" s="327"/>
      <c r="S385" s="328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20"/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30"/>
      <c r="M386" s="326" t="s">
        <v>64</v>
      </c>
      <c r="N386" s="327"/>
      <c r="O386" s="327"/>
      <c r="P386" s="327"/>
      <c r="Q386" s="327"/>
      <c r="R386" s="327"/>
      <c r="S386" s="328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1" t="s">
        <v>59</v>
      </c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22">
        <v>4607091389739</v>
      </c>
      <c r="E388" s="323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3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25"/>
      <c r="O388" s="325"/>
      <c r="P388" s="325"/>
      <c r="Q388" s="323"/>
      <c r="R388" s="35"/>
      <c r="S388" s="35"/>
      <c r="T388" s="36" t="s">
        <v>63</v>
      </c>
      <c r="U388" s="309">
        <v>0</v>
      </c>
      <c r="V388" s="310">
        <f t="shared" ref="V388:V394" si="17">IFERROR(IF(U388="",0,CEILING((U388/$H388),1)*$H388),"")</f>
        <v>0</v>
      </c>
      <c r="W388" s="37" t="str">
        <f>IFERROR(IF(V388=0,"",ROUNDUP(V388/H388,0)*0.00753),"")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22">
        <v>4680115883048</v>
      </c>
      <c r="E389" s="323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7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25"/>
      <c r="O389" s="325"/>
      <c r="P389" s="325"/>
      <c r="Q389" s="323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22">
        <v>4607091389425</v>
      </c>
      <c r="E390" s="323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25"/>
      <c r="O390" s="325"/>
      <c r="P390" s="325"/>
      <c r="Q390" s="323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22">
        <v>4680115882911</v>
      </c>
      <c r="E391" s="323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70" t="s">
        <v>530</v>
      </c>
      <c r="N391" s="325"/>
      <c r="O391" s="325"/>
      <c r="P391" s="325"/>
      <c r="Q391" s="323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22">
        <v>4680115880771</v>
      </c>
      <c r="E392" s="323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22">
        <v>4607091389500</v>
      </c>
      <c r="E393" s="323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3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25"/>
      <c r="O393" s="325"/>
      <c r="P393" s="325"/>
      <c r="Q393" s="323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22">
        <v>4680115881983</v>
      </c>
      <c r="E394" s="323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3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25"/>
      <c r="O394" s="325"/>
      <c r="P394" s="325"/>
      <c r="Q394" s="323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29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0"/>
      <c r="M395" s="326" t="s">
        <v>64</v>
      </c>
      <c r="N395" s="327"/>
      <c r="O395" s="327"/>
      <c r="P395" s="327"/>
      <c r="Q395" s="327"/>
      <c r="R395" s="327"/>
      <c r="S395" s="328"/>
      <c r="T395" s="38" t="s">
        <v>65</v>
      </c>
      <c r="U395" s="311">
        <f>IFERROR(U388/H388,"0")+IFERROR(U389/H389,"0")+IFERROR(U390/H390,"0")+IFERROR(U391/H391,"0")+IFERROR(U392/H392,"0")+IFERROR(U393/H393,"0")+IFERROR(U394/H394,"0")</f>
        <v>0</v>
      </c>
      <c r="V395" s="311">
        <f>IFERROR(V388/H388,"0")+IFERROR(V389/H389,"0")+IFERROR(V390/H390,"0")+IFERROR(V391/H391,"0")+IFERROR(V392/H392,"0")+IFERROR(V393/H393,"0")+IFERROR(V394/H394,"0")</f>
        <v>0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312"/>
      <c r="Y395" s="312"/>
    </row>
    <row r="396" spans="1:52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0"/>
      <c r="M396" s="326" t="s">
        <v>64</v>
      </c>
      <c r="N396" s="327"/>
      <c r="O396" s="327"/>
      <c r="P396" s="327"/>
      <c r="Q396" s="327"/>
      <c r="R396" s="327"/>
      <c r="S396" s="328"/>
      <c r="T396" s="38" t="s">
        <v>63</v>
      </c>
      <c r="U396" s="311">
        <f>IFERROR(SUM(U388:U394),"0")</f>
        <v>0</v>
      </c>
      <c r="V396" s="311">
        <f>IFERROR(SUM(V388:V394),"0")</f>
        <v>0</v>
      </c>
      <c r="W396" s="38"/>
      <c r="X396" s="312"/>
      <c r="Y396" s="312"/>
    </row>
    <row r="397" spans="1:52" ht="14.25" customHeight="1" x14ac:dyDescent="0.25">
      <c r="A397" s="321" t="s">
        <v>79</v>
      </c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22">
        <v>4680115883000</v>
      </c>
      <c r="E398" s="323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36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25"/>
      <c r="O398" s="325"/>
      <c r="P398" s="325"/>
      <c r="Q398" s="323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29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30"/>
      <c r="M399" s="326" t="s">
        <v>64</v>
      </c>
      <c r="N399" s="327"/>
      <c r="O399" s="327"/>
      <c r="P399" s="327"/>
      <c r="Q399" s="327"/>
      <c r="R399" s="327"/>
      <c r="S399" s="328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0"/>
      <c r="M400" s="326" t="s">
        <v>64</v>
      </c>
      <c r="N400" s="327"/>
      <c r="O400" s="327"/>
      <c r="P400" s="327"/>
      <c r="Q400" s="327"/>
      <c r="R400" s="327"/>
      <c r="S400" s="328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1" t="s">
        <v>88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22">
        <v>4680115882980</v>
      </c>
      <c r="E402" s="323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36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25"/>
      <c r="O402" s="325"/>
      <c r="P402" s="325"/>
      <c r="Q402" s="323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29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30"/>
      <c r="M403" s="326" t="s">
        <v>64</v>
      </c>
      <c r="N403" s="327"/>
      <c r="O403" s="327"/>
      <c r="P403" s="327"/>
      <c r="Q403" s="327"/>
      <c r="R403" s="327"/>
      <c r="S403" s="328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30"/>
      <c r="M404" s="326" t="s">
        <v>64</v>
      </c>
      <c r="N404" s="327"/>
      <c r="O404" s="327"/>
      <c r="P404" s="327"/>
      <c r="Q404" s="327"/>
      <c r="R404" s="327"/>
      <c r="S404" s="328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44" t="s">
        <v>541</v>
      </c>
      <c r="B405" s="345"/>
      <c r="C405" s="345"/>
      <c r="D405" s="345"/>
      <c r="E405" s="345"/>
      <c r="F405" s="345"/>
      <c r="G405" s="345"/>
      <c r="H405" s="345"/>
      <c r="I405" s="345"/>
      <c r="J405" s="345"/>
      <c r="K405" s="345"/>
      <c r="L405" s="345"/>
      <c r="M405" s="345"/>
      <c r="N405" s="345"/>
      <c r="O405" s="345"/>
      <c r="P405" s="345"/>
      <c r="Q405" s="345"/>
      <c r="R405" s="345"/>
      <c r="S405" s="345"/>
      <c r="T405" s="345"/>
      <c r="U405" s="345"/>
      <c r="V405" s="345"/>
      <c r="W405" s="345"/>
      <c r="X405" s="49"/>
      <c r="Y405" s="49"/>
    </row>
    <row r="406" spans="1:52" ht="16.5" customHeight="1" x14ac:dyDescent="0.25">
      <c r="A406" s="319" t="s">
        <v>541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05"/>
      <c r="Y406" s="305"/>
    </row>
    <row r="407" spans="1:52" ht="14.25" customHeight="1" x14ac:dyDescent="0.25">
      <c r="A407" s="321" t="s">
        <v>100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22">
        <v>4607091389067</v>
      </c>
      <c r="E408" s="323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3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25"/>
      <c r="O408" s="325"/>
      <c r="P408" s="325"/>
      <c r="Q408" s="323"/>
      <c r="R408" s="35"/>
      <c r="S408" s="35"/>
      <c r="T408" s="36" t="s">
        <v>63</v>
      </c>
      <c r="U408" s="309">
        <v>0</v>
      </c>
      <c r="V408" s="310">
        <f t="shared" ref="V408:V416" si="18">IFERROR(IF(U408="",0,CEILING((U408/$H408),1)*$H408),"")</f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22">
        <v>4607091383522</v>
      </c>
      <c r="E409" s="323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25"/>
      <c r="O409" s="325"/>
      <c r="P409" s="325"/>
      <c r="Q409" s="323"/>
      <c r="R409" s="35"/>
      <c r="S409" s="35"/>
      <c r="T409" s="36" t="s">
        <v>63</v>
      </c>
      <c r="U409" s="309">
        <v>80</v>
      </c>
      <c r="V409" s="310">
        <f t="shared" si="18"/>
        <v>84.48</v>
      </c>
      <c r="W409" s="37">
        <f>IFERROR(IF(V409=0,"",ROUNDUP(V409/H409,0)*0.01196),"")</f>
        <v>0.19136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22">
        <v>4607091384437</v>
      </c>
      <c r="E410" s="323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36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22">
        <v>4607091389104</v>
      </c>
      <c r="E411" s="323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9">
        <v>60</v>
      </c>
      <c r="V411" s="310">
        <f t="shared" si="18"/>
        <v>63.36</v>
      </c>
      <c r="W411" s="37">
        <f>IFERROR(IF(V411=0,"",ROUNDUP(V411/H411,0)*0.01196),"")</f>
        <v>0.14352000000000001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22">
        <v>4680115880603</v>
      </c>
      <c r="E412" s="323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36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25"/>
      <c r="O412" s="325"/>
      <c r="P412" s="325"/>
      <c r="Q412" s="323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22">
        <v>4607091389999</v>
      </c>
      <c r="E413" s="323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25"/>
      <c r="O413" s="325"/>
      <c r="P413" s="325"/>
      <c r="Q413" s="323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22">
        <v>4680115882782</v>
      </c>
      <c r="E414" s="323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35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22">
        <v>4607091389098</v>
      </c>
      <c r="E415" s="323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3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25"/>
      <c r="O415" s="325"/>
      <c r="P415" s="325"/>
      <c r="Q415" s="323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22">
        <v>4607091389982</v>
      </c>
      <c r="E416" s="323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36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9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0"/>
      <c r="M417" s="326" t="s">
        <v>64</v>
      </c>
      <c r="N417" s="327"/>
      <c r="O417" s="327"/>
      <c r="P417" s="327"/>
      <c r="Q417" s="327"/>
      <c r="R417" s="327"/>
      <c r="S417" s="328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26.515151515151516</v>
      </c>
      <c r="V417" s="311">
        <f>IFERROR(V408/H408,"0")+IFERROR(V409/H409,"0")+IFERROR(V410/H410,"0")+IFERROR(V411/H411,"0")+IFERROR(V412/H412,"0")+IFERROR(V413/H413,"0")+IFERROR(V414/H414,"0")+IFERROR(V415/H415,"0")+IFERROR(V416/H416,"0")</f>
        <v>28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0.33488000000000001</v>
      </c>
      <c r="X417" s="312"/>
      <c r="Y417" s="312"/>
    </row>
    <row r="418" spans="1:52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0"/>
      <c r="M418" s="326" t="s">
        <v>64</v>
      </c>
      <c r="N418" s="327"/>
      <c r="O418" s="327"/>
      <c r="P418" s="327"/>
      <c r="Q418" s="327"/>
      <c r="R418" s="327"/>
      <c r="S418" s="328"/>
      <c r="T418" s="38" t="s">
        <v>63</v>
      </c>
      <c r="U418" s="311">
        <f>IFERROR(SUM(U408:U416),"0")</f>
        <v>140</v>
      </c>
      <c r="V418" s="311">
        <f>IFERROR(SUM(V408:V416),"0")</f>
        <v>147.84</v>
      </c>
      <c r="W418" s="38"/>
      <c r="X418" s="312"/>
      <c r="Y418" s="312"/>
    </row>
    <row r="419" spans="1:52" ht="14.25" customHeight="1" x14ac:dyDescent="0.25">
      <c r="A419" s="321" t="s">
        <v>93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22">
        <v>4607091388930</v>
      </c>
      <c r="E420" s="323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25"/>
      <c r="O420" s="325"/>
      <c r="P420" s="325"/>
      <c r="Q420" s="323"/>
      <c r="R420" s="35"/>
      <c r="S420" s="35"/>
      <c r="T420" s="36" t="s">
        <v>63</v>
      </c>
      <c r="U420" s="309">
        <v>50</v>
      </c>
      <c r="V420" s="310">
        <f>IFERROR(IF(U420="",0,CEILING((U420/$H420),1)*$H420),"")</f>
        <v>52.800000000000004</v>
      </c>
      <c r="W420" s="37">
        <f>IFERROR(IF(V420=0,"",ROUNDUP(V420/H420,0)*0.01196),"")</f>
        <v>0.1196</v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22">
        <v>4680115880054</v>
      </c>
      <c r="E421" s="323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3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25"/>
      <c r="O421" s="325"/>
      <c r="P421" s="325"/>
      <c r="Q421" s="323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29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30"/>
      <c r="M422" s="326" t="s">
        <v>64</v>
      </c>
      <c r="N422" s="327"/>
      <c r="O422" s="327"/>
      <c r="P422" s="327"/>
      <c r="Q422" s="327"/>
      <c r="R422" s="327"/>
      <c r="S422" s="328"/>
      <c r="T422" s="38" t="s">
        <v>65</v>
      </c>
      <c r="U422" s="311">
        <f>IFERROR(U420/H420,"0")+IFERROR(U421/H421,"0")</f>
        <v>9.4696969696969688</v>
      </c>
      <c r="V422" s="311">
        <f>IFERROR(V420/H420,"0")+IFERROR(V421/H421,"0")</f>
        <v>10</v>
      </c>
      <c r="W422" s="311">
        <f>IFERROR(IF(W420="",0,W420),"0")+IFERROR(IF(W421="",0,W421),"0")</f>
        <v>0.1196</v>
      </c>
      <c r="X422" s="312"/>
      <c r="Y422" s="312"/>
    </row>
    <row r="423" spans="1:52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30"/>
      <c r="M423" s="326" t="s">
        <v>64</v>
      </c>
      <c r="N423" s="327"/>
      <c r="O423" s="327"/>
      <c r="P423" s="327"/>
      <c r="Q423" s="327"/>
      <c r="R423" s="327"/>
      <c r="S423" s="328"/>
      <c r="T423" s="38" t="s">
        <v>63</v>
      </c>
      <c r="U423" s="311">
        <f>IFERROR(SUM(U420:U421),"0")</f>
        <v>50</v>
      </c>
      <c r="V423" s="311">
        <f>IFERROR(SUM(V420:V421),"0")</f>
        <v>52.800000000000004</v>
      </c>
      <c r="W423" s="38"/>
      <c r="X423" s="312"/>
      <c r="Y423" s="312"/>
    </row>
    <row r="424" spans="1:52" ht="14.25" customHeight="1" x14ac:dyDescent="0.25">
      <c r="A424" s="321" t="s">
        <v>59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22">
        <v>4680115883116</v>
      </c>
      <c r="E425" s="323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3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25"/>
      <c r="O425" s="325"/>
      <c r="P425" s="325"/>
      <c r="Q425" s="323"/>
      <c r="R425" s="35"/>
      <c r="S425" s="35"/>
      <c r="T425" s="36" t="s">
        <v>63</v>
      </c>
      <c r="U425" s="309">
        <v>30</v>
      </c>
      <c r="V425" s="310">
        <f t="shared" ref="V425:V430" si="19">IFERROR(IF(U425="",0,CEILING((U425/$H425),1)*$H425),"")</f>
        <v>31.68</v>
      </c>
      <c r="W425" s="37">
        <f>IFERROR(IF(V425=0,"",ROUNDUP(V425/H425,0)*0.01196),"")</f>
        <v>7.1760000000000004E-2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22">
        <v>4680115883093</v>
      </c>
      <c r="E426" s="323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25"/>
      <c r="O426" s="325"/>
      <c r="P426" s="325"/>
      <c r="Q426" s="323"/>
      <c r="R426" s="35"/>
      <c r="S426" s="35"/>
      <c r="T426" s="36" t="s">
        <v>63</v>
      </c>
      <c r="U426" s="309">
        <v>0</v>
      </c>
      <c r="V426" s="310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22">
        <v>4680115883109</v>
      </c>
      <c r="E427" s="323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3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9">
        <v>80</v>
      </c>
      <c r="V427" s="310">
        <f t="shared" si="19"/>
        <v>84.48</v>
      </c>
      <c r="W427" s="37">
        <f>IFERROR(IF(V427=0,"",ROUNDUP(V427/H427,0)*0.01196),"")</f>
        <v>0.19136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22">
        <v>4680115882072</v>
      </c>
      <c r="E428" s="323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354" t="s">
        <v>572</v>
      </c>
      <c r="N428" s="325"/>
      <c r="O428" s="325"/>
      <c r="P428" s="325"/>
      <c r="Q428" s="323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22">
        <v>4680115882102</v>
      </c>
      <c r="E429" s="323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355" t="s">
        <v>575</v>
      </c>
      <c r="N429" s="325"/>
      <c r="O429" s="325"/>
      <c r="P429" s="325"/>
      <c r="Q429" s="323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22">
        <v>4680115882096</v>
      </c>
      <c r="E430" s="323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348" t="s">
        <v>578</v>
      </c>
      <c r="N430" s="325"/>
      <c r="O430" s="325"/>
      <c r="P430" s="325"/>
      <c r="Q430" s="323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29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30"/>
      <c r="M431" s="326" t="s">
        <v>64</v>
      </c>
      <c r="N431" s="327"/>
      <c r="O431" s="327"/>
      <c r="P431" s="327"/>
      <c r="Q431" s="327"/>
      <c r="R431" s="327"/>
      <c r="S431" s="328"/>
      <c r="T431" s="38" t="s">
        <v>65</v>
      </c>
      <c r="U431" s="311">
        <f>IFERROR(U425/H425,"0")+IFERROR(U426/H426,"0")+IFERROR(U427/H427,"0")+IFERROR(U428/H428,"0")+IFERROR(U429/H429,"0")+IFERROR(U430/H430,"0")</f>
        <v>20.833333333333332</v>
      </c>
      <c r="V431" s="311">
        <f>IFERROR(V425/H425,"0")+IFERROR(V426/H426,"0")+IFERROR(V427/H427,"0")+IFERROR(V428/H428,"0")+IFERROR(V429/H429,"0")+IFERROR(V430/H430,"0")</f>
        <v>22</v>
      </c>
      <c r="W431" s="311">
        <f>IFERROR(IF(W425="",0,W425),"0")+IFERROR(IF(W426="",0,W426),"0")+IFERROR(IF(W427="",0,W427),"0")+IFERROR(IF(W428="",0,W428),"0")+IFERROR(IF(W429="",0,W429),"0")+IFERROR(IF(W430="",0,W430),"0")</f>
        <v>0.26312000000000002</v>
      </c>
      <c r="X431" s="312"/>
      <c r="Y431" s="312"/>
    </row>
    <row r="432" spans="1:52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30"/>
      <c r="M432" s="326" t="s">
        <v>64</v>
      </c>
      <c r="N432" s="327"/>
      <c r="O432" s="327"/>
      <c r="P432" s="327"/>
      <c r="Q432" s="327"/>
      <c r="R432" s="327"/>
      <c r="S432" s="328"/>
      <c r="T432" s="38" t="s">
        <v>63</v>
      </c>
      <c r="U432" s="311">
        <f>IFERROR(SUM(U425:U430),"0")</f>
        <v>110</v>
      </c>
      <c r="V432" s="311">
        <f>IFERROR(SUM(V425:V430),"0")</f>
        <v>116.16</v>
      </c>
      <c r="W432" s="38"/>
      <c r="X432" s="312"/>
      <c r="Y432" s="312"/>
    </row>
    <row r="433" spans="1:52" ht="14.25" customHeight="1" x14ac:dyDescent="0.25">
      <c r="A433" s="321" t="s">
        <v>66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22">
        <v>4607091383409</v>
      </c>
      <c r="E434" s="323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25"/>
      <c r="O434" s="325"/>
      <c r="P434" s="325"/>
      <c r="Q434" s="323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22">
        <v>4607091383416</v>
      </c>
      <c r="E435" s="323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3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25"/>
      <c r="O435" s="325"/>
      <c r="P435" s="325"/>
      <c r="Q435" s="323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29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30"/>
      <c r="M436" s="326" t="s">
        <v>64</v>
      </c>
      <c r="N436" s="327"/>
      <c r="O436" s="327"/>
      <c r="P436" s="327"/>
      <c r="Q436" s="327"/>
      <c r="R436" s="327"/>
      <c r="S436" s="328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30"/>
      <c r="M437" s="326" t="s">
        <v>64</v>
      </c>
      <c r="N437" s="327"/>
      <c r="O437" s="327"/>
      <c r="P437" s="327"/>
      <c r="Q437" s="327"/>
      <c r="R437" s="327"/>
      <c r="S437" s="328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44" t="s">
        <v>583</v>
      </c>
      <c r="B438" s="345"/>
      <c r="C438" s="345"/>
      <c r="D438" s="345"/>
      <c r="E438" s="345"/>
      <c r="F438" s="345"/>
      <c r="G438" s="345"/>
      <c r="H438" s="345"/>
      <c r="I438" s="345"/>
      <c r="J438" s="345"/>
      <c r="K438" s="345"/>
      <c r="L438" s="345"/>
      <c r="M438" s="345"/>
      <c r="N438" s="345"/>
      <c r="O438" s="345"/>
      <c r="P438" s="345"/>
      <c r="Q438" s="345"/>
      <c r="R438" s="345"/>
      <c r="S438" s="345"/>
      <c r="T438" s="345"/>
      <c r="U438" s="345"/>
      <c r="V438" s="345"/>
      <c r="W438" s="345"/>
      <c r="X438" s="49"/>
      <c r="Y438" s="49"/>
    </row>
    <row r="439" spans="1:52" ht="16.5" customHeight="1" x14ac:dyDescent="0.25">
      <c r="A439" s="319" t="s">
        <v>584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05"/>
      <c r="Y439" s="305"/>
    </row>
    <row r="440" spans="1:52" ht="14.25" customHeight="1" x14ac:dyDescent="0.25">
      <c r="A440" s="321" t="s">
        <v>100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22">
        <v>4680115881099</v>
      </c>
      <c r="E441" s="323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25"/>
      <c r="O441" s="325"/>
      <c r="P441" s="325"/>
      <c r="Q441" s="323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22">
        <v>4680115881150</v>
      </c>
      <c r="E442" s="323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34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25"/>
      <c r="O442" s="325"/>
      <c r="P442" s="325"/>
      <c r="Q442" s="323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9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30"/>
      <c r="M443" s="326" t="s">
        <v>64</v>
      </c>
      <c r="N443" s="327"/>
      <c r="O443" s="327"/>
      <c r="P443" s="327"/>
      <c r="Q443" s="327"/>
      <c r="R443" s="327"/>
      <c r="S443" s="328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30"/>
      <c r="M444" s="326" t="s">
        <v>64</v>
      </c>
      <c r="N444" s="327"/>
      <c r="O444" s="327"/>
      <c r="P444" s="327"/>
      <c r="Q444" s="327"/>
      <c r="R444" s="327"/>
      <c r="S444" s="328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1" t="s">
        <v>93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22">
        <v>4640242180526</v>
      </c>
      <c r="E446" s="323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341" t="s">
        <v>591</v>
      </c>
      <c r="N446" s="325"/>
      <c r="O446" s="325"/>
      <c r="P446" s="325"/>
      <c r="Q446" s="323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22">
        <v>4640242180519</v>
      </c>
      <c r="E447" s="323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342" t="s">
        <v>594</v>
      </c>
      <c r="N447" s="325"/>
      <c r="O447" s="325"/>
      <c r="P447" s="325"/>
      <c r="Q447" s="323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22">
        <v>4680115881112</v>
      </c>
      <c r="E448" s="323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34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2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30"/>
      <c r="M449" s="326" t="s">
        <v>64</v>
      </c>
      <c r="N449" s="327"/>
      <c r="O449" s="327"/>
      <c r="P449" s="327"/>
      <c r="Q449" s="327"/>
      <c r="R449" s="327"/>
      <c r="S449" s="328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30"/>
      <c r="M450" s="326" t="s">
        <v>64</v>
      </c>
      <c r="N450" s="327"/>
      <c r="O450" s="327"/>
      <c r="P450" s="327"/>
      <c r="Q450" s="327"/>
      <c r="R450" s="327"/>
      <c r="S450" s="328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1" t="s">
        <v>59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22">
        <v>4680115881167</v>
      </c>
      <c r="E452" s="323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33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25"/>
      <c r="O452" s="325"/>
      <c r="P452" s="325"/>
      <c r="Q452" s="323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22">
        <v>4640242180595</v>
      </c>
      <c r="E453" s="323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339" t="s">
        <v>600</v>
      </c>
      <c r="N453" s="325"/>
      <c r="O453" s="325"/>
      <c r="P453" s="325"/>
      <c r="Q453" s="323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22">
        <v>4680115881136</v>
      </c>
      <c r="E454" s="323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40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29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30"/>
      <c r="M455" s="326" t="s">
        <v>64</v>
      </c>
      <c r="N455" s="327"/>
      <c r="O455" s="327"/>
      <c r="P455" s="327"/>
      <c r="Q455" s="327"/>
      <c r="R455" s="327"/>
      <c r="S455" s="328"/>
      <c r="T455" s="38" t="s">
        <v>65</v>
      </c>
      <c r="U455" s="311">
        <f>IFERROR(U452/H452,"0")+IFERROR(U453/H453,"0")+IFERROR(U454/H454,"0")</f>
        <v>0</v>
      </c>
      <c r="V455" s="311">
        <f>IFERROR(V452/H452,"0")+IFERROR(V453/H453,"0")+IFERROR(V454/H454,"0")</f>
        <v>0</v>
      </c>
      <c r="W455" s="311">
        <f>IFERROR(IF(W452="",0,W452),"0")+IFERROR(IF(W453="",0,W453),"0")+IFERROR(IF(W454="",0,W454),"0")</f>
        <v>0</v>
      </c>
      <c r="X455" s="312"/>
      <c r="Y455" s="312"/>
    </row>
    <row r="456" spans="1:52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30"/>
      <c r="M456" s="326" t="s">
        <v>64</v>
      </c>
      <c r="N456" s="327"/>
      <c r="O456" s="327"/>
      <c r="P456" s="327"/>
      <c r="Q456" s="327"/>
      <c r="R456" s="327"/>
      <c r="S456" s="328"/>
      <c r="T456" s="38" t="s">
        <v>63</v>
      </c>
      <c r="U456" s="311">
        <f>IFERROR(SUM(U452:U454),"0")</f>
        <v>0</v>
      </c>
      <c r="V456" s="311">
        <f>IFERROR(SUM(V452:V454),"0")</f>
        <v>0</v>
      </c>
      <c r="W456" s="38"/>
      <c r="X456" s="312"/>
      <c r="Y456" s="312"/>
    </row>
    <row r="457" spans="1:52" ht="14.25" customHeight="1" x14ac:dyDescent="0.25">
      <c r="A457" s="321" t="s">
        <v>66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22">
        <v>4680115881068</v>
      </c>
      <c r="E458" s="323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22">
        <v>4680115881075</v>
      </c>
      <c r="E459" s="323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3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29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30"/>
      <c r="M460" s="326" t="s">
        <v>64</v>
      </c>
      <c r="N460" s="327"/>
      <c r="O460" s="327"/>
      <c r="P460" s="327"/>
      <c r="Q460" s="327"/>
      <c r="R460" s="327"/>
      <c r="S460" s="328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30"/>
      <c r="M461" s="326" t="s">
        <v>64</v>
      </c>
      <c r="N461" s="327"/>
      <c r="O461" s="327"/>
      <c r="P461" s="327"/>
      <c r="Q461" s="327"/>
      <c r="R461" s="327"/>
      <c r="S461" s="328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19" t="s">
        <v>606</v>
      </c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0"/>
      <c r="N462" s="320"/>
      <c r="O462" s="320"/>
      <c r="P462" s="320"/>
      <c r="Q462" s="320"/>
      <c r="R462" s="320"/>
      <c r="S462" s="320"/>
      <c r="T462" s="320"/>
      <c r="U462" s="320"/>
      <c r="V462" s="320"/>
      <c r="W462" s="320"/>
      <c r="X462" s="305"/>
      <c r="Y462" s="305"/>
    </row>
    <row r="463" spans="1:52" ht="14.25" customHeight="1" x14ac:dyDescent="0.25">
      <c r="A463" s="321" t="s">
        <v>66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22">
        <v>4680115880870</v>
      </c>
      <c r="E464" s="323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3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25"/>
      <c r="O464" s="325"/>
      <c r="P464" s="325"/>
      <c r="Q464" s="323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29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30"/>
      <c r="M465" s="326" t="s">
        <v>64</v>
      </c>
      <c r="N465" s="327"/>
      <c r="O465" s="327"/>
      <c r="P465" s="327"/>
      <c r="Q465" s="327"/>
      <c r="R465" s="327"/>
      <c r="S465" s="328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30"/>
      <c r="M466" s="326" t="s">
        <v>64</v>
      </c>
      <c r="N466" s="327"/>
      <c r="O466" s="327"/>
      <c r="P466" s="327"/>
      <c r="Q466" s="327"/>
      <c r="R466" s="327"/>
      <c r="S466" s="328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334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35"/>
      <c r="M467" s="331" t="s">
        <v>609</v>
      </c>
      <c r="N467" s="332"/>
      <c r="O467" s="332"/>
      <c r="P467" s="332"/>
      <c r="Q467" s="332"/>
      <c r="R467" s="332"/>
      <c r="S467" s="333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2140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2220.06</v>
      </c>
      <c r="W467" s="38"/>
      <c r="X467" s="312"/>
      <c r="Y467" s="312"/>
    </row>
    <row r="468" spans="1:28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35"/>
      <c r="M468" s="331" t="s">
        <v>610</v>
      </c>
      <c r="N468" s="332"/>
      <c r="O468" s="332"/>
      <c r="P468" s="332"/>
      <c r="Q468" s="332"/>
      <c r="R468" s="332"/>
      <c r="S468" s="333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2262.6293738732097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2347.0539999999992</v>
      </c>
      <c r="W468" s="38"/>
      <c r="X468" s="312"/>
      <c r="Y468" s="312"/>
    </row>
    <row r="469" spans="1:28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35"/>
      <c r="M469" s="331" t="s">
        <v>611</v>
      </c>
      <c r="N469" s="332"/>
      <c r="O469" s="332"/>
      <c r="P469" s="332"/>
      <c r="Q469" s="332"/>
      <c r="R469" s="332"/>
      <c r="S469" s="333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5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5</v>
      </c>
      <c r="W469" s="38"/>
      <c r="X469" s="312"/>
      <c r="Y469" s="312"/>
    </row>
    <row r="470" spans="1:28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35"/>
      <c r="M470" s="331" t="s">
        <v>613</v>
      </c>
      <c r="N470" s="332"/>
      <c r="O470" s="332"/>
      <c r="P470" s="332"/>
      <c r="Q470" s="332"/>
      <c r="R470" s="332"/>
      <c r="S470" s="333"/>
      <c r="T470" s="38" t="s">
        <v>63</v>
      </c>
      <c r="U470" s="311">
        <f>GrossWeightTotal+PalletQtyTotal*25</f>
        <v>2387.6293738732097</v>
      </c>
      <c r="V470" s="311">
        <f>GrossWeightTotalR+PalletQtyTotalR*25</f>
        <v>2472.0539999999992</v>
      </c>
      <c r="W470" s="38"/>
      <c r="X470" s="312"/>
      <c r="Y470" s="312"/>
    </row>
    <row r="471" spans="1:28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35"/>
      <c r="M471" s="331" t="s">
        <v>614</v>
      </c>
      <c r="N471" s="332"/>
      <c r="O471" s="332"/>
      <c r="P471" s="332"/>
      <c r="Q471" s="332"/>
      <c r="R471" s="332"/>
      <c r="S471" s="333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267.32371720956195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278</v>
      </c>
      <c r="W471" s="38"/>
      <c r="X471" s="312"/>
      <c r="Y471" s="312"/>
    </row>
    <row r="472" spans="1:28" ht="14.25" customHeight="1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35"/>
      <c r="M472" s="331" t="s">
        <v>615</v>
      </c>
      <c r="N472" s="332"/>
      <c r="O472" s="332"/>
      <c r="P472" s="332"/>
      <c r="Q472" s="332"/>
      <c r="R472" s="332"/>
      <c r="S472" s="333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4.9187399999999997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13" t="s">
        <v>91</v>
      </c>
      <c r="D474" s="314"/>
      <c r="E474" s="314"/>
      <c r="F474" s="315"/>
      <c r="G474" s="313" t="s">
        <v>227</v>
      </c>
      <c r="H474" s="314"/>
      <c r="I474" s="314"/>
      <c r="J474" s="314"/>
      <c r="K474" s="314"/>
      <c r="L474" s="315"/>
      <c r="M474" s="313" t="s">
        <v>417</v>
      </c>
      <c r="N474" s="315"/>
      <c r="O474" s="313" t="s">
        <v>464</v>
      </c>
      <c r="P474" s="315"/>
      <c r="Q474" s="307" t="s">
        <v>541</v>
      </c>
      <c r="R474" s="313" t="s">
        <v>583</v>
      </c>
      <c r="S474" s="315"/>
      <c r="T474" s="1"/>
      <c r="Y474" s="53"/>
      <c r="AB474" s="1"/>
    </row>
    <row r="475" spans="1:28" ht="14.25" customHeight="1" thickTop="1" x14ac:dyDescent="0.2">
      <c r="A475" s="316" t="s">
        <v>618</v>
      </c>
      <c r="B475" s="313" t="s">
        <v>58</v>
      </c>
      <c r="C475" s="313" t="s">
        <v>92</v>
      </c>
      <c r="D475" s="313" t="s">
        <v>99</v>
      </c>
      <c r="E475" s="313" t="s">
        <v>91</v>
      </c>
      <c r="F475" s="313" t="s">
        <v>218</v>
      </c>
      <c r="G475" s="313" t="s">
        <v>228</v>
      </c>
      <c r="H475" s="313" t="s">
        <v>235</v>
      </c>
      <c r="I475" s="313" t="s">
        <v>252</v>
      </c>
      <c r="J475" s="313" t="s">
        <v>312</v>
      </c>
      <c r="K475" s="313" t="s">
        <v>385</v>
      </c>
      <c r="L475" s="313" t="s">
        <v>403</v>
      </c>
      <c r="M475" s="313" t="s">
        <v>418</v>
      </c>
      <c r="N475" s="313" t="s">
        <v>441</v>
      </c>
      <c r="O475" s="313" t="s">
        <v>465</v>
      </c>
      <c r="P475" s="313" t="s">
        <v>517</v>
      </c>
      <c r="Q475" s="313" t="s">
        <v>541</v>
      </c>
      <c r="R475" s="313" t="s">
        <v>584</v>
      </c>
      <c r="S475" s="313" t="s">
        <v>606</v>
      </c>
      <c r="T475" s="1"/>
      <c r="Y475" s="53"/>
      <c r="AB475" s="1"/>
    </row>
    <row r="476" spans="1:28" ht="13.5" customHeight="1" thickBot="1" x14ac:dyDescent="0.25">
      <c r="A476" s="317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18"/>
      <c r="M476" s="318"/>
      <c r="N476" s="318"/>
      <c r="O476" s="318"/>
      <c r="P476" s="318"/>
      <c r="Q476" s="318"/>
      <c r="R476" s="318"/>
      <c r="S476" s="318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21.6</v>
      </c>
      <c r="D477" s="47">
        <f>IFERROR(V55*1,"0")+IFERROR(V56*1,"0")+IFERROR(V57*1,"0")+IFERROR(V58*1,"0")</f>
        <v>0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74.400000000000006</v>
      </c>
      <c r="F477" s="47">
        <f>IFERROR(V125*1,"0")+IFERROR(V126*1,"0")+IFERROR(V127*1,"0")+IFERROR(V128*1,"0")</f>
        <v>105.3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0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699.6</v>
      </c>
      <c r="K477" s="47">
        <f>IFERROR(V254*1,"0")+IFERROR(V255*1,"0")+IFERROR(V256*1,"0")+IFERROR(V257*1,"0")+IFERROR(V258*1,"0")+IFERROR(V259*1,"0")+IFERROR(V260*1,"0")+IFERROR(V264*1,"0")+IFERROR(V265*1,"0")</f>
        <v>0</v>
      </c>
      <c r="L477" s="47">
        <f>IFERROR(V270*1,"0")+IFERROR(V274*1,"0")+IFERROR(V275*1,"0")+IFERROR(V276*1,"0")+IFERROR(V280*1,"0")+IFERROR(V284*1,"0")</f>
        <v>105.3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579.6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233.45999999999998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84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316.8</v>
      </c>
      <c r="R477" s="47">
        <f>IFERROR(V441*1,"0")+IFERROR(V442*1,"0")+IFERROR(V446*1,"0")+IFERROR(V447*1,"0")+IFERROR(V448*1,"0")+IFERROR(V452*1,"0")+IFERROR(V453*1,"0")+IFERROR(V454*1,"0")+IFERROR(V458*1,"0")+IFERROR(V459*1,"0")</f>
        <v>0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2023-10-17T10:42:09Z</dcterms:modified>
</cp:coreProperties>
</file>