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2" l="1"/>
  <c r="U470" i="2" s="1"/>
  <c r="U468" i="2"/>
  <c r="U466" i="2"/>
  <c r="U465" i="2"/>
  <c r="V464" i="2"/>
  <c r="S477" i="2" s="1"/>
  <c r="M464" i="2"/>
  <c r="V461" i="2"/>
  <c r="U461" i="2"/>
  <c r="U460" i="2"/>
  <c r="V459" i="2"/>
  <c r="W459" i="2" s="1"/>
  <c r="M459" i="2"/>
  <c r="V458" i="2"/>
  <c r="V460" i="2" s="1"/>
  <c r="M458" i="2"/>
  <c r="U456" i="2"/>
  <c r="U455" i="2"/>
  <c r="W454" i="2"/>
  <c r="V454" i="2"/>
  <c r="M454" i="2"/>
  <c r="V453" i="2"/>
  <c r="W453" i="2" s="1"/>
  <c r="W452" i="2"/>
  <c r="V452" i="2"/>
  <c r="M452" i="2"/>
  <c r="U450" i="2"/>
  <c r="U449" i="2"/>
  <c r="V448" i="2"/>
  <c r="W448" i="2" s="1"/>
  <c r="M448" i="2"/>
  <c r="V447" i="2"/>
  <c r="W447" i="2" s="1"/>
  <c r="V446" i="2"/>
  <c r="U444" i="2"/>
  <c r="U443" i="2"/>
  <c r="V442" i="2"/>
  <c r="W442" i="2" s="1"/>
  <c r="M442" i="2"/>
  <c r="V441" i="2"/>
  <c r="V444" i="2" s="1"/>
  <c r="M441" i="2"/>
  <c r="U437" i="2"/>
  <c r="U436" i="2"/>
  <c r="W435" i="2"/>
  <c r="V435" i="2"/>
  <c r="V437" i="2" s="1"/>
  <c r="M435" i="2"/>
  <c r="V434" i="2"/>
  <c r="M434" i="2"/>
  <c r="U432" i="2"/>
  <c r="U431" i="2"/>
  <c r="V430" i="2"/>
  <c r="W430" i="2" s="1"/>
  <c r="V429" i="2"/>
  <c r="W429" i="2" s="1"/>
  <c r="V428" i="2"/>
  <c r="W428" i="2" s="1"/>
  <c r="V427" i="2"/>
  <c r="W427" i="2" s="1"/>
  <c r="M427" i="2"/>
  <c r="W426" i="2"/>
  <c r="V426" i="2"/>
  <c r="M426" i="2"/>
  <c r="V425" i="2"/>
  <c r="V431" i="2" s="1"/>
  <c r="M425" i="2"/>
  <c r="U423" i="2"/>
  <c r="U422" i="2"/>
  <c r="W421" i="2"/>
  <c r="V421" i="2"/>
  <c r="M421" i="2"/>
  <c r="V420" i="2"/>
  <c r="W420" i="2" s="1"/>
  <c r="M420" i="2"/>
  <c r="U418" i="2"/>
  <c r="U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M408" i="2"/>
  <c r="V404" i="2"/>
  <c r="U404" i="2"/>
  <c r="U403" i="2"/>
  <c r="W402" i="2"/>
  <c r="W403" i="2" s="1"/>
  <c r="V402" i="2"/>
  <c r="V403" i="2" s="1"/>
  <c r="M402" i="2"/>
  <c r="U400" i="2"/>
  <c r="U399" i="2"/>
  <c r="W398" i="2"/>
  <c r="W399" i="2" s="1"/>
  <c r="V398" i="2"/>
  <c r="V399" i="2" s="1"/>
  <c r="M398" i="2"/>
  <c r="U396" i="2"/>
  <c r="U395" i="2"/>
  <c r="V394" i="2"/>
  <c r="W394" i="2" s="1"/>
  <c r="M394" i="2"/>
  <c r="V393" i="2"/>
  <c r="W393" i="2" s="1"/>
  <c r="M393" i="2"/>
  <c r="V392" i="2"/>
  <c r="W392" i="2" s="1"/>
  <c r="M392" i="2"/>
  <c r="V391" i="2"/>
  <c r="W391" i="2" s="1"/>
  <c r="W390" i="2"/>
  <c r="V390" i="2"/>
  <c r="M390" i="2"/>
  <c r="W389" i="2"/>
  <c r="V389" i="2"/>
  <c r="M389" i="2"/>
  <c r="V388" i="2"/>
  <c r="W388" i="2" s="1"/>
  <c r="M388" i="2"/>
  <c r="U386" i="2"/>
  <c r="U385" i="2"/>
  <c r="V384" i="2"/>
  <c r="V386" i="2" s="1"/>
  <c r="M384" i="2"/>
  <c r="V383" i="2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V372" i="2"/>
  <c r="M372" i="2"/>
  <c r="U370" i="2"/>
  <c r="U369" i="2"/>
  <c r="V368" i="2"/>
  <c r="V370" i="2" s="1"/>
  <c r="M368" i="2"/>
  <c r="U366" i="2"/>
  <c r="U365" i="2"/>
  <c r="V364" i="2"/>
  <c r="W364" i="2" s="1"/>
  <c r="M364" i="2"/>
  <c r="W363" i="2"/>
  <c r="V363" i="2"/>
  <c r="M363" i="2"/>
  <c r="W362" i="2"/>
  <c r="V362" i="2"/>
  <c r="M362" i="2"/>
  <c r="V361" i="2"/>
  <c r="V365" i="2" s="1"/>
  <c r="M361" i="2"/>
  <c r="U359" i="2"/>
  <c r="U358" i="2"/>
  <c r="V357" i="2"/>
  <c r="W357" i="2" s="1"/>
  <c r="V356" i="2"/>
  <c r="W356" i="2" s="1"/>
  <c r="M356" i="2"/>
  <c r="V355" i="2"/>
  <c r="W355" i="2" s="1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M345" i="2"/>
  <c r="U343" i="2"/>
  <c r="V342" i="2"/>
  <c r="U342" i="2"/>
  <c r="V341" i="2"/>
  <c r="W341" i="2" s="1"/>
  <c r="M341" i="2"/>
  <c r="W340" i="2"/>
  <c r="V340" i="2"/>
  <c r="M340" i="2"/>
  <c r="V336" i="2"/>
  <c r="U336" i="2"/>
  <c r="V335" i="2"/>
  <c r="U335" i="2"/>
  <c r="W334" i="2"/>
  <c r="W335" i="2" s="1"/>
  <c r="V334" i="2"/>
  <c r="M334" i="2"/>
  <c r="U332" i="2"/>
  <c r="U331" i="2"/>
  <c r="V330" i="2"/>
  <c r="W330" i="2" s="1"/>
  <c r="M330" i="2"/>
  <c r="W329" i="2"/>
  <c r="V329" i="2"/>
  <c r="M329" i="2"/>
  <c r="V328" i="2"/>
  <c r="W328" i="2" s="1"/>
  <c r="M328" i="2"/>
  <c r="V327" i="2"/>
  <c r="V332" i="2" s="1"/>
  <c r="M327" i="2"/>
  <c r="U325" i="2"/>
  <c r="V324" i="2"/>
  <c r="U324" i="2"/>
  <c r="V323" i="2"/>
  <c r="W323" i="2" s="1"/>
  <c r="M323" i="2"/>
  <c r="W322" i="2"/>
  <c r="V322" i="2"/>
  <c r="V325" i="2" s="1"/>
  <c r="M322" i="2"/>
  <c r="U320" i="2"/>
  <c r="U319" i="2"/>
  <c r="W318" i="2"/>
  <c r="V318" i="2"/>
  <c r="M318" i="2"/>
  <c r="V317" i="2"/>
  <c r="W317" i="2" s="1"/>
  <c r="M317" i="2"/>
  <c r="V316" i="2"/>
  <c r="W316" i="2" s="1"/>
  <c r="M316" i="2"/>
  <c r="W315" i="2"/>
  <c r="V315" i="2"/>
  <c r="M315" i="2"/>
  <c r="U312" i="2"/>
  <c r="U311" i="2"/>
  <c r="V310" i="2"/>
  <c r="V312" i="2" s="1"/>
  <c r="M310" i="2"/>
  <c r="U308" i="2"/>
  <c r="V307" i="2"/>
  <c r="U307" i="2"/>
  <c r="V306" i="2"/>
  <c r="W306" i="2" s="1"/>
  <c r="W307" i="2" s="1"/>
  <c r="M306" i="2"/>
  <c r="U304" i="2"/>
  <c r="U303" i="2"/>
  <c r="V302" i="2"/>
  <c r="M302" i="2"/>
  <c r="V301" i="2"/>
  <c r="W301" i="2" s="1"/>
  <c r="M301" i="2"/>
  <c r="U299" i="2"/>
  <c r="U298" i="2"/>
  <c r="V297" i="2"/>
  <c r="W297" i="2" s="1"/>
  <c r="M297" i="2"/>
  <c r="V296" i="2"/>
  <c r="W296" i="2" s="1"/>
  <c r="M296" i="2"/>
  <c r="V295" i="2"/>
  <c r="W295" i="2" s="1"/>
  <c r="W294" i="2"/>
  <c r="V294" i="2"/>
  <c r="M294" i="2"/>
  <c r="V293" i="2"/>
  <c r="W293" i="2" s="1"/>
  <c r="M293" i="2"/>
  <c r="V292" i="2"/>
  <c r="W292" i="2" s="1"/>
  <c r="M292" i="2"/>
  <c r="V291" i="2"/>
  <c r="W291" i="2" s="1"/>
  <c r="M291" i="2"/>
  <c r="V290" i="2"/>
  <c r="W290" i="2" s="1"/>
  <c r="M290" i="2"/>
  <c r="U286" i="2"/>
  <c r="U285" i="2"/>
  <c r="V284" i="2"/>
  <c r="W284" i="2" s="1"/>
  <c r="W285" i="2" s="1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W274" i="2"/>
  <c r="V274" i="2"/>
  <c r="M274" i="2"/>
  <c r="U272" i="2"/>
  <c r="U271" i="2"/>
  <c r="V270" i="2"/>
  <c r="V272" i="2" s="1"/>
  <c r="M270" i="2"/>
  <c r="U267" i="2"/>
  <c r="U266" i="2"/>
  <c r="V265" i="2"/>
  <c r="W265" i="2" s="1"/>
  <c r="M265" i="2"/>
  <c r="V264" i="2"/>
  <c r="V267" i="2" s="1"/>
  <c r="M264" i="2"/>
  <c r="U262" i="2"/>
  <c r="U261" i="2"/>
  <c r="W260" i="2"/>
  <c r="V260" i="2"/>
  <c r="M260" i="2"/>
  <c r="V259" i="2"/>
  <c r="W259" i="2" s="1"/>
  <c r="M259" i="2"/>
  <c r="V258" i="2"/>
  <c r="W258" i="2" s="1"/>
  <c r="M258" i="2"/>
  <c r="V257" i="2"/>
  <c r="W257" i="2" s="1"/>
  <c r="M257" i="2"/>
  <c r="V256" i="2"/>
  <c r="W256" i="2" s="1"/>
  <c r="V255" i="2"/>
  <c r="W255" i="2" s="1"/>
  <c r="M255" i="2"/>
  <c r="V254" i="2"/>
  <c r="M254" i="2"/>
  <c r="U251" i="2"/>
  <c r="U250" i="2"/>
  <c r="V249" i="2"/>
  <c r="W249" i="2" s="1"/>
  <c r="M249" i="2"/>
  <c r="W248" i="2"/>
  <c r="V248" i="2"/>
  <c r="M248" i="2"/>
  <c r="V247" i="2"/>
  <c r="W247" i="2" s="1"/>
  <c r="M247" i="2"/>
  <c r="U245" i="2"/>
  <c r="U244" i="2"/>
  <c r="V243" i="2"/>
  <c r="W243" i="2" s="1"/>
  <c r="M243" i="2"/>
  <c r="V242" i="2"/>
  <c r="W242" i="2" s="1"/>
  <c r="V241" i="2"/>
  <c r="U239" i="2"/>
  <c r="U238" i="2"/>
  <c r="V237" i="2"/>
  <c r="W237" i="2" s="1"/>
  <c r="M237" i="2"/>
  <c r="V236" i="2"/>
  <c r="W236" i="2" s="1"/>
  <c r="M236" i="2"/>
  <c r="V235" i="2"/>
  <c r="M235" i="2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V226" i="2"/>
  <c r="M226" i="2"/>
  <c r="U224" i="2"/>
  <c r="U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U217" i="2"/>
  <c r="U216" i="2"/>
  <c r="V215" i="2"/>
  <c r="V217" i="2" s="1"/>
  <c r="M215" i="2"/>
  <c r="U213" i="2"/>
  <c r="U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W201" i="2"/>
  <c r="V201" i="2"/>
  <c r="M201" i="2"/>
  <c r="V200" i="2"/>
  <c r="W200" i="2" s="1"/>
  <c r="M200" i="2"/>
  <c r="V199" i="2"/>
  <c r="W199" i="2" s="1"/>
  <c r="M199" i="2"/>
  <c r="V198" i="2"/>
  <c r="M198" i="2"/>
  <c r="V197" i="2"/>
  <c r="W197" i="2" s="1"/>
  <c r="M197" i="2"/>
  <c r="U194" i="2"/>
  <c r="U193" i="2"/>
  <c r="V192" i="2"/>
  <c r="W192" i="2" s="1"/>
  <c r="M192" i="2"/>
  <c r="W191" i="2"/>
  <c r="V191" i="2"/>
  <c r="M191" i="2"/>
  <c r="U189" i="2"/>
  <c r="U188" i="2"/>
  <c r="V187" i="2"/>
  <c r="W187" i="2" s="1"/>
  <c r="M187" i="2"/>
  <c r="V186" i="2"/>
  <c r="W186" i="2" s="1"/>
  <c r="M186" i="2"/>
  <c r="V185" i="2"/>
  <c r="W185" i="2" s="1"/>
  <c r="M185" i="2"/>
  <c r="W184" i="2"/>
  <c r="V184" i="2"/>
  <c r="M184" i="2"/>
  <c r="V183" i="2"/>
  <c r="W183" i="2" s="1"/>
  <c r="M183" i="2"/>
  <c r="V182" i="2"/>
  <c r="W182" i="2" s="1"/>
  <c r="M182" i="2"/>
  <c r="W181" i="2"/>
  <c r="V181" i="2"/>
  <c r="M181" i="2"/>
  <c r="V180" i="2"/>
  <c r="W180" i="2" s="1"/>
  <c r="M180" i="2"/>
  <c r="V179" i="2"/>
  <c r="W179" i="2" s="1"/>
  <c r="M179" i="2"/>
  <c r="W178" i="2"/>
  <c r="V178" i="2"/>
  <c r="V177" i="2"/>
  <c r="W177" i="2" s="1"/>
  <c r="V176" i="2"/>
  <c r="W176" i="2" s="1"/>
  <c r="M176" i="2"/>
  <c r="V175" i="2"/>
  <c r="W175" i="2" s="1"/>
  <c r="M175" i="2"/>
  <c r="W174" i="2"/>
  <c r="V174" i="2"/>
  <c r="M174" i="2"/>
  <c r="W173" i="2"/>
  <c r="V173" i="2"/>
  <c r="V172" i="2"/>
  <c r="W172" i="2" s="1"/>
  <c r="M172" i="2"/>
  <c r="W171" i="2"/>
  <c r="V171" i="2"/>
  <c r="V170" i="2"/>
  <c r="M170" i="2"/>
  <c r="U168" i="2"/>
  <c r="U167" i="2"/>
  <c r="V166" i="2"/>
  <c r="W166" i="2" s="1"/>
  <c r="M166" i="2"/>
  <c r="W165" i="2"/>
  <c r="V165" i="2"/>
  <c r="M165" i="2"/>
  <c r="W164" i="2"/>
  <c r="V164" i="2"/>
  <c r="M164" i="2"/>
  <c r="V163" i="2"/>
  <c r="V167" i="2" s="1"/>
  <c r="M163" i="2"/>
  <c r="U161" i="2"/>
  <c r="U160" i="2"/>
  <c r="V159" i="2"/>
  <c r="W159" i="2" s="1"/>
  <c r="M159" i="2"/>
  <c r="V158" i="2"/>
  <c r="U156" i="2"/>
  <c r="U155" i="2"/>
  <c r="W154" i="2"/>
  <c r="V154" i="2"/>
  <c r="M154" i="2"/>
  <c r="V153" i="2"/>
  <c r="V156" i="2" s="1"/>
  <c r="M153" i="2"/>
  <c r="U150" i="2"/>
  <c r="U149" i="2"/>
  <c r="W148" i="2"/>
  <c r="V148" i="2"/>
  <c r="M148" i="2"/>
  <c r="V147" i="2"/>
  <c r="W147" i="2" s="1"/>
  <c r="M147" i="2"/>
  <c r="W146" i="2"/>
  <c r="V146" i="2"/>
  <c r="M146" i="2"/>
  <c r="W145" i="2"/>
  <c r="V145" i="2"/>
  <c r="M145" i="2"/>
  <c r="V144" i="2"/>
  <c r="W144" i="2" s="1"/>
  <c r="M144" i="2"/>
  <c r="V143" i="2"/>
  <c r="W143" i="2" s="1"/>
  <c r="M143" i="2"/>
  <c r="V142" i="2"/>
  <c r="V150" i="2" s="1"/>
  <c r="M142" i="2"/>
  <c r="V141" i="2"/>
  <c r="W141" i="2" s="1"/>
  <c r="M141" i="2"/>
  <c r="U138" i="2"/>
  <c r="U137" i="2"/>
  <c r="V136" i="2"/>
  <c r="W136" i="2" s="1"/>
  <c r="M136" i="2"/>
  <c r="W135" i="2"/>
  <c r="V135" i="2"/>
  <c r="M135" i="2"/>
  <c r="V134" i="2"/>
  <c r="G477" i="2" s="1"/>
  <c r="M134" i="2"/>
  <c r="U130" i="2"/>
  <c r="U129" i="2"/>
  <c r="W128" i="2"/>
  <c r="V128" i="2"/>
  <c r="M128" i="2"/>
  <c r="V127" i="2"/>
  <c r="W127" i="2" s="1"/>
  <c r="M127" i="2"/>
  <c r="W126" i="2"/>
  <c r="V126" i="2"/>
  <c r="M126" i="2"/>
  <c r="W125" i="2"/>
  <c r="W129" i="2" s="1"/>
  <c r="V125" i="2"/>
  <c r="M125" i="2"/>
  <c r="U122" i="2"/>
  <c r="U121" i="2"/>
  <c r="V120" i="2"/>
  <c r="W120" i="2" s="1"/>
  <c r="V119" i="2"/>
  <c r="W119" i="2" s="1"/>
  <c r="M119" i="2"/>
  <c r="V118" i="2"/>
  <c r="W118" i="2" s="1"/>
  <c r="V117" i="2"/>
  <c r="V122" i="2" s="1"/>
  <c r="M117" i="2"/>
  <c r="V116" i="2"/>
  <c r="M116" i="2"/>
  <c r="U114" i="2"/>
  <c r="U113" i="2"/>
  <c r="V112" i="2"/>
  <c r="W112" i="2" s="1"/>
  <c r="V111" i="2"/>
  <c r="W111" i="2" s="1"/>
  <c r="M111" i="2"/>
  <c r="V110" i="2"/>
  <c r="W110" i="2" s="1"/>
  <c r="V109" i="2"/>
  <c r="W109" i="2" s="1"/>
  <c r="V108" i="2"/>
  <c r="W108" i="2" s="1"/>
  <c r="V107" i="2"/>
  <c r="M107" i="2"/>
  <c r="W106" i="2"/>
  <c r="V106" i="2"/>
  <c r="M106" i="2"/>
  <c r="V105" i="2"/>
  <c r="W105" i="2" s="1"/>
  <c r="W104" i="2"/>
  <c r="V104" i="2"/>
  <c r="U102" i="2"/>
  <c r="U101" i="2"/>
  <c r="W100" i="2"/>
  <c r="V100" i="2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V101" i="2" s="1"/>
  <c r="M93" i="2"/>
  <c r="V92" i="2"/>
  <c r="W92" i="2" s="1"/>
  <c r="M92" i="2"/>
  <c r="V91" i="2"/>
  <c r="W91" i="2" s="1"/>
  <c r="V90" i="2"/>
  <c r="W90" i="2" s="1"/>
  <c r="U88" i="2"/>
  <c r="U87" i="2"/>
  <c r="V86" i="2"/>
  <c r="W86" i="2" s="1"/>
  <c r="M86" i="2"/>
  <c r="V85" i="2"/>
  <c r="W85" i="2" s="1"/>
  <c r="M85" i="2"/>
  <c r="V84" i="2"/>
  <c r="W84" i="2" s="1"/>
  <c r="W83" i="2"/>
  <c r="V83" i="2"/>
  <c r="V82" i="2"/>
  <c r="M82" i="2"/>
  <c r="W81" i="2"/>
  <c r="V81" i="2"/>
  <c r="U79" i="2"/>
  <c r="U78" i="2"/>
  <c r="W77" i="2"/>
  <c r="V77" i="2"/>
  <c r="M77" i="2"/>
  <c r="V76" i="2"/>
  <c r="W76" i="2" s="1"/>
  <c r="M76" i="2"/>
  <c r="V75" i="2"/>
  <c r="W75" i="2" s="1"/>
  <c r="M75" i="2"/>
  <c r="W74" i="2"/>
  <c r="V74" i="2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W68" i="2"/>
  <c r="V68" i="2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U60" i="2"/>
  <c r="U59" i="2"/>
  <c r="V58" i="2"/>
  <c r="W58" i="2" s="1"/>
  <c r="V57" i="2"/>
  <c r="M57" i="2"/>
  <c r="V56" i="2"/>
  <c r="W56" i="2" s="1"/>
  <c r="M56" i="2"/>
  <c r="V55" i="2"/>
  <c r="W55" i="2" s="1"/>
  <c r="U52" i="2"/>
  <c r="U51" i="2"/>
  <c r="V50" i="2"/>
  <c r="V51" i="2" s="1"/>
  <c r="M50" i="2"/>
  <c r="V49" i="2"/>
  <c r="M49" i="2"/>
  <c r="U45" i="2"/>
  <c r="U44" i="2"/>
  <c r="V43" i="2"/>
  <c r="V45" i="2" s="1"/>
  <c r="M43" i="2"/>
  <c r="U41" i="2"/>
  <c r="U40" i="2"/>
  <c r="V39" i="2"/>
  <c r="V41" i="2" s="1"/>
  <c r="M39" i="2"/>
  <c r="U37" i="2"/>
  <c r="U36" i="2"/>
  <c r="V35" i="2"/>
  <c r="V36" i="2" s="1"/>
  <c r="M35" i="2"/>
  <c r="U33" i="2"/>
  <c r="U32" i="2"/>
  <c r="W31" i="2"/>
  <c r="V31" i="2"/>
  <c r="M31" i="2"/>
  <c r="V30" i="2"/>
  <c r="W30" i="2" s="1"/>
  <c r="M30" i="2"/>
  <c r="W29" i="2"/>
  <c r="V29" i="2"/>
  <c r="M29" i="2"/>
  <c r="W28" i="2"/>
  <c r="V28" i="2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161" i="2" l="1"/>
  <c r="V239" i="2"/>
  <c r="V245" i="2"/>
  <c r="W264" i="2"/>
  <c r="W266" i="2" s="1"/>
  <c r="W43" i="2"/>
  <c r="W44" i="2" s="1"/>
  <c r="C477" i="2"/>
  <c r="V87" i="2"/>
  <c r="V113" i="2"/>
  <c r="V121" i="2"/>
  <c r="V130" i="2"/>
  <c r="V155" i="2"/>
  <c r="W158" i="2"/>
  <c r="W235" i="2"/>
  <c r="W250" i="2"/>
  <c r="K477" i="2"/>
  <c r="V285" i="2"/>
  <c r="W342" i="2"/>
  <c r="W361" i="2"/>
  <c r="W365" i="2" s="1"/>
  <c r="V376" i="2"/>
  <c r="P477" i="2"/>
  <c r="W384" i="2"/>
  <c r="W395" i="2"/>
  <c r="V400" i="2"/>
  <c r="V436" i="2"/>
  <c r="V466" i="2"/>
  <c r="W50" i="2"/>
  <c r="W117" i="2"/>
  <c r="V149" i="2"/>
  <c r="W142" i="2"/>
  <c r="W153" i="2"/>
  <c r="W155" i="2" s="1"/>
  <c r="W163" i="2"/>
  <c r="W215" i="2"/>
  <c r="W216" i="2" s="1"/>
  <c r="V266" i="2"/>
  <c r="W422" i="2"/>
  <c r="V37" i="2"/>
  <c r="F477" i="2"/>
  <c r="W324" i="2"/>
  <c r="W372" i="2"/>
  <c r="W375" i="2" s="1"/>
  <c r="W383" i="2"/>
  <c r="Q477" i="2"/>
  <c r="V261" i="2"/>
  <c r="V286" i="2"/>
  <c r="V319" i="2"/>
  <c r="V396" i="2"/>
  <c r="V423" i="2"/>
  <c r="V450" i="2"/>
  <c r="R477" i="2"/>
  <c r="V455" i="2"/>
  <c r="V456" i="2"/>
  <c r="V60" i="2"/>
  <c r="V194" i="2"/>
  <c r="W193" i="2"/>
  <c r="I477" i="2"/>
  <c r="W57" i="2"/>
  <c r="W59" i="2" s="1"/>
  <c r="D477" i="2"/>
  <c r="V189" i="2"/>
  <c r="W149" i="2"/>
  <c r="W319" i="2"/>
  <c r="V251" i="2"/>
  <c r="V250" i="2"/>
  <c r="V188" i="2"/>
  <c r="V304" i="2"/>
  <c r="O477" i="2"/>
  <c r="V359" i="2"/>
  <c r="V233" i="2"/>
  <c r="V278" i="2"/>
  <c r="W277" i="2"/>
  <c r="W223" i="2"/>
  <c r="V224" i="2"/>
  <c r="V212" i="2"/>
  <c r="V213" i="2"/>
  <c r="M477" i="2"/>
  <c r="W298" i="2"/>
  <c r="V299" i="2"/>
  <c r="W302" i="2"/>
  <c r="W303" i="2" s="1"/>
  <c r="U471" i="2"/>
  <c r="U467" i="2"/>
  <c r="V468" i="2"/>
  <c r="E477" i="2"/>
  <c r="J9" i="2"/>
  <c r="W455" i="2"/>
  <c r="W167" i="2"/>
  <c r="W32" i="2"/>
  <c r="W160" i="2"/>
  <c r="W238" i="2"/>
  <c r="V32" i="2"/>
  <c r="V44" i="2"/>
  <c r="W93" i="2"/>
  <c r="W101" i="2" s="1"/>
  <c r="W107" i="2"/>
  <c r="W113" i="2" s="1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V470" i="2" s="1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W385" i="2" l="1"/>
  <c r="V467" i="2"/>
  <c r="V471" i="2"/>
  <c r="W472" i="2"/>
</calcChain>
</file>

<file path=xl/sharedStrings.xml><?xml version="1.0" encoding="utf-8"?>
<sst xmlns="http://schemas.openxmlformats.org/spreadsheetml/2006/main" count="2732" uniqueCount="645">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</sst>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5" t="s">
        <v>29</v>
      </c>
      <c r="E1" s="625"/>
      <c r="F1" s="625"/>
      <c r="G1" s="14" t="s">
        <v>65</v>
      </c>
      <c r="H1" s="625" t="s">
        <v>49</v>
      </c>
      <c r="I1" s="625"/>
      <c r="J1" s="625"/>
      <c r="K1" s="625"/>
      <c r="L1" s="625"/>
      <c r="M1" s="625"/>
      <c r="N1" s="625"/>
      <c r="O1" s="626" t="s">
        <v>66</v>
      </c>
      <c r="P1" s="627"/>
      <c r="Q1" s="62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8"/>
      <c r="O2" s="628"/>
      <c r="P2" s="628"/>
      <c r="Q2" s="628"/>
      <c r="R2" s="628"/>
      <c r="S2" s="628"/>
      <c r="T2" s="62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8"/>
      <c r="N3" s="628"/>
      <c r="O3" s="628"/>
      <c r="P3" s="628"/>
      <c r="Q3" s="628"/>
      <c r="R3" s="628"/>
      <c r="S3" s="628"/>
      <c r="T3" s="62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7" t="s">
        <v>8</v>
      </c>
      <c r="B5" s="607"/>
      <c r="C5" s="607"/>
      <c r="D5" s="629"/>
      <c r="E5" s="629"/>
      <c r="F5" s="630" t="s">
        <v>14</v>
      </c>
      <c r="G5" s="630"/>
      <c r="H5" s="629" t="s">
        <v>644</v>
      </c>
      <c r="I5" s="629"/>
      <c r="J5" s="629"/>
      <c r="K5" s="629"/>
      <c r="M5" s="27" t="s">
        <v>4</v>
      </c>
      <c r="N5" s="624">
        <v>45218</v>
      </c>
      <c r="O5" s="624"/>
      <c r="Q5" s="631" t="s">
        <v>3</v>
      </c>
      <c r="R5" s="632"/>
      <c r="S5" s="633" t="s">
        <v>624</v>
      </c>
      <c r="T5" s="634"/>
      <c r="Y5" s="60"/>
      <c r="Z5" s="60"/>
      <c r="AA5" s="60"/>
    </row>
    <row r="6" spans="1:28" s="17" customFormat="1" ht="24" customHeight="1" x14ac:dyDescent="0.2">
      <c r="A6" s="607" t="s">
        <v>1</v>
      </c>
      <c r="B6" s="607"/>
      <c r="C6" s="607"/>
      <c r="D6" s="608" t="s">
        <v>625</v>
      </c>
      <c r="E6" s="608"/>
      <c r="F6" s="608"/>
      <c r="G6" s="608"/>
      <c r="H6" s="608"/>
      <c r="I6" s="608"/>
      <c r="J6" s="608"/>
      <c r="K6" s="608"/>
      <c r="M6" s="27" t="s">
        <v>30</v>
      </c>
      <c r="N6" s="609" t="str">
        <f>IF(N5=0," ",CHOOSE(WEEKDAY(N5,2),"Понедельник","Вторник","Среда","Четверг","Пятница","Суббота","Воскресенье"))</f>
        <v>Четверг</v>
      </c>
      <c r="O6" s="609"/>
      <c r="Q6" s="610" t="s">
        <v>5</v>
      </c>
      <c r="R6" s="611"/>
      <c r="S6" s="612" t="s">
        <v>68</v>
      </c>
      <c r="T6" s="61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20"/>
      <c r="M7" s="29"/>
      <c r="N7" s="49"/>
      <c r="O7" s="49"/>
      <c r="Q7" s="610"/>
      <c r="R7" s="611"/>
      <c r="S7" s="614"/>
      <c r="T7" s="615"/>
      <c r="Y7" s="60"/>
      <c r="Z7" s="60"/>
      <c r="AA7" s="60"/>
    </row>
    <row r="8" spans="1:28" s="17" customFormat="1" ht="25.5" customHeight="1" x14ac:dyDescent="0.2">
      <c r="A8" s="621" t="s">
        <v>60</v>
      </c>
      <c r="B8" s="621"/>
      <c r="C8" s="621"/>
      <c r="D8" s="622"/>
      <c r="E8" s="622"/>
      <c r="F8" s="622"/>
      <c r="G8" s="622"/>
      <c r="H8" s="622"/>
      <c r="I8" s="622"/>
      <c r="J8" s="622"/>
      <c r="K8" s="622"/>
      <c r="M8" s="27" t="s">
        <v>11</v>
      </c>
      <c r="N8" s="602">
        <v>0.5</v>
      </c>
      <c r="O8" s="602"/>
      <c r="Q8" s="610"/>
      <c r="R8" s="611"/>
      <c r="S8" s="614"/>
      <c r="T8" s="615"/>
      <c r="Y8" s="60"/>
      <c r="Z8" s="60"/>
      <c r="AA8" s="60"/>
    </row>
    <row r="9" spans="1:28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48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M9" s="31" t="s">
        <v>15</v>
      </c>
      <c r="N9" s="624"/>
      <c r="O9" s="624"/>
      <c r="Q9" s="610"/>
      <c r="R9" s="611"/>
      <c r="S9" s="616"/>
      <c r="T9" s="61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1" t="str">
        <f>IFERROR(VLOOKUP($D$10,Proxy,2,FALSE),"")</f>
        <v/>
      </c>
      <c r="I10" s="601"/>
      <c r="J10" s="601"/>
      <c r="K10" s="601"/>
      <c r="M10" s="31" t="s">
        <v>35</v>
      </c>
      <c r="N10" s="602"/>
      <c r="O10" s="602"/>
      <c r="R10" s="29" t="s">
        <v>12</v>
      </c>
      <c r="S10" s="603" t="s">
        <v>69</v>
      </c>
      <c r="T10" s="60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2"/>
      <c r="O11" s="602"/>
      <c r="R11" s="29" t="s">
        <v>31</v>
      </c>
      <c r="S11" s="590" t="s">
        <v>57</v>
      </c>
      <c r="T11" s="59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9" t="s">
        <v>70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M12" s="27" t="s">
        <v>33</v>
      </c>
      <c r="N12" s="605"/>
      <c r="O12" s="605"/>
      <c r="P12" s="28"/>
      <c r="Q12"/>
      <c r="R12" s="29" t="s">
        <v>48</v>
      </c>
      <c r="S12" s="606"/>
      <c r="T12" s="606"/>
      <c r="U12"/>
      <c r="Y12" s="60"/>
      <c r="Z12" s="60"/>
      <c r="AA12" s="60"/>
    </row>
    <row r="13" spans="1:28" s="17" customFormat="1" ht="23.25" customHeight="1" x14ac:dyDescent="0.2">
      <c r="A13" s="589" t="s">
        <v>71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31"/>
      <c r="M13" s="31" t="s">
        <v>34</v>
      </c>
      <c r="N13" s="590"/>
      <c r="O13" s="59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9" t="s">
        <v>72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1" t="s">
        <v>73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/>
      <c r="M15" s="592" t="s">
        <v>63</v>
      </c>
      <c r="N15" s="592"/>
      <c r="O15" s="592"/>
      <c r="P15" s="592"/>
      <c r="Q15" s="59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3"/>
      <c r="N16" s="593"/>
      <c r="O16" s="593"/>
      <c r="P16" s="593"/>
      <c r="Q16" s="59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7" t="s">
        <v>61</v>
      </c>
      <c r="B17" s="577" t="s">
        <v>51</v>
      </c>
      <c r="C17" s="595" t="s">
        <v>50</v>
      </c>
      <c r="D17" s="577" t="s">
        <v>52</v>
      </c>
      <c r="E17" s="577"/>
      <c r="F17" s="577" t="s">
        <v>24</v>
      </c>
      <c r="G17" s="577" t="s">
        <v>27</v>
      </c>
      <c r="H17" s="577" t="s">
        <v>25</v>
      </c>
      <c r="I17" s="577" t="s">
        <v>26</v>
      </c>
      <c r="J17" s="596" t="s">
        <v>16</v>
      </c>
      <c r="K17" s="596" t="s">
        <v>2</v>
      </c>
      <c r="L17" s="577" t="s">
        <v>28</v>
      </c>
      <c r="M17" s="577" t="s">
        <v>17</v>
      </c>
      <c r="N17" s="577"/>
      <c r="O17" s="577"/>
      <c r="P17" s="577"/>
      <c r="Q17" s="577"/>
      <c r="R17" s="594" t="s">
        <v>58</v>
      </c>
      <c r="S17" s="577"/>
      <c r="T17" s="577" t="s">
        <v>6</v>
      </c>
      <c r="U17" s="577" t="s">
        <v>44</v>
      </c>
      <c r="V17" s="578" t="s">
        <v>56</v>
      </c>
      <c r="W17" s="577" t="s">
        <v>18</v>
      </c>
      <c r="X17" s="580" t="s">
        <v>62</v>
      </c>
      <c r="Y17" s="580" t="s">
        <v>19</v>
      </c>
      <c r="Z17" s="581" t="s">
        <v>59</v>
      </c>
      <c r="AA17" s="582"/>
      <c r="AB17" s="583"/>
      <c r="AC17" s="587"/>
      <c r="AZ17" s="588" t="s">
        <v>64</v>
      </c>
    </row>
    <row r="18" spans="1:52" ht="14.25" customHeight="1" x14ac:dyDescent="0.2">
      <c r="A18" s="577"/>
      <c r="B18" s="577"/>
      <c r="C18" s="595"/>
      <c r="D18" s="577"/>
      <c r="E18" s="577"/>
      <c r="F18" s="577" t="s">
        <v>20</v>
      </c>
      <c r="G18" s="577" t="s">
        <v>21</v>
      </c>
      <c r="H18" s="577" t="s">
        <v>22</v>
      </c>
      <c r="I18" s="577" t="s">
        <v>22</v>
      </c>
      <c r="J18" s="597"/>
      <c r="K18" s="597"/>
      <c r="L18" s="577"/>
      <c r="M18" s="577"/>
      <c r="N18" s="577"/>
      <c r="O18" s="577"/>
      <c r="P18" s="577"/>
      <c r="Q18" s="577"/>
      <c r="R18" s="36" t="s">
        <v>47</v>
      </c>
      <c r="S18" s="36" t="s">
        <v>46</v>
      </c>
      <c r="T18" s="577"/>
      <c r="U18" s="577"/>
      <c r="V18" s="579"/>
      <c r="W18" s="577"/>
      <c r="X18" s="580"/>
      <c r="Y18" s="580"/>
      <c r="Z18" s="584"/>
      <c r="AA18" s="585"/>
      <c r="AB18" s="586"/>
      <c r="AC18" s="587"/>
      <c r="AZ18" s="588"/>
    </row>
    <row r="19" spans="1:52" ht="27.75" customHeight="1" x14ac:dyDescent="0.2">
      <c r="A19" s="342" t="s">
        <v>74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55"/>
      <c r="Y19" s="55"/>
    </row>
    <row r="20" spans="1:52" ht="16.5" customHeight="1" x14ac:dyDescent="0.25">
      <c r="A20" s="319" t="s">
        <v>74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66"/>
      <c r="Y20" s="66"/>
    </row>
    <row r="21" spans="1:52" ht="14.25" customHeight="1" x14ac:dyDescent="0.25">
      <c r="A21" s="320" t="s">
        <v>75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1">
        <v>4607091389258</v>
      </c>
      <c r="E22" s="32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9"/>
      <c r="M23" s="325" t="s">
        <v>43</v>
      </c>
      <c r="N23" s="326"/>
      <c r="O23" s="326"/>
      <c r="P23" s="326"/>
      <c r="Q23" s="326"/>
      <c r="R23" s="326"/>
      <c r="S23" s="32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9"/>
      <c r="M24" s="325" t="s">
        <v>43</v>
      </c>
      <c r="N24" s="326"/>
      <c r="O24" s="326"/>
      <c r="P24" s="326"/>
      <c r="Q24" s="326"/>
      <c r="R24" s="326"/>
      <c r="S24" s="32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0" t="s">
        <v>79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1">
        <v>4607091383881</v>
      </c>
      <c r="E26" s="32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1">
        <v>4607091388237</v>
      </c>
      <c r="E27" s="32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1">
        <v>4607091383935</v>
      </c>
      <c r="E28" s="32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1">
        <v>4680115881853</v>
      </c>
      <c r="E29" s="32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1">
        <v>4607091383911</v>
      </c>
      <c r="E30" s="32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1">
        <v>4607091388244</v>
      </c>
      <c r="E31" s="32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9"/>
      <c r="M32" s="325" t="s">
        <v>43</v>
      </c>
      <c r="N32" s="326"/>
      <c r="O32" s="326"/>
      <c r="P32" s="326"/>
      <c r="Q32" s="326"/>
      <c r="R32" s="326"/>
      <c r="S32" s="32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9"/>
      <c r="M33" s="325" t="s">
        <v>43</v>
      </c>
      <c r="N33" s="326"/>
      <c r="O33" s="326"/>
      <c r="P33" s="326"/>
      <c r="Q33" s="326"/>
      <c r="R33" s="326"/>
      <c r="S33" s="32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0" t="s">
        <v>92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1">
        <v>4607091388503</v>
      </c>
      <c r="E35" s="32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9"/>
      <c r="M36" s="325" t="s">
        <v>43</v>
      </c>
      <c r="N36" s="326"/>
      <c r="O36" s="326"/>
      <c r="P36" s="326"/>
      <c r="Q36" s="326"/>
      <c r="R36" s="326"/>
      <c r="S36" s="327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9"/>
      <c r="M37" s="325" t="s">
        <v>43</v>
      </c>
      <c r="N37" s="326"/>
      <c r="O37" s="326"/>
      <c r="P37" s="326"/>
      <c r="Q37" s="326"/>
      <c r="R37" s="326"/>
      <c r="S37" s="327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20" t="s">
        <v>97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1">
        <v>4607091388282</v>
      </c>
      <c r="E39" s="32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9"/>
      <c r="M40" s="325" t="s">
        <v>43</v>
      </c>
      <c r="N40" s="326"/>
      <c r="O40" s="326"/>
      <c r="P40" s="326"/>
      <c r="Q40" s="326"/>
      <c r="R40" s="326"/>
      <c r="S40" s="327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9"/>
      <c r="M41" s="325" t="s">
        <v>43</v>
      </c>
      <c r="N41" s="326"/>
      <c r="O41" s="326"/>
      <c r="P41" s="326"/>
      <c r="Q41" s="326"/>
      <c r="R41" s="326"/>
      <c r="S41" s="327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20" t="s">
        <v>101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1">
        <v>4607091389111</v>
      </c>
      <c r="E43" s="32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9"/>
      <c r="M44" s="325" t="s">
        <v>43</v>
      </c>
      <c r="N44" s="326"/>
      <c r="O44" s="326"/>
      <c r="P44" s="326"/>
      <c r="Q44" s="326"/>
      <c r="R44" s="326"/>
      <c r="S44" s="327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9"/>
      <c r="M45" s="325" t="s">
        <v>43</v>
      </c>
      <c r="N45" s="326"/>
      <c r="O45" s="326"/>
      <c r="P45" s="326"/>
      <c r="Q45" s="326"/>
      <c r="R45" s="326"/>
      <c r="S45" s="327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2" t="s">
        <v>104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55"/>
      <c r="Y46" s="55"/>
    </row>
    <row r="47" spans="1:52" ht="16.5" customHeight="1" x14ac:dyDescent="0.25">
      <c r="A47" s="319" t="s">
        <v>105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66"/>
      <c r="Y47" s="66"/>
    </row>
    <row r="48" spans="1:52" ht="14.25" customHeight="1" x14ac:dyDescent="0.25">
      <c r="A48" s="320" t="s">
        <v>106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1">
        <v>4680115881440</v>
      </c>
      <c r="E49" s="32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40" t="s">
        <v>48</v>
      </c>
      <c r="S49" s="40" t="s">
        <v>48</v>
      </c>
      <c r="T49" s="41" t="s">
        <v>0</v>
      </c>
      <c r="U49" s="59">
        <v>300</v>
      </c>
      <c r="V49" s="56">
        <f>IFERROR(IF(U49="",0,CEILING((U49/$H49),1)*$H49),"")</f>
        <v>302.40000000000003</v>
      </c>
      <c r="W49" s="42">
        <f>IFERROR(IF(V49=0,"",ROUNDUP(V49/H49,0)*0.02175),"")</f>
        <v>0.60899999999999999</v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1">
        <v>4680115881433</v>
      </c>
      <c r="E50" s="32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40" t="s">
        <v>48</v>
      </c>
      <c r="S50" s="40" t="s">
        <v>48</v>
      </c>
      <c r="T50" s="41" t="s">
        <v>0</v>
      </c>
      <c r="U50" s="59">
        <v>157.5</v>
      </c>
      <c r="V50" s="56">
        <f>IFERROR(IF(U50="",0,CEILING((U50/$H50),1)*$H50),"")</f>
        <v>159.30000000000001</v>
      </c>
      <c r="W50" s="42">
        <f>IFERROR(IF(V50=0,"",ROUNDUP(V50/H50,0)*0.00753),"")</f>
        <v>0.44427</v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9"/>
      <c r="M51" s="325" t="s">
        <v>43</v>
      </c>
      <c r="N51" s="326"/>
      <c r="O51" s="326"/>
      <c r="P51" s="326"/>
      <c r="Q51" s="326"/>
      <c r="R51" s="326"/>
      <c r="S51" s="327"/>
      <c r="T51" s="43" t="s">
        <v>42</v>
      </c>
      <c r="U51" s="44">
        <f>IFERROR(U49/H49,"0")+IFERROR(U50/H50,"0")</f>
        <v>86.1111111111111</v>
      </c>
      <c r="V51" s="44">
        <f>IFERROR(V49/H49,"0")+IFERROR(V50/H50,"0")</f>
        <v>87</v>
      </c>
      <c r="W51" s="44">
        <f>IFERROR(IF(W49="",0,W49),"0")+IFERROR(IF(W50="",0,W50),"0")</f>
        <v>1.0532699999999999</v>
      </c>
      <c r="X51" s="68"/>
      <c r="Y51" s="68"/>
    </row>
    <row r="52" spans="1:52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9"/>
      <c r="M52" s="325" t="s">
        <v>43</v>
      </c>
      <c r="N52" s="326"/>
      <c r="O52" s="326"/>
      <c r="P52" s="326"/>
      <c r="Q52" s="326"/>
      <c r="R52" s="326"/>
      <c r="S52" s="327"/>
      <c r="T52" s="43" t="s">
        <v>0</v>
      </c>
      <c r="U52" s="44">
        <f>IFERROR(SUM(U49:U50),"0")</f>
        <v>457.5</v>
      </c>
      <c r="V52" s="44">
        <f>IFERROR(SUM(V49:V50),"0")</f>
        <v>461.70000000000005</v>
      </c>
      <c r="W52" s="43"/>
      <c r="X52" s="68"/>
      <c r="Y52" s="68"/>
    </row>
    <row r="53" spans="1:52" ht="16.5" customHeight="1" x14ac:dyDescent="0.25">
      <c r="A53" s="319" t="s">
        <v>112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66"/>
      <c r="Y53" s="66"/>
    </row>
    <row r="54" spans="1:52" ht="14.25" customHeight="1" x14ac:dyDescent="0.25">
      <c r="A54" s="320" t="s">
        <v>113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1">
        <v>4680115881426</v>
      </c>
      <c r="E55" s="32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3" t="s">
        <v>116</v>
      </c>
      <c r="N55" s="323"/>
      <c r="O55" s="323"/>
      <c r="P55" s="323"/>
      <c r="Q55" s="324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1">
        <v>4680115881426</v>
      </c>
      <c r="E56" s="32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40" t="s">
        <v>48</v>
      </c>
      <c r="S56" s="40" t="s">
        <v>48</v>
      </c>
      <c r="T56" s="41" t="s">
        <v>0</v>
      </c>
      <c r="U56" s="59">
        <v>20</v>
      </c>
      <c r="V56" s="56">
        <f>IFERROR(IF(U56="",0,CEILING((U56/$H56),1)*$H56),"")</f>
        <v>21.6</v>
      </c>
      <c r="W56" s="42">
        <f>IFERROR(IF(V56=0,"",ROUNDUP(V56/H56,0)*0.02175),"")</f>
        <v>4.3499999999999997E-2</v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1">
        <v>4680115881419</v>
      </c>
      <c r="E57" s="32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40" t="s">
        <v>48</v>
      </c>
      <c r="S57" s="40" t="s">
        <v>48</v>
      </c>
      <c r="T57" s="41" t="s">
        <v>0</v>
      </c>
      <c r="U57" s="59">
        <v>270</v>
      </c>
      <c r="V57" s="56">
        <f>IFERROR(IF(U57="",0,CEILING((U57/$H57),1)*$H57),"")</f>
        <v>270</v>
      </c>
      <c r="W57" s="42">
        <f>IFERROR(IF(V57=0,"",ROUNDUP(V57/H57,0)*0.00937),"")</f>
        <v>0.56220000000000003</v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1">
        <v>4680115881525</v>
      </c>
      <c r="E58" s="32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2" t="s">
        <v>123</v>
      </c>
      <c r="N58" s="323"/>
      <c r="O58" s="323"/>
      <c r="P58" s="323"/>
      <c r="Q58" s="32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9"/>
      <c r="M59" s="325" t="s">
        <v>43</v>
      </c>
      <c r="N59" s="326"/>
      <c r="O59" s="326"/>
      <c r="P59" s="326"/>
      <c r="Q59" s="326"/>
      <c r="R59" s="326"/>
      <c r="S59" s="327"/>
      <c r="T59" s="43" t="s">
        <v>42</v>
      </c>
      <c r="U59" s="44">
        <f>IFERROR(U55/H55,"0")+IFERROR(U56/H56,"0")+IFERROR(U57/H57,"0")+IFERROR(U58/H58,"0")</f>
        <v>61.851851851851855</v>
      </c>
      <c r="V59" s="44">
        <f>IFERROR(V55/H55,"0")+IFERROR(V56/H56,"0")+IFERROR(V57/H57,"0")+IFERROR(V58/H58,"0")</f>
        <v>62</v>
      </c>
      <c r="W59" s="44">
        <f>IFERROR(IF(W55="",0,W55),"0")+IFERROR(IF(W56="",0,W56),"0")+IFERROR(IF(W57="",0,W57),"0")+IFERROR(IF(W58="",0,W58),"0")</f>
        <v>0.60570000000000002</v>
      </c>
      <c r="X59" s="68"/>
      <c r="Y59" s="68"/>
    </row>
    <row r="60" spans="1:52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9"/>
      <c r="M60" s="325" t="s">
        <v>43</v>
      </c>
      <c r="N60" s="326"/>
      <c r="O60" s="326"/>
      <c r="P60" s="326"/>
      <c r="Q60" s="326"/>
      <c r="R60" s="326"/>
      <c r="S60" s="327"/>
      <c r="T60" s="43" t="s">
        <v>0</v>
      </c>
      <c r="U60" s="44">
        <f>IFERROR(SUM(U55:U58),"0")</f>
        <v>290</v>
      </c>
      <c r="V60" s="44">
        <f>IFERROR(SUM(V55:V58),"0")</f>
        <v>291.60000000000002</v>
      </c>
      <c r="W60" s="43"/>
      <c r="X60" s="68"/>
      <c r="Y60" s="68"/>
    </row>
    <row r="61" spans="1:52" ht="16.5" customHeight="1" x14ac:dyDescent="0.25">
      <c r="A61" s="319" t="s">
        <v>104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66"/>
      <c r="Y61" s="66"/>
    </row>
    <row r="62" spans="1:52" ht="14.25" customHeight="1" x14ac:dyDescent="0.25">
      <c r="A62" s="320" t="s">
        <v>113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1">
        <v>4607091382945</v>
      </c>
      <c r="E63" s="32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56" t="s">
        <v>126</v>
      </c>
      <c r="N63" s="323"/>
      <c r="O63" s="323"/>
      <c r="P63" s="323"/>
      <c r="Q63" s="32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1">
        <v>4607091385670</v>
      </c>
      <c r="E64" s="32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1">
        <v>4680115881327</v>
      </c>
      <c r="E65" s="32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40" t="s">
        <v>48</v>
      </c>
      <c r="S65" s="40" t="s">
        <v>48</v>
      </c>
      <c r="T65" s="41" t="s">
        <v>0</v>
      </c>
      <c r="U65" s="59">
        <v>10</v>
      </c>
      <c r="V65" s="56">
        <f t="shared" si="2"/>
        <v>10.8</v>
      </c>
      <c r="W65" s="42">
        <f>IFERROR(IF(V65=0,"",ROUNDUP(V65/H65,0)*0.02175),"")</f>
        <v>2.1749999999999999E-2</v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1">
        <v>4680115882133</v>
      </c>
      <c r="E66" s="32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1">
        <v>4607091382952</v>
      </c>
      <c r="E67" s="32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40" t="s">
        <v>48</v>
      </c>
      <c r="S67" s="40" t="s">
        <v>48</v>
      </c>
      <c r="T67" s="41" t="s">
        <v>0</v>
      </c>
      <c r="U67" s="59">
        <v>120</v>
      </c>
      <c r="V67" s="56">
        <f t="shared" si="2"/>
        <v>120</v>
      </c>
      <c r="W67" s="42">
        <f>IFERROR(IF(V67=0,"",ROUNDUP(V67/H67,0)*0.00753),"")</f>
        <v>0.30120000000000002</v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1">
        <v>4680115882539</v>
      </c>
      <c r="E68" s="32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1">
        <v>4607091385687</v>
      </c>
      <c r="E69" s="32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40" t="s">
        <v>48</v>
      </c>
      <c r="S69" s="40" t="s">
        <v>48</v>
      </c>
      <c r="T69" s="41" t="s">
        <v>0</v>
      </c>
      <c r="U69" s="59">
        <v>200</v>
      </c>
      <c r="V69" s="56">
        <f t="shared" si="2"/>
        <v>200</v>
      </c>
      <c r="W69" s="42">
        <f t="shared" si="3"/>
        <v>0.46849999999999997</v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1">
        <v>4607091384604</v>
      </c>
      <c r="E70" s="32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40" t="s">
        <v>48</v>
      </c>
      <c r="S70" s="40" t="s">
        <v>48</v>
      </c>
      <c r="T70" s="41" t="s">
        <v>0</v>
      </c>
      <c r="U70" s="59">
        <v>96</v>
      </c>
      <c r="V70" s="56">
        <f t="shared" si="2"/>
        <v>96</v>
      </c>
      <c r="W70" s="42">
        <f t="shared" si="3"/>
        <v>0.22488</v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1">
        <v>4680115880283</v>
      </c>
      <c r="E71" s="32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1">
        <v>4680115881518</v>
      </c>
      <c r="E72" s="32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1">
        <v>4680115881303</v>
      </c>
      <c r="E73" s="32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40" t="s">
        <v>48</v>
      </c>
      <c r="S73" s="40" t="s">
        <v>48</v>
      </c>
      <c r="T73" s="41" t="s">
        <v>0</v>
      </c>
      <c r="U73" s="59">
        <v>180</v>
      </c>
      <c r="V73" s="56">
        <f t="shared" si="2"/>
        <v>180</v>
      </c>
      <c r="W73" s="42">
        <f t="shared" si="3"/>
        <v>0.37480000000000002</v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21">
        <v>4607091388466</v>
      </c>
      <c r="E74" s="321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3"/>
      <c r="O74" s="323"/>
      <c r="P74" s="323"/>
      <c r="Q74" s="32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21">
        <v>4680115880269</v>
      </c>
      <c r="E75" s="321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3"/>
      <c r="O75" s="323"/>
      <c r="P75" s="323"/>
      <c r="Q75" s="32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21">
        <v>4680115880429</v>
      </c>
      <c r="E76" s="321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3"/>
      <c r="O76" s="323"/>
      <c r="P76" s="323"/>
      <c r="Q76" s="324"/>
      <c r="R76" s="40" t="s">
        <v>48</v>
      </c>
      <c r="S76" s="40" t="s">
        <v>48</v>
      </c>
      <c r="T76" s="41" t="s">
        <v>0</v>
      </c>
      <c r="U76" s="59">
        <v>90</v>
      </c>
      <c r="V76" s="56">
        <f t="shared" si="2"/>
        <v>90</v>
      </c>
      <c r="W76" s="42">
        <f>IFERROR(IF(V76=0,"",ROUNDUP(V76/H76,0)*0.00937),"")</f>
        <v>0.18740000000000001</v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21">
        <v>4680115881457</v>
      </c>
      <c r="E77" s="321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3"/>
      <c r="O77" s="323"/>
      <c r="P77" s="323"/>
      <c r="Q77" s="32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28"/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9"/>
      <c r="M78" s="325" t="s">
        <v>43</v>
      </c>
      <c r="N78" s="326"/>
      <c r="O78" s="326"/>
      <c r="P78" s="326"/>
      <c r="Q78" s="326"/>
      <c r="R78" s="326"/>
      <c r="S78" s="327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174.92592592592592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175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1.57853</v>
      </c>
      <c r="X78" s="68"/>
      <c r="Y78" s="68"/>
    </row>
    <row r="79" spans="1:52" x14ac:dyDescent="0.2">
      <c r="A79" s="328"/>
      <c r="B79" s="328"/>
      <c r="C79" s="328"/>
      <c r="D79" s="328"/>
      <c r="E79" s="328"/>
      <c r="F79" s="328"/>
      <c r="G79" s="328"/>
      <c r="H79" s="328"/>
      <c r="I79" s="328"/>
      <c r="J79" s="328"/>
      <c r="K79" s="328"/>
      <c r="L79" s="329"/>
      <c r="M79" s="325" t="s">
        <v>43</v>
      </c>
      <c r="N79" s="326"/>
      <c r="O79" s="326"/>
      <c r="P79" s="326"/>
      <c r="Q79" s="326"/>
      <c r="R79" s="326"/>
      <c r="S79" s="327"/>
      <c r="T79" s="43" t="s">
        <v>0</v>
      </c>
      <c r="U79" s="44">
        <f>IFERROR(SUM(U63:U77),"0")</f>
        <v>696</v>
      </c>
      <c r="V79" s="44">
        <f>IFERROR(SUM(V63:V77),"0")</f>
        <v>696.8</v>
      </c>
      <c r="W79" s="43"/>
      <c r="X79" s="68"/>
      <c r="Y79" s="68"/>
    </row>
    <row r="80" spans="1:52" ht="14.25" customHeight="1" x14ac:dyDescent="0.25">
      <c r="A80" s="320" t="s">
        <v>106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21">
        <v>4607091384789</v>
      </c>
      <c r="E81" s="321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543" t="s">
        <v>159</v>
      </c>
      <c r="N81" s="323"/>
      <c r="O81" s="323"/>
      <c r="P81" s="323"/>
      <c r="Q81" s="32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21">
        <v>4680115881488</v>
      </c>
      <c r="E82" s="321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5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3"/>
      <c r="O82" s="323"/>
      <c r="P82" s="323"/>
      <c r="Q82" s="32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21">
        <v>4607091384765</v>
      </c>
      <c r="E83" s="321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545" t="s">
        <v>164</v>
      </c>
      <c r="N83" s="323"/>
      <c r="O83" s="323"/>
      <c r="P83" s="323"/>
      <c r="Q83" s="32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21">
        <v>4680115882775</v>
      </c>
      <c r="E84" s="321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540" t="s">
        <v>167</v>
      </c>
      <c r="N84" s="323"/>
      <c r="O84" s="323"/>
      <c r="P84" s="323"/>
      <c r="Q84" s="32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21">
        <v>4680115880658</v>
      </c>
      <c r="E85" s="321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5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3"/>
      <c r="O85" s="323"/>
      <c r="P85" s="323"/>
      <c r="Q85" s="32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21">
        <v>4607091381962</v>
      </c>
      <c r="E86" s="321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3"/>
      <c r="O86" s="323"/>
      <c r="P86" s="323"/>
      <c r="Q86" s="32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28"/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9"/>
      <c r="M87" s="325" t="s">
        <v>43</v>
      </c>
      <c r="N87" s="326"/>
      <c r="O87" s="326"/>
      <c r="P87" s="326"/>
      <c r="Q87" s="326"/>
      <c r="R87" s="326"/>
      <c r="S87" s="327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x14ac:dyDescent="0.2">
      <c r="A88" s="328"/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9"/>
      <c r="M88" s="325" t="s">
        <v>43</v>
      </c>
      <c r="N88" s="326"/>
      <c r="O88" s="326"/>
      <c r="P88" s="326"/>
      <c r="Q88" s="326"/>
      <c r="R88" s="326"/>
      <c r="S88" s="327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customHeight="1" x14ac:dyDescent="0.25">
      <c r="A89" s="320" t="s">
        <v>75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21">
        <v>4680115883444</v>
      </c>
      <c r="E90" s="321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536" t="s">
        <v>174</v>
      </c>
      <c r="N90" s="323"/>
      <c r="O90" s="323"/>
      <c r="P90" s="323"/>
      <c r="Q90" s="32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21">
        <v>4680115883444</v>
      </c>
      <c r="E91" s="321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7" t="s">
        <v>174</v>
      </c>
      <c r="N91" s="323"/>
      <c r="O91" s="323"/>
      <c r="P91" s="323"/>
      <c r="Q91" s="32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21">
        <v>4607091387667</v>
      </c>
      <c r="E92" s="32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3"/>
      <c r="O92" s="323"/>
      <c r="P92" s="323"/>
      <c r="Q92" s="32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21">
        <v>4607091387636</v>
      </c>
      <c r="E93" s="32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3"/>
      <c r="O93" s="323"/>
      <c r="P93" s="323"/>
      <c r="Q93" s="32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21">
        <v>4607091384727</v>
      </c>
      <c r="E94" s="32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3"/>
      <c r="O94" s="323"/>
      <c r="P94" s="323"/>
      <c r="Q94" s="32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21">
        <v>4607091386745</v>
      </c>
      <c r="E95" s="32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3"/>
      <c r="O95" s="323"/>
      <c r="P95" s="323"/>
      <c r="Q95" s="32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21">
        <v>4607091382426</v>
      </c>
      <c r="E96" s="32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3"/>
      <c r="O96" s="323"/>
      <c r="P96" s="323"/>
      <c r="Q96" s="32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21">
        <v>4607091386547</v>
      </c>
      <c r="E97" s="32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3"/>
      <c r="O97" s="323"/>
      <c r="P97" s="323"/>
      <c r="Q97" s="32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21">
        <v>4607091384703</v>
      </c>
      <c r="E98" s="32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3"/>
      <c r="O98" s="323"/>
      <c r="P98" s="323"/>
      <c r="Q98" s="32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21">
        <v>4607091384734</v>
      </c>
      <c r="E99" s="32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3"/>
      <c r="O99" s="323"/>
      <c r="P99" s="323"/>
      <c r="Q99" s="32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21">
        <v>4607091382464</v>
      </c>
      <c r="E100" s="32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3"/>
      <c r="O100" s="323"/>
      <c r="P100" s="323"/>
      <c r="Q100" s="32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28"/>
      <c r="B101" s="328"/>
      <c r="C101" s="328"/>
      <c r="D101" s="328"/>
      <c r="E101" s="328"/>
      <c r="F101" s="328"/>
      <c r="G101" s="328"/>
      <c r="H101" s="328"/>
      <c r="I101" s="328"/>
      <c r="J101" s="328"/>
      <c r="K101" s="328"/>
      <c r="L101" s="329"/>
      <c r="M101" s="325" t="s">
        <v>43</v>
      </c>
      <c r="N101" s="326"/>
      <c r="O101" s="326"/>
      <c r="P101" s="326"/>
      <c r="Q101" s="326"/>
      <c r="R101" s="326"/>
      <c r="S101" s="327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28"/>
      <c r="B102" s="328"/>
      <c r="C102" s="328"/>
      <c r="D102" s="328"/>
      <c r="E102" s="328"/>
      <c r="F102" s="328"/>
      <c r="G102" s="328"/>
      <c r="H102" s="328"/>
      <c r="I102" s="328"/>
      <c r="J102" s="328"/>
      <c r="K102" s="328"/>
      <c r="L102" s="329"/>
      <c r="M102" s="325" t="s">
        <v>43</v>
      </c>
      <c r="N102" s="326"/>
      <c r="O102" s="326"/>
      <c r="P102" s="326"/>
      <c r="Q102" s="326"/>
      <c r="R102" s="326"/>
      <c r="S102" s="327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customHeight="1" x14ac:dyDescent="0.25">
      <c r="A103" s="320" t="s">
        <v>79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21">
        <v>4607091386967</v>
      </c>
      <c r="E104" s="32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530" t="s">
        <v>197</v>
      </c>
      <c r="N104" s="323"/>
      <c r="O104" s="323"/>
      <c r="P104" s="323"/>
      <c r="Q104" s="32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21">
        <v>4607091386967</v>
      </c>
      <c r="E105" s="321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523" t="s">
        <v>199</v>
      </c>
      <c r="N105" s="323"/>
      <c r="O105" s="323"/>
      <c r="P105" s="323"/>
      <c r="Q105" s="32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21">
        <v>4607091385304</v>
      </c>
      <c r="E106" s="32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3"/>
      <c r="O106" s="323"/>
      <c r="P106" s="323"/>
      <c r="Q106" s="32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21">
        <v>4607091386264</v>
      </c>
      <c r="E107" s="321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3"/>
      <c r="O107" s="323"/>
      <c r="P107" s="323"/>
      <c r="Q107" s="32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21">
        <v>4607091385731</v>
      </c>
      <c r="E108" s="321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526" t="s">
        <v>206</v>
      </c>
      <c r="N108" s="323"/>
      <c r="O108" s="323"/>
      <c r="P108" s="323"/>
      <c r="Q108" s="324"/>
      <c r="R108" s="40" t="s">
        <v>48</v>
      </c>
      <c r="S108" s="40" t="s">
        <v>48</v>
      </c>
      <c r="T108" s="41" t="s">
        <v>0</v>
      </c>
      <c r="U108" s="59">
        <v>225</v>
      </c>
      <c r="V108" s="56">
        <f t="shared" si="6"/>
        <v>226.8</v>
      </c>
      <c r="W108" s="42">
        <f>IFERROR(IF(V108=0,"",ROUNDUP(V108/H108,0)*0.00753),"")</f>
        <v>0.63251999999999997</v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21">
        <v>4680115880214</v>
      </c>
      <c r="E109" s="321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527" t="s">
        <v>209</v>
      </c>
      <c r="N109" s="323"/>
      <c r="O109" s="323"/>
      <c r="P109" s="323"/>
      <c r="Q109" s="32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21">
        <v>4680115880894</v>
      </c>
      <c r="E110" s="321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520" t="s">
        <v>212</v>
      </c>
      <c r="N110" s="323"/>
      <c r="O110" s="323"/>
      <c r="P110" s="323"/>
      <c r="Q110" s="324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21">
        <v>4607091385427</v>
      </c>
      <c r="E111" s="321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3"/>
      <c r="O111" s="323"/>
      <c r="P111" s="323"/>
      <c r="Q111" s="324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21">
        <v>4680115882645</v>
      </c>
      <c r="E112" s="321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522" t="s">
        <v>217</v>
      </c>
      <c r="N112" s="323"/>
      <c r="O112" s="323"/>
      <c r="P112" s="323"/>
      <c r="Q112" s="324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9"/>
      <c r="M113" s="325" t="s">
        <v>43</v>
      </c>
      <c r="N113" s="326"/>
      <c r="O113" s="326"/>
      <c r="P113" s="326"/>
      <c r="Q113" s="326"/>
      <c r="R113" s="326"/>
      <c r="S113" s="327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83.333333333333329</v>
      </c>
      <c r="V113" s="44">
        <f>IFERROR(V104/H104,"0")+IFERROR(V105/H105,"0")+IFERROR(V106/H106,"0")+IFERROR(V107/H107,"0")+IFERROR(V108/H108,"0")+IFERROR(V109/H109,"0")+IFERROR(V110/H110,"0")+IFERROR(V111/H111,"0")+IFERROR(V112/H112,"0")</f>
        <v>84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0.63251999999999997</v>
      </c>
      <c r="X113" s="68"/>
      <c r="Y113" s="68"/>
    </row>
    <row r="114" spans="1:52" x14ac:dyDescent="0.2">
      <c r="A114" s="328"/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9"/>
      <c r="M114" s="325" t="s">
        <v>43</v>
      </c>
      <c r="N114" s="326"/>
      <c r="O114" s="326"/>
      <c r="P114" s="326"/>
      <c r="Q114" s="326"/>
      <c r="R114" s="326"/>
      <c r="S114" s="327"/>
      <c r="T114" s="43" t="s">
        <v>0</v>
      </c>
      <c r="U114" s="44">
        <f>IFERROR(SUM(U104:U112),"0")</f>
        <v>225</v>
      </c>
      <c r="V114" s="44">
        <f>IFERROR(SUM(V104:V112),"0")</f>
        <v>226.8</v>
      </c>
      <c r="W114" s="43"/>
      <c r="X114" s="68"/>
      <c r="Y114" s="68"/>
    </row>
    <row r="115" spans="1:52" ht="14.25" customHeight="1" x14ac:dyDescent="0.25">
      <c r="A115" s="320" t="s">
        <v>218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21">
        <v>4607091383065</v>
      </c>
      <c r="E116" s="321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3"/>
      <c r="O116" s="323"/>
      <c r="P116" s="323"/>
      <c r="Q116" s="32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21">
        <v>4680115881532</v>
      </c>
      <c r="E117" s="321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51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3"/>
      <c r="O117" s="323"/>
      <c r="P117" s="323"/>
      <c r="Q117" s="324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21">
        <v>4680115882652</v>
      </c>
      <c r="E118" s="321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518" t="s">
        <v>225</v>
      </c>
      <c r="N118" s="323"/>
      <c r="O118" s="323"/>
      <c r="P118" s="323"/>
      <c r="Q118" s="32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21">
        <v>4680115880238</v>
      </c>
      <c r="E119" s="321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3"/>
      <c r="O119" s="323"/>
      <c r="P119" s="323"/>
      <c r="Q119" s="32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21">
        <v>4680115881464</v>
      </c>
      <c r="E120" s="321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514" t="s">
        <v>230</v>
      </c>
      <c r="N120" s="323"/>
      <c r="O120" s="323"/>
      <c r="P120" s="323"/>
      <c r="Q120" s="32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9"/>
      <c r="M121" s="325" t="s">
        <v>43</v>
      </c>
      <c r="N121" s="326"/>
      <c r="O121" s="326"/>
      <c r="P121" s="326"/>
      <c r="Q121" s="326"/>
      <c r="R121" s="326"/>
      <c r="S121" s="327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28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9"/>
      <c r="M122" s="325" t="s">
        <v>43</v>
      </c>
      <c r="N122" s="326"/>
      <c r="O122" s="326"/>
      <c r="P122" s="326"/>
      <c r="Q122" s="326"/>
      <c r="R122" s="326"/>
      <c r="S122" s="327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19" t="s">
        <v>231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66"/>
      <c r="Y123" s="66"/>
    </row>
    <row r="124" spans="1:52" ht="14.25" customHeight="1" x14ac:dyDescent="0.25">
      <c r="A124" s="320" t="s">
        <v>79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21">
        <v>4607091385168</v>
      </c>
      <c r="E125" s="321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3"/>
      <c r="O125" s="323"/>
      <c r="P125" s="323"/>
      <c r="Q125" s="324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21">
        <v>4607091383256</v>
      </c>
      <c r="E126" s="321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3"/>
      <c r="O126" s="323"/>
      <c r="P126" s="323"/>
      <c r="Q126" s="324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21">
        <v>4607091385748</v>
      </c>
      <c r="E127" s="321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3"/>
      <c r="O127" s="323"/>
      <c r="P127" s="323"/>
      <c r="Q127" s="324"/>
      <c r="R127" s="40" t="s">
        <v>48</v>
      </c>
      <c r="S127" s="40" t="s">
        <v>48</v>
      </c>
      <c r="T127" s="41" t="s">
        <v>0</v>
      </c>
      <c r="U127" s="59">
        <v>225</v>
      </c>
      <c r="V127" s="56">
        <f>IFERROR(IF(U127="",0,CEILING((U127/$H127),1)*$H127),"")</f>
        <v>226.8</v>
      </c>
      <c r="W127" s="42">
        <f>IFERROR(IF(V127=0,"",ROUNDUP(V127/H127,0)*0.00753),"")</f>
        <v>0.63251999999999997</v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21">
        <v>4607091384581</v>
      </c>
      <c r="E128" s="321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3"/>
      <c r="O128" s="323"/>
      <c r="P128" s="323"/>
      <c r="Q128" s="32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28"/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9"/>
      <c r="M129" s="325" t="s">
        <v>43</v>
      </c>
      <c r="N129" s="326"/>
      <c r="O129" s="326"/>
      <c r="P129" s="326"/>
      <c r="Q129" s="326"/>
      <c r="R129" s="326"/>
      <c r="S129" s="327"/>
      <c r="T129" s="43" t="s">
        <v>42</v>
      </c>
      <c r="U129" s="44">
        <f>IFERROR(U125/H125,"0")+IFERROR(U126/H126,"0")+IFERROR(U127/H127,"0")+IFERROR(U128/H128,"0")</f>
        <v>83.333333333333329</v>
      </c>
      <c r="V129" s="44">
        <f>IFERROR(V125/H125,"0")+IFERROR(V126/H126,"0")+IFERROR(V127/H127,"0")+IFERROR(V128/H128,"0")</f>
        <v>84</v>
      </c>
      <c r="W129" s="44">
        <f>IFERROR(IF(W125="",0,W125),"0")+IFERROR(IF(W126="",0,W126),"0")+IFERROR(IF(W127="",0,W127),"0")+IFERROR(IF(W128="",0,W128),"0")</f>
        <v>0.63251999999999997</v>
      </c>
      <c r="X129" s="68"/>
      <c r="Y129" s="68"/>
    </row>
    <row r="130" spans="1:52" x14ac:dyDescent="0.2">
      <c r="A130" s="328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9"/>
      <c r="M130" s="325" t="s">
        <v>43</v>
      </c>
      <c r="N130" s="326"/>
      <c r="O130" s="326"/>
      <c r="P130" s="326"/>
      <c r="Q130" s="326"/>
      <c r="R130" s="326"/>
      <c r="S130" s="327"/>
      <c r="T130" s="43" t="s">
        <v>0</v>
      </c>
      <c r="U130" s="44">
        <f>IFERROR(SUM(U125:U128),"0")</f>
        <v>225</v>
      </c>
      <c r="V130" s="44">
        <f>IFERROR(SUM(V125:V128),"0")</f>
        <v>226.8</v>
      </c>
      <c r="W130" s="43"/>
      <c r="X130" s="68"/>
      <c r="Y130" s="68"/>
    </row>
    <row r="131" spans="1:52" ht="27.75" customHeight="1" x14ac:dyDescent="0.2">
      <c r="A131" s="342" t="s">
        <v>240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55"/>
      <c r="Y131" s="55"/>
    </row>
    <row r="132" spans="1:52" ht="16.5" customHeight="1" x14ac:dyDescent="0.25">
      <c r="A132" s="319" t="s">
        <v>241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66"/>
      <c r="Y132" s="66"/>
    </row>
    <row r="133" spans="1:52" ht="14.25" customHeight="1" x14ac:dyDescent="0.25">
      <c r="A133" s="320" t="s">
        <v>113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21">
        <v>4607091383423</v>
      </c>
      <c r="E134" s="32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3"/>
      <c r="O134" s="323"/>
      <c r="P134" s="323"/>
      <c r="Q134" s="324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21">
        <v>4607091381405</v>
      </c>
      <c r="E135" s="32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3"/>
      <c r="O135" s="323"/>
      <c r="P135" s="323"/>
      <c r="Q135" s="324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21">
        <v>4607091386516</v>
      </c>
      <c r="E136" s="32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3"/>
      <c r="O136" s="323"/>
      <c r="P136" s="323"/>
      <c r="Q136" s="324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28"/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9"/>
      <c r="M137" s="325" t="s">
        <v>43</v>
      </c>
      <c r="N137" s="326"/>
      <c r="O137" s="326"/>
      <c r="P137" s="326"/>
      <c r="Q137" s="326"/>
      <c r="R137" s="326"/>
      <c r="S137" s="327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28"/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9"/>
      <c r="M138" s="325" t="s">
        <v>43</v>
      </c>
      <c r="N138" s="326"/>
      <c r="O138" s="326"/>
      <c r="P138" s="326"/>
      <c r="Q138" s="326"/>
      <c r="R138" s="326"/>
      <c r="S138" s="327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19" t="s">
        <v>248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66"/>
      <c r="Y139" s="66"/>
    </row>
    <row r="140" spans="1:52" ht="14.25" customHeight="1" x14ac:dyDescent="0.25">
      <c r="A140" s="320" t="s">
        <v>75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21">
        <v>4680115880993</v>
      </c>
      <c r="E141" s="32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3"/>
      <c r="O141" s="323"/>
      <c r="P141" s="323"/>
      <c r="Q141" s="32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21">
        <v>4680115881761</v>
      </c>
      <c r="E142" s="32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3"/>
      <c r="O142" s="323"/>
      <c r="P142" s="323"/>
      <c r="Q142" s="32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21">
        <v>4680115881563</v>
      </c>
      <c r="E143" s="32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3"/>
      <c r="O143" s="323"/>
      <c r="P143" s="323"/>
      <c r="Q143" s="32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21">
        <v>4680115880986</v>
      </c>
      <c r="E144" s="32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3"/>
      <c r="O144" s="323"/>
      <c r="P144" s="323"/>
      <c r="Q144" s="324"/>
      <c r="R144" s="40" t="s">
        <v>48</v>
      </c>
      <c r="S144" s="40" t="s">
        <v>48</v>
      </c>
      <c r="T144" s="41" t="s">
        <v>0</v>
      </c>
      <c r="U144" s="59">
        <v>21</v>
      </c>
      <c r="V144" s="56">
        <f t="shared" si="7"/>
        <v>21</v>
      </c>
      <c r="W144" s="42">
        <f>IFERROR(IF(V144=0,"",ROUNDUP(V144/H144,0)*0.00502),"")</f>
        <v>5.0200000000000002E-2</v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21">
        <v>4680115880207</v>
      </c>
      <c r="E145" s="32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3"/>
      <c r="O145" s="323"/>
      <c r="P145" s="323"/>
      <c r="Q145" s="32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21">
        <v>4680115881785</v>
      </c>
      <c r="E146" s="32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3"/>
      <c r="O146" s="323"/>
      <c r="P146" s="323"/>
      <c r="Q146" s="32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21">
        <v>4680115881679</v>
      </c>
      <c r="E147" s="32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3"/>
      <c r="O147" s="323"/>
      <c r="P147" s="323"/>
      <c r="Q147" s="32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21">
        <v>4680115880191</v>
      </c>
      <c r="E148" s="32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3"/>
      <c r="O148" s="323"/>
      <c r="P148" s="323"/>
      <c r="Q148" s="32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28"/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9"/>
      <c r="M149" s="325" t="s">
        <v>43</v>
      </c>
      <c r="N149" s="326"/>
      <c r="O149" s="326"/>
      <c r="P149" s="326"/>
      <c r="Q149" s="326"/>
      <c r="R149" s="326"/>
      <c r="S149" s="327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10</v>
      </c>
      <c r="V149" s="44">
        <f>IFERROR(V141/H141,"0")+IFERROR(V142/H142,"0")+IFERROR(V143/H143,"0")+IFERROR(V144/H144,"0")+IFERROR(V145/H145,"0")+IFERROR(V146/H146,"0")+IFERROR(V147/H147,"0")+IFERROR(V148/H148,"0")</f>
        <v>10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5.0200000000000002E-2</v>
      </c>
      <c r="X149" s="68"/>
      <c r="Y149" s="68"/>
    </row>
    <row r="150" spans="1:52" x14ac:dyDescent="0.2">
      <c r="A150" s="328"/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9"/>
      <c r="M150" s="325" t="s">
        <v>43</v>
      </c>
      <c r="N150" s="326"/>
      <c r="O150" s="326"/>
      <c r="P150" s="326"/>
      <c r="Q150" s="326"/>
      <c r="R150" s="326"/>
      <c r="S150" s="327"/>
      <c r="T150" s="43" t="s">
        <v>0</v>
      </c>
      <c r="U150" s="44">
        <f>IFERROR(SUM(U141:U148),"0")</f>
        <v>21</v>
      </c>
      <c r="V150" s="44">
        <f>IFERROR(SUM(V141:V148),"0")</f>
        <v>21</v>
      </c>
      <c r="W150" s="43"/>
      <c r="X150" s="68"/>
      <c r="Y150" s="68"/>
    </row>
    <row r="151" spans="1:52" ht="16.5" customHeight="1" x14ac:dyDescent="0.25">
      <c r="A151" s="319" t="s">
        <v>265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66"/>
      <c r="Y151" s="66"/>
    </row>
    <row r="152" spans="1:52" ht="14.25" customHeight="1" x14ac:dyDescent="0.25">
      <c r="A152" s="320" t="s">
        <v>113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21">
        <v>4680115881402</v>
      </c>
      <c r="E153" s="32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3"/>
      <c r="O153" s="323"/>
      <c r="P153" s="323"/>
      <c r="Q153" s="324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21">
        <v>4680115881396</v>
      </c>
      <c r="E154" s="32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3"/>
      <c r="O154" s="323"/>
      <c r="P154" s="323"/>
      <c r="Q154" s="324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9"/>
      <c r="M155" s="325" t="s">
        <v>43</v>
      </c>
      <c r="N155" s="326"/>
      <c r="O155" s="326"/>
      <c r="P155" s="326"/>
      <c r="Q155" s="326"/>
      <c r="R155" s="326"/>
      <c r="S155" s="327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8"/>
      <c r="B156" s="328"/>
      <c r="C156" s="328"/>
      <c r="D156" s="328"/>
      <c r="E156" s="328"/>
      <c r="F156" s="328"/>
      <c r="G156" s="328"/>
      <c r="H156" s="328"/>
      <c r="I156" s="328"/>
      <c r="J156" s="328"/>
      <c r="K156" s="328"/>
      <c r="L156" s="329"/>
      <c r="M156" s="325" t="s">
        <v>43</v>
      </c>
      <c r="N156" s="326"/>
      <c r="O156" s="326"/>
      <c r="P156" s="326"/>
      <c r="Q156" s="326"/>
      <c r="R156" s="326"/>
      <c r="S156" s="327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0" t="s">
        <v>106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21">
        <v>4680115882935</v>
      </c>
      <c r="E158" s="32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97" t="s">
        <v>272</v>
      </c>
      <c r="N158" s="323"/>
      <c r="O158" s="323"/>
      <c r="P158" s="323"/>
      <c r="Q158" s="32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21">
        <v>4680115880764</v>
      </c>
      <c r="E159" s="32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3"/>
      <c r="O159" s="323"/>
      <c r="P159" s="323"/>
      <c r="Q159" s="32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9"/>
      <c r="M160" s="325" t="s">
        <v>43</v>
      </c>
      <c r="N160" s="326"/>
      <c r="O160" s="326"/>
      <c r="P160" s="326"/>
      <c r="Q160" s="326"/>
      <c r="R160" s="326"/>
      <c r="S160" s="327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9"/>
      <c r="M161" s="325" t="s">
        <v>43</v>
      </c>
      <c r="N161" s="326"/>
      <c r="O161" s="326"/>
      <c r="P161" s="326"/>
      <c r="Q161" s="326"/>
      <c r="R161" s="326"/>
      <c r="S161" s="327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20" t="s">
        <v>75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21">
        <v>4680115882683</v>
      </c>
      <c r="E163" s="32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3"/>
      <c r="O163" s="323"/>
      <c r="P163" s="323"/>
      <c r="Q163" s="324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21">
        <v>4680115882690</v>
      </c>
      <c r="E164" s="32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3"/>
      <c r="O164" s="323"/>
      <c r="P164" s="323"/>
      <c r="Q164" s="324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21">
        <v>4680115882669</v>
      </c>
      <c r="E165" s="32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3"/>
      <c r="O165" s="323"/>
      <c r="P165" s="323"/>
      <c r="Q165" s="324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21">
        <v>4680115882676</v>
      </c>
      <c r="E166" s="32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3"/>
      <c r="O166" s="323"/>
      <c r="P166" s="323"/>
      <c r="Q166" s="324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28"/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9"/>
      <c r="M167" s="325" t="s">
        <v>43</v>
      </c>
      <c r="N167" s="326"/>
      <c r="O167" s="326"/>
      <c r="P167" s="326"/>
      <c r="Q167" s="326"/>
      <c r="R167" s="326"/>
      <c r="S167" s="327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28"/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9"/>
      <c r="M168" s="325" t="s">
        <v>43</v>
      </c>
      <c r="N168" s="326"/>
      <c r="O168" s="326"/>
      <c r="P168" s="326"/>
      <c r="Q168" s="326"/>
      <c r="R168" s="326"/>
      <c r="S168" s="327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20" t="s">
        <v>79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21">
        <v>4680115881556</v>
      </c>
      <c r="E170" s="32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3"/>
      <c r="O170" s="323"/>
      <c r="P170" s="323"/>
      <c r="Q170" s="32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21">
        <v>4680115880573</v>
      </c>
      <c r="E171" s="32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92" t="s">
        <v>287</v>
      </c>
      <c r="N171" s="323"/>
      <c r="O171" s="323"/>
      <c r="P171" s="323"/>
      <c r="Q171" s="32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21">
        <v>4680115881594</v>
      </c>
      <c r="E172" s="32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3"/>
      <c r="O172" s="323"/>
      <c r="P172" s="323"/>
      <c r="Q172" s="32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21">
        <v>4680115881587</v>
      </c>
      <c r="E173" s="32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86" t="s">
        <v>292</v>
      </c>
      <c r="N173" s="323"/>
      <c r="O173" s="323"/>
      <c r="P173" s="323"/>
      <c r="Q173" s="32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21">
        <v>4680115881587</v>
      </c>
      <c r="E174" s="321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3"/>
      <c r="O174" s="323"/>
      <c r="P174" s="323"/>
      <c r="Q174" s="32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21">
        <v>4680115880962</v>
      </c>
      <c r="E175" s="321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3"/>
      <c r="O175" s="323"/>
      <c r="P175" s="323"/>
      <c r="Q175" s="32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21">
        <v>4680115881617</v>
      </c>
      <c r="E176" s="321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3"/>
      <c r="O176" s="323"/>
      <c r="P176" s="323"/>
      <c r="Q176" s="32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21">
        <v>4680115881228</v>
      </c>
      <c r="E177" s="321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80" t="s">
        <v>300</v>
      </c>
      <c r="N177" s="323"/>
      <c r="O177" s="323"/>
      <c r="P177" s="323"/>
      <c r="Q177" s="32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21">
        <v>4680115881037</v>
      </c>
      <c r="E178" s="321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81" t="s">
        <v>303</v>
      </c>
      <c r="N178" s="323"/>
      <c r="O178" s="323"/>
      <c r="P178" s="323"/>
      <c r="Q178" s="32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21">
        <v>4680115881037</v>
      </c>
      <c r="E179" s="321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3"/>
      <c r="O179" s="323"/>
      <c r="P179" s="323"/>
      <c r="Q179" s="32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21">
        <v>4680115881211</v>
      </c>
      <c r="E180" s="321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3"/>
      <c r="O180" s="323"/>
      <c r="P180" s="323"/>
      <c r="Q180" s="324"/>
      <c r="R180" s="40" t="s">
        <v>48</v>
      </c>
      <c r="S180" s="40" t="s">
        <v>48</v>
      </c>
      <c r="T180" s="41" t="s">
        <v>0</v>
      </c>
      <c r="U180" s="59">
        <v>72</v>
      </c>
      <c r="V180" s="56">
        <f t="shared" si="8"/>
        <v>72</v>
      </c>
      <c r="W180" s="42">
        <f>IFERROR(IF(V180=0,"",ROUNDUP(V180/H180,0)*0.00753),"")</f>
        <v>0.22590000000000002</v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21">
        <v>4680115881020</v>
      </c>
      <c r="E181" s="321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3"/>
      <c r="O181" s="323"/>
      <c r="P181" s="323"/>
      <c r="Q181" s="32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21">
        <v>4680115882195</v>
      </c>
      <c r="E182" s="321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3"/>
      <c r="O182" s="323"/>
      <c r="P182" s="323"/>
      <c r="Q182" s="32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21">
        <v>4680115880092</v>
      </c>
      <c r="E183" s="32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3"/>
      <c r="O183" s="323"/>
      <c r="P183" s="323"/>
      <c r="Q183" s="324"/>
      <c r="R183" s="40" t="s">
        <v>48</v>
      </c>
      <c r="S183" s="40" t="s">
        <v>48</v>
      </c>
      <c r="T183" s="41" t="s">
        <v>0</v>
      </c>
      <c r="U183" s="59">
        <v>80</v>
      </c>
      <c r="V183" s="56">
        <f t="shared" si="8"/>
        <v>81.599999999999994</v>
      </c>
      <c r="W183" s="42">
        <f t="shared" si="9"/>
        <v>0.25602000000000003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21">
        <v>4680115880221</v>
      </c>
      <c r="E184" s="32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3"/>
      <c r="O184" s="323"/>
      <c r="P184" s="323"/>
      <c r="Q184" s="324"/>
      <c r="R184" s="40" t="s">
        <v>48</v>
      </c>
      <c r="S184" s="40" t="s">
        <v>48</v>
      </c>
      <c r="T184" s="41" t="s">
        <v>0</v>
      </c>
      <c r="U184" s="59">
        <v>80</v>
      </c>
      <c r="V184" s="56">
        <f t="shared" si="8"/>
        <v>81.599999999999994</v>
      </c>
      <c r="W184" s="42">
        <f t="shared" si="9"/>
        <v>0.25602000000000003</v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21">
        <v>4680115882942</v>
      </c>
      <c r="E185" s="321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3"/>
      <c r="O185" s="323"/>
      <c r="P185" s="323"/>
      <c r="Q185" s="32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21">
        <v>4680115880504</v>
      </c>
      <c r="E186" s="32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3"/>
      <c r="O186" s="323"/>
      <c r="P186" s="323"/>
      <c r="Q186" s="324"/>
      <c r="R186" s="40" t="s">
        <v>48</v>
      </c>
      <c r="S186" s="40" t="s">
        <v>48</v>
      </c>
      <c r="T186" s="41" t="s">
        <v>0</v>
      </c>
      <c r="U186" s="59">
        <v>36</v>
      </c>
      <c r="V186" s="56">
        <f t="shared" si="8"/>
        <v>36</v>
      </c>
      <c r="W186" s="42">
        <f t="shared" si="9"/>
        <v>0.11295000000000001</v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21">
        <v>4680115882164</v>
      </c>
      <c r="E187" s="321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3"/>
      <c r="O187" s="323"/>
      <c r="P187" s="323"/>
      <c r="Q187" s="32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28"/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9"/>
      <c r="M188" s="325" t="s">
        <v>43</v>
      </c>
      <c r="N188" s="326"/>
      <c r="O188" s="326"/>
      <c r="P188" s="326"/>
      <c r="Q188" s="326"/>
      <c r="R188" s="326"/>
      <c r="S188" s="327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111.66666666666667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113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0.85089000000000004</v>
      </c>
      <c r="X188" s="68"/>
      <c r="Y188" s="68"/>
    </row>
    <row r="189" spans="1:52" x14ac:dyDescent="0.2">
      <c r="A189" s="328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9"/>
      <c r="M189" s="325" t="s">
        <v>43</v>
      </c>
      <c r="N189" s="326"/>
      <c r="O189" s="326"/>
      <c r="P189" s="326"/>
      <c r="Q189" s="326"/>
      <c r="R189" s="326"/>
      <c r="S189" s="327"/>
      <c r="T189" s="43" t="s">
        <v>0</v>
      </c>
      <c r="U189" s="44">
        <f>IFERROR(SUM(U170:U187),"0")</f>
        <v>268</v>
      </c>
      <c r="V189" s="44">
        <f>IFERROR(SUM(V170:V187),"0")</f>
        <v>271.2</v>
      </c>
      <c r="W189" s="43"/>
      <c r="X189" s="68"/>
      <c r="Y189" s="68"/>
    </row>
    <row r="190" spans="1:52" ht="14.25" customHeight="1" x14ac:dyDescent="0.25">
      <c r="A190" s="320" t="s">
        <v>218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21">
        <v>4680115880801</v>
      </c>
      <c r="E191" s="32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3"/>
      <c r="O191" s="323"/>
      <c r="P191" s="323"/>
      <c r="Q191" s="324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21">
        <v>4680115880818</v>
      </c>
      <c r="E192" s="32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3"/>
      <c r="O192" s="323"/>
      <c r="P192" s="323"/>
      <c r="Q192" s="324"/>
      <c r="R192" s="40" t="s">
        <v>48</v>
      </c>
      <c r="S192" s="40" t="s">
        <v>48</v>
      </c>
      <c r="T192" s="41" t="s">
        <v>0</v>
      </c>
      <c r="U192" s="59">
        <v>7.2</v>
      </c>
      <c r="V192" s="56">
        <f>IFERROR(IF(U192="",0,CEILING((U192/$H192),1)*$H192),"")</f>
        <v>7.1999999999999993</v>
      </c>
      <c r="W192" s="42">
        <f>IFERROR(IF(V192=0,"",ROUNDUP(V192/H192,0)*0.00753),"")</f>
        <v>2.2589999999999999E-2</v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9"/>
      <c r="M193" s="325" t="s">
        <v>43</v>
      </c>
      <c r="N193" s="326"/>
      <c r="O193" s="326"/>
      <c r="P193" s="326"/>
      <c r="Q193" s="326"/>
      <c r="R193" s="326"/>
      <c r="S193" s="327"/>
      <c r="T193" s="43" t="s">
        <v>42</v>
      </c>
      <c r="U193" s="44">
        <f>IFERROR(U191/H191,"0")+IFERROR(U192/H192,"0")</f>
        <v>3</v>
      </c>
      <c r="V193" s="44">
        <f>IFERROR(V191/H191,"0")+IFERROR(V192/H192,"0")</f>
        <v>3</v>
      </c>
      <c r="W193" s="44">
        <f>IFERROR(IF(W191="",0,W191),"0")+IFERROR(IF(W192="",0,W192),"0")</f>
        <v>2.2589999999999999E-2</v>
      </c>
      <c r="X193" s="68"/>
      <c r="Y193" s="68"/>
    </row>
    <row r="194" spans="1:52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9"/>
      <c r="M194" s="325" t="s">
        <v>43</v>
      </c>
      <c r="N194" s="326"/>
      <c r="O194" s="326"/>
      <c r="P194" s="326"/>
      <c r="Q194" s="326"/>
      <c r="R194" s="326"/>
      <c r="S194" s="327"/>
      <c r="T194" s="43" t="s">
        <v>0</v>
      </c>
      <c r="U194" s="44">
        <f>IFERROR(SUM(U191:U192),"0")</f>
        <v>7.2</v>
      </c>
      <c r="V194" s="44">
        <f>IFERROR(SUM(V191:V192),"0")</f>
        <v>7.1999999999999993</v>
      </c>
      <c r="W194" s="43"/>
      <c r="X194" s="68"/>
      <c r="Y194" s="68"/>
    </row>
    <row r="195" spans="1:52" ht="16.5" customHeight="1" x14ac:dyDescent="0.25">
      <c r="A195" s="319" t="s">
        <v>325</v>
      </c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66"/>
      <c r="Y195" s="66"/>
    </row>
    <row r="196" spans="1:52" ht="14.25" customHeight="1" x14ac:dyDescent="0.25">
      <c r="A196" s="320" t="s">
        <v>113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21">
        <v>4607091387445</v>
      </c>
      <c r="E197" s="321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3"/>
      <c r="O197" s="323"/>
      <c r="P197" s="323"/>
      <c r="Q197" s="32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21">
        <v>4607091386004</v>
      </c>
      <c r="E198" s="321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3"/>
      <c r="O198" s="323"/>
      <c r="P198" s="323"/>
      <c r="Q198" s="32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21">
        <v>4607091386004</v>
      </c>
      <c r="E199" s="321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3"/>
      <c r="O199" s="323"/>
      <c r="P199" s="323"/>
      <c r="Q199" s="32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21">
        <v>4607091386073</v>
      </c>
      <c r="E200" s="321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3"/>
      <c r="O200" s="323"/>
      <c r="P200" s="323"/>
      <c r="Q200" s="32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21">
        <v>4607091387322</v>
      </c>
      <c r="E201" s="32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3"/>
      <c r="O201" s="323"/>
      <c r="P201" s="323"/>
      <c r="Q201" s="32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21">
        <v>4607091387322</v>
      </c>
      <c r="E202" s="321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3"/>
      <c r="O202" s="323"/>
      <c r="P202" s="323"/>
      <c r="Q202" s="32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21">
        <v>4607091387377</v>
      </c>
      <c r="E203" s="32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3"/>
      <c r="O203" s="323"/>
      <c r="P203" s="323"/>
      <c r="Q203" s="32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21">
        <v>4607091387353</v>
      </c>
      <c r="E204" s="321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3"/>
      <c r="O204" s="323"/>
      <c r="P204" s="323"/>
      <c r="Q204" s="324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21">
        <v>4607091386011</v>
      </c>
      <c r="E205" s="32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3"/>
      <c r="O205" s="323"/>
      <c r="P205" s="323"/>
      <c r="Q205" s="324"/>
      <c r="R205" s="40" t="s">
        <v>48</v>
      </c>
      <c r="S205" s="40" t="s">
        <v>48</v>
      </c>
      <c r="T205" s="41" t="s">
        <v>0</v>
      </c>
      <c r="U205" s="59">
        <v>10</v>
      </c>
      <c r="V205" s="56">
        <f t="shared" si="10"/>
        <v>10</v>
      </c>
      <c r="W205" s="42">
        <f t="shared" ref="W205:W211" si="11">IFERROR(IF(V205=0,"",ROUNDUP(V205/H205,0)*0.00937),"")</f>
        <v>1.874E-2</v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21">
        <v>4607091387308</v>
      </c>
      <c r="E206" s="321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3"/>
      <c r="O206" s="323"/>
      <c r="P206" s="323"/>
      <c r="Q206" s="32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21">
        <v>4607091387339</v>
      </c>
      <c r="E207" s="321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3"/>
      <c r="O207" s="323"/>
      <c r="P207" s="323"/>
      <c r="Q207" s="32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21">
        <v>4680115882638</v>
      </c>
      <c r="E208" s="32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3"/>
      <c r="O208" s="323"/>
      <c r="P208" s="323"/>
      <c r="Q208" s="32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21">
        <v>4680115881938</v>
      </c>
      <c r="E209" s="32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3"/>
      <c r="O209" s="323"/>
      <c r="P209" s="323"/>
      <c r="Q209" s="32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21">
        <v>4607091387346</v>
      </c>
      <c r="E210" s="32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3"/>
      <c r="O210" s="323"/>
      <c r="P210" s="323"/>
      <c r="Q210" s="32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21">
        <v>4607091389807</v>
      </c>
      <c r="E211" s="32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3"/>
      <c r="O211" s="323"/>
      <c r="P211" s="323"/>
      <c r="Q211" s="324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9"/>
      <c r="M212" s="325" t="s">
        <v>43</v>
      </c>
      <c r="N212" s="326"/>
      <c r="O212" s="326"/>
      <c r="P212" s="326"/>
      <c r="Q212" s="326"/>
      <c r="R212" s="326"/>
      <c r="S212" s="327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2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1.874E-2</v>
      </c>
      <c r="X212" s="68"/>
      <c r="Y212" s="68"/>
    </row>
    <row r="213" spans="1:52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9"/>
      <c r="M213" s="325" t="s">
        <v>43</v>
      </c>
      <c r="N213" s="326"/>
      <c r="O213" s="326"/>
      <c r="P213" s="326"/>
      <c r="Q213" s="326"/>
      <c r="R213" s="326"/>
      <c r="S213" s="327"/>
      <c r="T213" s="43" t="s">
        <v>0</v>
      </c>
      <c r="U213" s="44">
        <f>IFERROR(SUM(U197:U211),"0")</f>
        <v>10</v>
      </c>
      <c r="V213" s="44">
        <f>IFERROR(SUM(V197:V211),"0")</f>
        <v>10</v>
      </c>
      <c r="W213" s="43"/>
      <c r="X213" s="68"/>
      <c r="Y213" s="68"/>
    </row>
    <row r="214" spans="1:52" ht="14.25" customHeight="1" x14ac:dyDescent="0.25">
      <c r="A214" s="320" t="s">
        <v>106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21">
        <v>4680115881914</v>
      </c>
      <c r="E215" s="321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3"/>
      <c r="O215" s="323"/>
      <c r="P215" s="323"/>
      <c r="Q215" s="32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9"/>
      <c r="M216" s="325" t="s">
        <v>43</v>
      </c>
      <c r="N216" s="326"/>
      <c r="O216" s="326"/>
      <c r="P216" s="326"/>
      <c r="Q216" s="326"/>
      <c r="R216" s="326"/>
      <c r="S216" s="327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9"/>
      <c r="M217" s="325" t="s">
        <v>43</v>
      </c>
      <c r="N217" s="326"/>
      <c r="O217" s="326"/>
      <c r="P217" s="326"/>
      <c r="Q217" s="326"/>
      <c r="R217" s="326"/>
      <c r="S217" s="327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20" t="s">
        <v>75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21">
        <v>4607091387193</v>
      </c>
      <c r="E219" s="32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3"/>
      <c r="O219" s="323"/>
      <c r="P219" s="323"/>
      <c r="Q219" s="324"/>
      <c r="R219" s="40" t="s">
        <v>48</v>
      </c>
      <c r="S219" s="40" t="s">
        <v>48</v>
      </c>
      <c r="T219" s="41" t="s">
        <v>0</v>
      </c>
      <c r="U219" s="59">
        <v>15</v>
      </c>
      <c r="V219" s="56">
        <f>IFERROR(IF(U219="",0,CEILING((U219/$H219),1)*$H219),"")</f>
        <v>16.8</v>
      </c>
      <c r="W219" s="42">
        <f>IFERROR(IF(V219=0,"",ROUNDUP(V219/H219,0)*0.00753),"")</f>
        <v>3.0120000000000001E-2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21">
        <v>4607091387230</v>
      </c>
      <c r="E220" s="321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3"/>
      <c r="O220" s="323"/>
      <c r="P220" s="323"/>
      <c r="Q220" s="324"/>
      <c r="R220" s="40" t="s">
        <v>48</v>
      </c>
      <c r="S220" s="40" t="s">
        <v>48</v>
      </c>
      <c r="T220" s="41" t="s">
        <v>0</v>
      </c>
      <c r="U220" s="59">
        <v>200</v>
      </c>
      <c r="V220" s="56">
        <f>IFERROR(IF(U220="",0,CEILING((U220/$H220),1)*$H220),"")</f>
        <v>201.60000000000002</v>
      </c>
      <c r="W220" s="42">
        <f>IFERROR(IF(V220=0,"",ROUNDUP(V220/H220,0)*0.00753),"")</f>
        <v>0.36143999999999998</v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21">
        <v>4607091387285</v>
      </c>
      <c r="E221" s="321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3"/>
      <c r="O221" s="323"/>
      <c r="P221" s="323"/>
      <c r="Q221" s="324"/>
      <c r="R221" s="40" t="s">
        <v>48</v>
      </c>
      <c r="S221" s="40" t="s">
        <v>48</v>
      </c>
      <c r="T221" s="41" t="s">
        <v>0</v>
      </c>
      <c r="U221" s="59">
        <v>52.5</v>
      </c>
      <c r="V221" s="56">
        <f>IFERROR(IF(U221="",0,CEILING((U221/$H221),1)*$H221),"")</f>
        <v>52.5</v>
      </c>
      <c r="W221" s="42">
        <f>IFERROR(IF(V221=0,"",ROUNDUP(V221/H221,0)*0.00502),"")</f>
        <v>0.1255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21">
        <v>4607091389845</v>
      </c>
      <c r="E222" s="321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3"/>
      <c r="O222" s="323"/>
      <c r="P222" s="323"/>
      <c r="Q222" s="324"/>
      <c r="R222" s="40" t="s">
        <v>48</v>
      </c>
      <c r="S222" s="40" t="s">
        <v>48</v>
      </c>
      <c r="T222" s="41" t="s">
        <v>0</v>
      </c>
      <c r="U222" s="59">
        <v>21</v>
      </c>
      <c r="V222" s="56">
        <f>IFERROR(IF(U222="",0,CEILING((U222/$H222),1)*$H222),"")</f>
        <v>21</v>
      </c>
      <c r="W222" s="42">
        <f>IFERROR(IF(V222=0,"",ROUNDUP(V222/H222,0)*0.00502),"")</f>
        <v>5.0200000000000002E-2</v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9"/>
      <c r="M223" s="325" t="s">
        <v>43</v>
      </c>
      <c r="N223" s="326"/>
      <c r="O223" s="326"/>
      <c r="P223" s="326"/>
      <c r="Q223" s="326"/>
      <c r="R223" s="326"/>
      <c r="S223" s="327"/>
      <c r="T223" s="43" t="s">
        <v>42</v>
      </c>
      <c r="U223" s="44">
        <f>IFERROR(U219/H219,"0")+IFERROR(U220/H220,"0")+IFERROR(U221/H221,"0")+IFERROR(U222/H222,"0")</f>
        <v>86.19047619047619</v>
      </c>
      <c r="V223" s="44">
        <f>IFERROR(V219/H219,"0")+IFERROR(V220/H220,"0")+IFERROR(V221/H221,"0")+IFERROR(V222/H222,"0")</f>
        <v>87</v>
      </c>
      <c r="W223" s="44">
        <f>IFERROR(IF(W219="",0,W219),"0")+IFERROR(IF(W220="",0,W220),"0")+IFERROR(IF(W221="",0,W221),"0")+IFERROR(IF(W222="",0,W222),"0")</f>
        <v>0.56725999999999999</v>
      </c>
      <c r="X223" s="68"/>
      <c r="Y223" s="68"/>
    </row>
    <row r="224" spans="1:52" x14ac:dyDescent="0.2">
      <c r="A224" s="328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9"/>
      <c r="M224" s="325" t="s">
        <v>43</v>
      </c>
      <c r="N224" s="326"/>
      <c r="O224" s="326"/>
      <c r="P224" s="326"/>
      <c r="Q224" s="326"/>
      <c r="R224" s="326"/>
      <c r="S224" s="327"/>
      <c r="T224" s="43" t="s">
        <v>0</v>
      </c>
      <c r="U224" s="44">
        <f>IFERROR(SUM(U219:U222),"0")</f>
        <v>288.5</v>
      </c>
      <c r="V224" s="44">
        <f>IFERROR(SUM(V219:V222),"0")</f>
        <v>291.90000000000003</v>
      </c>
      <c r="W224" s="43"/>
      <c r="X224" s="68"/>
      <c r="Y224" s="68"/>
    </row>
    <row r="225" spans="1:52" ht="14.25" customHeight="1" x14ac:dyDescent="0.25">
      <c r="A225" s="320" t="s">
        <v>79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21">
        <v>4607091387766</v>
      </c>
      <c r="E226" s="321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4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3"/>
      <c r="O226" s="323"/>
      <c r="P226" s="323"/>
      <c r="Q226" s="324"/>
      <c r="R226" s="40" t="s">
        <v>48</v>
      </c>
      <c r="S226" s="40" t="s">
        <v>48</v>
      </c>
      <c r="T226" s="41" t="s">
        <v>0</v>
      </c>
      <c r="U226" s="59">
        <v>200</v>
      </c>
      <c r="V226" s="56">
        <f t="shared" ref="V226:V231" si="12">IFERROR(IF(U226="",0,CEILING((U226/$H226),1)*$H226),"")</f>
        <v>202.5</v>
      </c>
      <c r="W226" s="42">
        <f>IFERROR(IF(V226=0,"",ROUNDUP(V226/H226,0)*0.02175),"")</f>
        <v>0.54374999999999996</v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21">
        <v>4607091387957</v>
      </c>
      <c r="E227" s="321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4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3"/>
      <c r="O227" s="323"/>
      <c r="P227" s="323"/>
      <c r="Q227" s="32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21">
        <v>4607091387964</v>
      </c>
      <c r="E228" s="321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3"/>
      <c r="O228" s="323"/>
      <c r="P228" s="323"/>
      <c r="Q228" s="32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21">
        <v>4607091381672</v>
      </c>
      <c r="E229" s="321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3"/>
      <c r="O229" s="323"/>
      <c r="P229" s="323"/>
      <c r="Q229" s="324"/>
      <c r="R229" s="40" t="s">
        <v>48</v>
      </c>
      <c r="S229" s="40" t="s">
        <v>48</v>
      </c>
      <c r="T229" s="41" t="s">
        <v>0</v>
      </c>
      <c r="U229" s="59">
        <v>120</v>
      </c>
      <c r="V229" s="56">
        <f t="shared" si="12"/>
        <v>122.4</v>
      </c>
      <c r="W229" s="42">
        <f>IFERROR(IF(V229=0,"",ROUNDUP(V229/H229,0)*0.00937),"")</f>
        <v>0.31857999999999997</v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21">
        <v>4607091387537</v>
      </c>
      <c r="E230" s="321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3"/>
      <c r="O230" s="323"/>
      <c r="P230" s="323"/>
      <c r="Q230" s="32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21">
        <v>4607091387513</v>
      </c>
      <c r="E231" s="321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3"/>
      <c r="O231" s="323"/>
      <c r="P231" s="323"/>
      <c r="Q231" s="32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9"/>
      <c r="M232" s="325" t="s">
        <v>43</v>
      </c>
      <c r="N232" s="326"/>
      <c r="O232" s="326"/>
      <c r="P232" s="326"/>
      <c r="Q232" s="326"/>
      <c r="R232" s="326"/>
      <c r="S232" s="327"/>
      <c r="T232" s="43" t="s">
        <v>42</v>
      </c>
      <c r="U232" s="44">
        <f>IFERROR(U226/H226,"0")+IFERROR(U227/H227,"0")+IFERROR(U228/H228,"0")+IFERROR(U229/H229,"0")+IFERROR(U230/H230,"0")+IFERROR(U231/H231,"0")</f>
        <v>58.024691358024697</v>
      </c>
      <c r="V232" s="44">
        <f>IFERROR(V226/H226,"0")+IFERROR(V227/H227,"0")+IFERROR(V228/H228,"0")+IFERROR(V229/H229,"0")+IFERROR(V230/H230,"0")+IFERROR(V231/H231,"0")</f>
        <v>59</v>
      </c>
      <c r="W232" s="44">
        <f>IFERROR(IF(W226="",0,W226),"0")+IFERROR(IF(W227="",0,W227),"0")+IFERROR(IF(W228="",0,W228),"0")+IFERROR(IF(W229="",0,W229),"0")+IFERROR(IF(W230="",0,W230),"0")+IFERROR(IF(W231="",0,W231),"0")</f>
        <v>0.86232999999999993</v>
      </c>
      <c r="X232" s="68"/>
      <c r="Y232" s="68"/>
    </row>
    <row r="233" spans="1:52" x14ac:dyDescent="0.2">
      <c r="A233" s="328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9"/>
      <c r="M233" s="325" t="s">
        <v>43</v>
      </c>
      <c r="N233" s="326"/>
      <c r="O233" s="326"/>
      <c r="P233" s="326"/>
      <c r="Q233" s="326"/>
      <c r="R233" s="326"/>
      <c r="S233" s="327"/>
      <c r="T233" s="43" t="s">
        <v>0</v>
      </c>
      <c r="U233" s="44">
        <f>IFERROR(SUM(U226:U231),"0")</f>
        <v>320</v>
      </c>
      <c r="V233" s="44">
        <f>IFERROR(SUM(V226:V231),"0")</f>
        <v>324.89999999999998</v>
      </c>
      <c r="W233" s="43"/>
      <c r="X233" s="68"/>
      <c r="Y233" s="68"/>
    </row>
    <row r="234" spans="1:52" ht="14.25" customHeight="1" x14ac:dyDescent="0.25">
      <c r="A234" s="320" t="s">
        <v>218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21">
        <v>4607091380880</v>
      </c>
      <c r="E235" s="32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3"/>
      <c r="O235" s="323"/>
      <c r="P235" s="323"/>
      <c r="Q235" s="32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21">
        <v>4607091384482</v>
      </c>
      <c r="E236" s="32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3"/>
      <c r="O236" s="323"/>
      <c r="P236" s="323"/>
      <c r="Q236" s="32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21">
        <v>4607091380897</v>
      </c>
      <c r="E237" s="32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3"/>
      <c r="O237" s="323"/>
      <c r="P237" s="323"/>
      <c r="Q237" s="324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28"/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9"/>
      <c r="M238" s="325" t="s">
        <v>43</v>
      </c>
      <c r="N238" s="326"/>
      <c r="O238" s="326"/>
      <c r="P238" s="326"/>
      <c r="Q238" s="326"/>
      <c r="R238" s="326"/>
      <c r="S238" s="327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28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9"/>
      <c r="M239" s="325" t="s">
        <v>43</v>
      </c>
      <c r="N239" s="326"/>
      <c r="O239" s="326"/>
      <c r="P239" s="326"/>
      <c r="Q239" s="326"/>
      <c r="R239" s="326"/>
      <c r="S239" s="327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20" t="s">
        <v>92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21">
        <v>4607091388374</v>
      </c>
      <c r="E241" s="32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444" t="s">
        <v>384</v>
      </c>
      <c r="N241" s="323"/>
      <c r="O241" s="323"/>
      <c r="P241" s="323"/>
      <c r="Q241" s="324"/>
      <c r="R241" s="40" t="s">
        <v>48</v>
      </c>
      <c r="S241" s="40" t="s">
        <v>48</v>
      </c>
      <c r="T241" s="41" t="s">
        <v>0</v>
      </c>
      <c r="U241" s="59">
        <v>6</v>
      </c>
      <c r="V241" s="56">
        <f>IFERROR(IF(U241="",0,CEILING((U241/$H241),1)*$H241),"")</f>
        <v>6.08</v>
      </c>
      <c r="W241" s="42">
        <f>IFERROR(IF(V241=0,"",ROUNDUP(V241/H241,0)*0.00753),"")</f>
        <v>1.506E-2</v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21">
        <v>4607091388381</v>
      </c>
      <c r="E242" s="32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439" t="s">
        <v>387</v>
      </c>
      <c r="N242" s="323"/>
      <c r="O242" s="323"/>
      <c r="P242" s="323"/>
      <c r="Q242" s="32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21">
        <v>4607091388404</v>
      </c>
      <c r="E243" s="32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3"/>
      <c r="O243" s="323"/>
      <c r="P243" s="323"/>
      <c r="Q243" s="324"/>
      <c r="R243" s="40" t="s">
        <v>48</v>
      </c>
      <c r="S243" s="40" t="s">
        <v>48</v>
      </c>
      <c r="T243" s="41" t="s">
        <v>0</v>
      </c>
      <c r="U243" s="59">
        <v>12.75</v>
      </c>
      <c r="V243" s="56">
        <f>IFERROR(IF(U243="",0,CEILING((U243/$H243),1)*$H243),"")</f>
        <v>12.75</v>
      </c>
      <c r="W243" s="42">
        <f>IFERROR(IF(V243=0,"",ROUNDUP(V243/H243,0)*0.00753),"")</f>
        <v>3.7650000000000003E-2</v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28"/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9"/>
      <c r="M244" s="325" t="s">
        <v>43</v>
      </c>
      <c r="N244" s="326"/>
      <c r="O244" s="326"/>
      <c r="P244" s="326"/>
      <c r="Q244" s="326"/>
      <c r="R244" s="326"/>
      <c r="S244" s="327"/>
      <c r="T244" s="43" t="s">
        <v>42</v>
      </c>
      <c r="U244" s="44">
        <f>IFERROR(U241/H241,"0")+IFERROR(U242/H242,"0")+IFERROR(U243/H243,"0")</f>
        <v>6.9736842105263159</v>
      </c>
      <c r="V244" s="44">
        <f>IFERROR(V241/H241,"0")+IFERROR(V242/H242,"0")+IFERROR(V243/H243,"0")</f>
        <v>7</v>
      </c>
      <c r="W244" s="44">
        <f>IFERROR(IF(W241="",0,W241),"0")+IFERROR(IF(W242="",0,W242),"0")+IFERROR(IF(W243="",0,W243),"0")</f>
        <v>5.2710000000000007E-2</v>
      </c>
      <c r="X244" s="68"/>
      <c r="Y244" s="68"/>
    </row>
    <row r="245" spans="1:52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9"/>
      <c r="M245" s="325" t="s">
        <v>43</v>
      </c>
      <c r="N245" s="326"/>
      <c r="O245" s="326"/>
      <c r="P245" s="326"/>
      <c r="Q245" s="326"/>
      <c r="R245" s="326"/>
      <c r="S245" s="327"/>
      <c r="T245" s="43" t="s">
        <v>0</v>
      </c>
      <c r="U245" s="44">
        <f>IFERROR(SUM(U241:U243),"0")</f>
        <v>18.75</v>
      </c>
      <c r="V245" s="44">
        <f>IFERROR(SUM(V241:V243),"0")</f>
        <v>18.829999999999998</v>
      </c>
      <c r="W245" s="43"/>
      <c r="X245" s="68"/>
      <c r="Y245" s="68"/>
    </row>
    <row r="246" spans="1:52" ht="14.25" customHeight="1" x14ac:dyDescent="0.25">
      <c r="A246" s="320" t="s">
        <v>390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21">
        <v>4680115881808</v>
      </c>
      <c r="E247" s="32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3"/>
      <c r="O247" s="323"/>
      <c r="P247" s="323"/>
      <c r="Q247" s="324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21">
        <v>4680115881822</v>
      </c>
      <c r="E248" s="32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3"/>
      <c r="O248" s="323"/>
      <c r="P248" s="323"/>
      <c r="Q248" s="324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21">
        <v>4680115880016</v>
      </c>
      <c r="E249" s="32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3"/>
      <c r="O249" s="323"/>
      <c r="P249" s="323"/>
      <c r="Q249" s="324"/>
      <c r="R249" s="40" t="s">
        <v>48</v>
      </c>
      <c r="S249" s="40" t="s">
        <v>48</v>
      </c>
      <c r="T249" s="41" t="s">
        <v>0</v>
      </c>
      <c r="U249" s="59">
        <v>20</v>
      </c>
      <c r="V249" s="56">
        <f>IFERROR(IF(U249="",0,CEILING((U249/$H249),1)*$H249),"")</f>
        <v>20</v>
      </c>
      <c r="W249" s="42">
        <f>IFERROR(IF(V249=0,"",ROUNDUP(V249/H249,0)*0.00474),"")</f>
        <v>4.7400000000000005E-2</v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9"/>
      <c r="M250" s="325" t="s">
        <v>43</v>
      </c>
      <c r="N250" s="326"/>
      <c r="O250" s="326"/>
      <c r="P250" s="326"/>
      <c r="Q250" s="326"/>
      <c r="R250" s="326"/>
      <c r="S250" s="327"/>
      <c r="T250" s="43" t="s">
        <v>42</v>
      </c>
      <c r="U250" s="44">
        <f>IFERROR(U247/H247,"0")+IFERROR(U248/H248,"0")+IFERROR(U249/H249,"0")</f>
        <v>10</v>
      </c>
      <c r="V250" s="44">
        <f>IFERROR(V247/H247,"0")+IFERROR(V248/H248,"0")+IFERROR(V249/H249,"0")</f>
        <v>10</v>
      </c>
      <c r="W250" s="44">
        <f>IFERROR(IF(W247="",0,W247),"0")+IFERROR(IF(W248="",0,W248),"0")+IFERROR(IF(W249="",0,W249),"0")</f>
        <v>4.7400000000000005E-2</v>
      </c>
      <c r="X250" s="68"/>
      <c r="Y250" s="68"/>
    </row>
    <row r="251" spans="1:52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9"/>
      <c r="M251" s="325" t="s">
        <v>43</v>
      </c>
      <c r="N251" s="326"/>
      <c r="O251" s="326"/>
      <c r="P251" s="326"/>
      <c r="Q251" s="326"/>
      <c r="R251" s="326"/>
      <c r="S251" s="327"/>
      <c r="T251" s="43" t="s">
        <v>0</v>
      </c>
      <c r="U251" s="44">
        <f>IFERROR(SUM(U247:U249),"0")</f>
        <v>20</v>
      </c>
      <c r="V251" s="44">
        <f>IFERROR(SUM(V247:V249),"0")</f>
        <v>20</v>
      </c>
      <c r="W251" s="43"/>
      <c r="X251" s="68"/>
      <c r="Y251" s="68"/>
    </row>
    <row r="252" spans="1:52" ht="16.5" customHeight="1" x14ac:dyDescent="0.25">
      <c r="A252" s="319" t="s">
        <v>398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66"/>
      <c r="Y252" s="66"/>
    </row>
    <row r="253" spans="1:52" ht="14.25" customHeight="1" x14ac:dyDescent="0.25">
      <c r="A253" s="320" t="s">
        <v>113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21">
        <v>4607091387421</v>
      </c>
      <c r="E254" s="32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3"/>
      <c r="O254" s="323"/>
      <c r="P254" s="323"/>
      <c r="Q254" s="324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21">
        <v>4607091387421</v>
      </c>
      <c r="E255" s="32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4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3"/>
      <c r="O255" s="323"/>
      <c r="P255" s="323"/>
      <c r="Q255" s="324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21">
        <v>4607091387452</v>
      </c>
      <c r="E256" s="32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434" t="s">
        <v>404</v>
      </c>
      <c r="N256" s="323"/>
      <c r="O256" s="323"/>
      <c r="P256" s="323"/>
      <c r="Q256" s="324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21">
        <v>4607091387452</v>
      </c>
      <c r="E257" s="32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3"/>
      <c r="O257" s="323"/>
      <c r="P257" s="323"/>
      <c r="Q257" s="324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21">
        <v>4607091385984</v>
      </c>
      <c r="E258" s="32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3"/>
      <c r="O258" s="323"/>
      <c r="P258" s="323"/>
      <c r="Q258" s="324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21">
        <v>4607091387438</v>
      </c>
      <c r="E259" s="32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3"/>
      <c r="O259" s="323"/>
      <c r="P259" s="323"/>
      <c r="Q259" s="324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21">
        <v>4607091387469</v>
      </c>
      <c r="E260" s="32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3"/>
      <c r="O260" s="323"/>
      <c r="P260" s="323"/>
      <c r="Q260" s="324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28"/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9"/>
      <c r="M261" s="325" t="s">
        <v>43</v>
      </c>
      <c r="N261" s="326"/>
      <c r="O261" s="326"/>
      <c r="P261" s="326"/>
      <c r="Q261" s="326"/>
      <c r="R261" s="326"/>
      <c r="S261" s="327"/>
      <c r="T261" s="43" t="s">
        <v>42</v>
      </c>
      <c r="U261" s="44">
        <f>IFERROR(U254/H254,"0")+IFERROR(U255/H255,"0")+IFERROR(U256/H256,"0")+IFERROR(U257/H257,"0")+IFERROR(U258/H258,"0")+IFERROR(U259/H259,"0")+IFERROR(U260/H260,"0")</f>
        <v>0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68"/>
      <c r="Y261" s="68"/>
    </row>
    <row r="262" spans="1:52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9"/>
      <c r="M262" s="325" t="s">
        <v>43</v>
      </c>
      <c r="N262" s="326"/>
      <c r="O262" s="326"/>
      <c r="P262" s="326"/>
      <c r="Q262" s="326"/>
      <c r="R262" s="326"/>
      <c r="S262" s="327"/>
      <c r="T262" s="43" t="s">
        <v>0</v>
      </c>
      <c r="U262" s="44">
        <f>IFERROR(SUM(U254:U260),"0")</f>
        <v>0</v>
      </c>
      <c r="V262" s="44">
        <f>IFERROR(SUM(V254:V260),"0")</f>
        <v>0</v>
      </c>
      <c r="W262" s="43"/>
      <c r="X262" s="68"/>
      <c r="Y262" s="68"/>
    </row>
    <row r="263" spans="1:52" ht="14.25" customHeight="1" x14ac:dyDescent="0.25">
      <c r="A263" s="320" t="s">
        <v>75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21">
        <v>4607091387292</v>
      </c>
      <c r="E264" s="32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3"/>
      <c r="O264" s="323"/>
      <c r="P264" s="323"/>
      <c r="Q264" s="324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21">
        <v>4607091387315</v>
      </c>
      <c r="E265" s="32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3"/>
      <c r="O265" s="323"/>
      <c r="P265" s="323"/>
      <c r="Q265" s="324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28"/>
      <c r="B266" s="328"/>
      <c r="C266" s="328"/>
      <c r="D266" s="328"/>
      <c r="E266" s="328"/>
      <c r="F266" s="328"/>
      <c r="G266" s="328"/>
      <c r="H266" s="328"/>
      <c r="I266" s="328"/>
      <c r="J266" s="328"/>
      <c r="K266" s="328"/>
      <c r="L266" s="329"/>
      <c r="M266" s="325" t="s">
        <v>43</v>
      </c>
      <c r="N266" s="326"/>
      <c r="O266" s="326"/>
      <c r="P266" s="326"/>
      <c r="Q266" s="326"/>
      <c r="R266" s="326"/>
      <c r="S266" s="327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28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9"/>
      <c r="M267" s="325" t="s">
        <v>43</v>
      </c>
      <c r="N267" s="326"/>
      <c r="O267" s="326"/>
      <c r="P267" s="326"/>
      <c r="Q267" s="326"/>
      <c r="R267" s="326"/>
      <c r="S267" s="327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customHeight="1" x14ac:dyDescent="0.25">
      <c r="A268" s="319" t="s">
        <v>416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66"/>
      <c r="Y268" s="66"/>
    </row>
    <row r="269" spans="1:52" ht="14.25" customHeight="1" x14ac:dyDescent="0.25">
      <c r="A269" s="320" t="s">
        <v>75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21">
        <v>4607091383836</v>
      </c>
      <c r="E270" s="32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3"/>
      <c r="O270" s="323"/>
      <c r="P270" s="323"/>
      <c r="Q270" s="324"/>
      <c r="R270" s="40" t="s">
        <v>48</v>
      </c>
      <c r="S270" s="40" t="s">
        <v>48</v>
      </c>
      <c r="T270" s="41" t="s">
        <v>0</v>
      </c>
      <c r="U270" s="59">
        <v>9</v>
      </c>
      <c r="V270" s="56">
        <f>IFERROR(IF(U270="",0,CEILING((U270/$H270),1)*$H270),"")</f>
        <v>9</v>
      </c>
      <c r="W270" s="42">
        <f>IFERROR(IF(V270=0,"",ROUNDUP(V270/H270,0)*0.00753),"")</f>
        <v>3.7650000000000003E-2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8"/>
      <c r="B271" s="328"/>
      <c r="C271" s="328"/>
      <c r="D271" s="328"/>
      <c r="E271" s="328"/>
      <c r="F271" s="328"/>
      <c r="G271" s="328"/>
      <c r="H271" s="328"/>
      <c r="I271" s="328"/>
      <c r="J271" s="328"/>
      <c r="K271" s="328"/>
      <c r="L271" s="329"/>
      <c r="M271" s="325" t="s">
        <v>43</v>
      </c>
      <c r="N271" s="326"/>
      <c r="O271" s="326"/>
      <c r="P271" s="326"/>
      <c r="Q271" s="326"/>
      <c r="R271" s="326"/>
      <c r="S271" s="327"/>
      <c r="T271" s="43" t="s">
        <v>42</v>
      </c>
      <c r="U271" s="44">
        <f>IFERROR(U270/H270,"0")</f>
        <v>5</v>
      </c>
      <c r="V271" s="44">
        <f>IFERROR(V270/H270,"0")</f>
        <v>5</v>
      </c>
      <c r="W271" s="44">
        <f>IFERROR(IF(W270="",0,W270),"0")</f>
        <v>3.7650000000000003E-2</v>
      </c>
      <c r="X271" s="68"/>
      <c r="Y271" s="68"/>
    </row>
    <row r="272" spans="1:52" x14ac:dyDescent="0.2">
      <c r="A272" s="328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9"/>
      <c r="M272" s="325" t="s">
        <v>43</v>
      </c>
      <c r="N272" s="326"/>
      <c r="O272" s="326"/>
      <c r="P272" s="326"/>
      <c r="Q272" s="326"/>
      <c r="R272" s="326"/>
      <c r="S272" s="327"/>
      <c r="T272" s="43" t="s">
        <v>0</v>
      </c>
      <c r="U272" s="44">
        <f>IFERROR(SUM(U270:U270),"0")</f>
        <v>9</v>
      </c>
      <c r="V272" s="44">
        <f>IFERROR(SUM(V270:V270),"0")</f>
        <v>9</v>
      </c>
      <c r="W272" s="43"/>
      <c r="X272" s="68"/>
      <c r="Y272" s="68"/>
    </row>
    <row r="273" spans="1:52" ht="14.25" customHeight="1" x14ac:dyDescent="0.25">
      <c r="A273" s="320" t="s">
        <v>79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21">
        <v>4607091387919</v>
      </c>
      <c r="E274" s="32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3"/>
      <c r="O274" s="323"/>
      <c r="P274" s="323"/>
      <c r="Q274" s="324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21">
        <v>4607091383942</v>
      </c>
      <c r="E275" s="32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3"/>
      <c r="O275" s="323"/>
      <c r="P275" s="323"/>
      <c r="Q275" s="324"/>
      <c r="R275" s="40" t="s">
        <v>48</v>
      </c>
      <c r="S275" s="40" t="s">
        <v>48</v>
      </c>
      <c r="T275" s="41" t="s">
        <v>0</v>
      </c>
      <c r="U275" s="59">
        <v>168</v>
      </c>
      <c r="V275" s="56">
        <f>IFERROR(IF(U275="",0,CEILING((U275/$H275),1)*$H275),"")</f>
        <v>168.84</v>
      </c>
      <c r="W275" s="42">
        <f>IFERROR(IF(V275=0,"",ROUNDUP(V275/H275,0)*0.00753),"")</f>
        <v>0.50451000000000001</v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21">
        <v>4607091383959</v>
      </c>
      <c r="E276" s="32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426" t="s">
        <v>425</v>
      </c>
      <c r="N276" s="323"/>
      <c r="O276" s="323"/>
      <c r="P276" s="323"/>
      <c r="Q276" s="324"/>
      <c r="R276" s="40" t="s">
        <v>48</v>
      </c>
      <c r="S276" s="40" t="s">
        <v>48</v>
      </c>
      <c r="T276" s="41" t="s">
        <v>0</v>
      </c>
      <c r="U276" s="59">
        <v>25.2</v>
      </c>
      <c r="V276" s="56">
        <f>IFERROR(IF(U276="",0,CEILING((U276/$H276),1)*$H276),"")</f>
        <v>25.2</v>
      </c>
      <c r="W276" s="42">
        <f>IFERROR(IF(V276=0,"",ROUNDUP(V276/H276,0)*0.00753),"")</f>
        <v>7.5300000000000006E-2</v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28"/>
      <c r="B277" s="328"/>
      <c r="C277" s="328"/>
      <c r="D277" s="328"/>
      <c r="E277" s="328"/>
      <c r="F277" s="328"/>
      <c r="G277" s="328"/>
      <c r="H277" s="328"/>
      <c r="I277" s="328"/>
      <c r="J277" s="328"/>
      <c r="K277" s="328"/>
      <c r="L277" s="329"/>
      <c r="M277" s="325" t="s">
        <v>43</v>
      </c>
      <c r="N277" s="326"/>
      <c r="O277" s="326"/>
      <c r="P277" s="326"/>
      <c r="Q277" s="326"/>
      <c r="R277" s="326"/>
      <c r="S277" s="327"/>
      <c r="T277" s="43" t="s">
        <v>42</v>
      </c>
      <c r="U277" s="44">
        <f>IFERROR(U274/H274,"0")+IFERROR(U275/H275,"0")+IFERROR(U276/H276,"0")</f>
        <v>76.666666666666671</v>
      </c>
      <c r="V277" s="44">
        <f>IFERROR(V274/H274,"0")+IFERROR(V275/H275,"0")+IFERROR(V276/H276,"0")</f>
        <v>77</v>
      </c>
      <c r="W277" s="44">
        <f>IFERROR(IF(W274="",0,W274),"0")+IFERROR(IF(W275="",0,W275),"0")+IFERROR(IF(W276="",0,W276),"0")</f>
        <v>0.57981000000000005</v>
      </c>
      <c r="X277" s="68"/>
      <c r="Y277" s="68"/>
    </row>
    <row r="278" spans="1:52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9"/>
      <c r="M278" s="325" t="s">
        <v>43</v>
      </c>
      <c r="N278" s="326"/>
      <c r="O278" s="326"/>
      <c r="P278" s="326"/>
      <c r="Q278" s="326"/>
      <c r="R278" s="326"/>
      <c r="S278" s="327"/>
      <c r="T278" s="43" t="s">
        <v>0</v>
      </c>
      <c r="U278" s="44">
        <f>IFERROR(SUM(U274:U276),"0")</f>
        <v>193.2</v>
      </c>
      <c r="V278" s="44">
        <f>IFERROR(SUM(V274:V276),"0")</f>
        <v>194.04</v>
      </c>
      <c r="W278" s="43"/>
      <c r="X278" s="68"/>
      <c r="Y278" s="68"/>
    </row>
    <row r="279" spans="1:52" ht="14.25" customHeight="1" x14ac:dyDescent="0.25">
      <c r="A279" s="320" t="s">
        <v>218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21">
        <v>4607091388831</v>
      </c>
      <c r="E280" s="32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3"/>
      <c r="O280" s="323"/>
      <c r="P280" s="323"/>
      <c r="Q280" s="324"/>
      <c r="R280" s="40" t="s">
        <v>48</v>
      </c>
      <c r="S280" s="40" t="s">
        <v>48</v>
      </c>
      <c r="T280" s="41" t="s">
        <v>0</v>
      </c>
      <c r="U280" s="59">
        <v>6.84</v>
      </c>
      <c r="V280" s="56">
        <f>IFERROR(IF(U280="",0,CEILING((U280/$H280),1)*$H280),"")</f>
        <v>6.84</v>
      </c>
      <c r="W280" s="42">
        <f>IFERROR(IF(V280=0,"",ROUNDUP(V280/H280,0)*0.00753),"")</f>
        <v>2.2589999999999999E-2</v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28"/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9"/>
      <c r="M281" s="325" t="s">
        <v>43</v>
      </c>
      <c r="N281" s="326"/>
      <c r="O281" s="326"/>
      <c r="P281" s="326"/>
      <c r="Q281" s="326"/>
      <c r="R281" s="326"/>
      <c r="S281" s="327"/>
      <c r="T281" s="43" t="s">
        <v>42</v>
      </c>
      <c r="U281" s="44">
        <f>IFERROR(U280/H280,"0")</f>
        <v>3</v>
      </c>
      <c r="V281" s="44">
        <f>IFERROR(V280/H280,"0")</f>
        <v>3</v>
      </c>
      <c r="W281" s="44">
        <f>IFERROR(IF(W280="",0,W280),"0")</f>
        <v>2.2589999999999999E-2</v>
      </c>
      <c r="X281" s="68"/>
      <c r="Y281" s="68"/>
    </row>
    <row r="282" spans="1:52" x14ac:dyDescent="0.2">
      <c r="A282" s="328"/>
      <c r="B282" s="328"/>
      <c r="C282" s="328"/>
      <c r="D282" s="328"/>
      <c r="E282" s="328"/>
      <c r="F282" s="328"/>
      <c r="G282" s="328"/>
      <c r="H282" s="328"/>
      <c r="I282" s="328"/>
      <c r="J282" s="328"/>
      <c r="K282" s="328"/>
      <c r="L282" s="329"/>
      <c r="M282" s="325" t="s">
        <v>43</v>
      </c>
      <c r="N282" s="326"/>
      <c r="O282" s="326"/>
      <c r="P282" s="326"/>
      <c r="Q282" s="326"/>
      <c r="R282" s="326"/>
      <c r="S282" s="327"/>
      <c r="T282" s="43" t="s">
        <v>0</v>
      </c>
      <c r="U282" s="44">
        <f>IFERROR(SUM(U280:U280),"0")</f>
        <v>6.84</v>
      </c>
      <c r="V282" s="44">
        <f>IFERROR(SUM(V280:V280),"0")</f>
        <v>6.84</v>
      </c>
      <c r="W282" s="43"/>
      <c r="X282" s="68"/>
      <c r="Y282" s="68"/>
    </row>
    <row r="283" spans="1:52" ht="14.25" customHeight="1" x14ac:dyDescent="0.25">
      <c r="A283" s="320" t="s">
        <v>92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21">
        <v>4607091383102</v>
      </c>
      <c r="E284" s="32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3"/>
      <c r="O284" s="323"/>
      <c r="P284" s="323"/>
      <c r="Q284" s="324"/>
      <c r="R284" s="40" t="s">
        <v>48</v>
      </c>
      <c r="S284" s="40" t="s">
        <v>48</v>
      </c>
      <c r="T284" s="41" t="s">
        <v>0</v>
      </c>
      <c r="U284" s="59">
        <v>10.199999999999999</v>
      </c>
      <c r="V284" s="56">
        <f>IFERROR(IF(U284="",0,CEILING((U284/$H284),1)*$H284),"")</f>
        <v>10.199999999999999</v>
      </c>
      <c r="W284" s="42">
        <f>IFERROR(IF(V284=0,"",ROUNDUP(V284/H284,0)*0.00753),"")</f>
        <v>3.0120000000000001E-2</v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28"/>
      <c r="B285" s="328"/>
      <c r="C285" s="328"/>
      <c r="D285" s="328"/>
      <c r="E285" s="328"/>
      <c r="F285" s="328"/>
      <c r="G285" s="328"/>
      <c r="H285" s="328"/>
      <c r="I285" s="328"/>
      <c r="J285" s="328"/>
      <c r="K285" s="328"/>
      <c r="L285" s="329"/>
      <c r="M285" s="325" t="s">
        <v>43</v>
      </c>
      <c r="N285" s="326"/>
      <c r="O285" s="326"/>
      <c r="P285" s="326"/>
      <c r="Q285" s="326"/>
      <c r="R285" s="326"/>
      <c r="S285" s="327"/>
      <c r="T285" s="43" t="s">
        <v>42</v>
      </c>
      <c r="U285" s="44">
        <f>IFERROR(U284/H284,"0")</f>
        <v>4</v>
      </c>
      <c r="V285" s="44">
        <f>IFERROR(V284/H284,"0")</f>
        <v>4</v>
      </c>
      <c r="W285" s="44">
        <f>IFERROR(IF(W284="",0,W284),"0")</f>
        <v>3.0120000000000001E-2</v>
      </c>
      <c r="X285" s="68"/>
      <c r="Y285" s="68"/>
    </row>
    <row r="286" spans="1:52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9"/>
      <c r="M286" s="325" t="s">
        <v>43</v>
      </c>
      <c r="N286" s="326"/>
      <c r="O286" s="326"/>
      <c r="P286" s="326"/>
      <c r="Q286" s="326"/>
      <c r="R286" s="326"/>
      <c r="S286" s="327"/>
      <c r="T286" s="43" t="s">
        <v>0</v>
      </c>
      <c r="U286" s="44">
        <f>IFERROR(SUM(U284:U284),"0")</f>
        <v>10.199999999999999</v>
      </c>
      <c r="V286" s="44">
        <f>IFERROR(SUM(V284:V284),"0")</f>
        <v>10.199999999999999</v>
      </c>
      <c r="W286" s="43"/>
      <c r="X286" s="68"/>
      <c r="Y286" s="68"/>
    </row>
    <row r="287" spans="1:52" ht="27.75" customHeight="1" x14ac:dyDescent="0.2">
      <c r="A287" s="342" t="s">
        <v>430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55"/>
      <c r="Y287" s="55"/>
    </row>
    <row r="288" spans="1:52" ht="16.5" customHeight="1" x14ac:dyDescent="0.25">
      <c r="A288" s="319" t="s">
        <v>431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66"/>
      <c r="Y288" s="66"/>
    </row>
    <row r="289" spans="1:52" ht="14.25" customHeight="1" x14ac:dyDescent="0.25">
      <c r="A289" s="320" t="s">
        <v>113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21">
        <v>4607091383997</v>
      </c>
      <c r="E290" s="32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3"/>
      <c r="O290" s="323"/>
      <c r="P290" s="323"/>
      <c r="Q290" s="32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21">
        <v>4607091383997</v>
      </c>
      <c r="E291" s="32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3"/>
      <c r="O291" s="323"/>
      <c r="P291" s="323"/>
      <c r="Q291" s="324"/>
      <c r="R291" s="40" t="s">
        <v>48</v>
      </c>
      <c r="S291" s="40" t="s">
        <v>48</v>
      </c>
      <c r="T291" s="41" t="s">
        <v>0</v>
      </c>
      <c r="U291" s="59">
        <v>500</v>
      </c>
      <c r="V291" s="56">
        <f t="shared" si="14"/>
        <v>510</v>
      </c>
      <c r="W291" s="42">
        <f>IFERROR(IF(V291=0,"",ROUNDUP(V291/H291,0)*0.02175),"")</f>
        <v>0.73949999999999994</v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21">
        <v>4607091384130</v>
      </c>
      <c r="E292" s="32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3"/>
      <c r="O292" s="323"/>
      <c r="P292" s="323"/>
      <c r="Q292" s="324"/>
      <c r="R292" s="40" t="s">
        <v>48</v>
      </c>
      <c r="S292" s="40" t="s">
        <v>48</v>
      </c>
      <c r="T292" s="41" t="s">
        <v>0</v>
      </c>
      <c r="U292" s="59">
        <v>30</v>
      </c>
      <c r="V292" s="56">
        <f t="shared" si="14"/>
        <v>30</v>
      </c>
      <c r="W292" s="42">
        <f>IFERROR(IF(V292=0,"",ROUNDUP(V292/H292,0)*0.02175),"")</f>
        <v>4.3499999999999997E-2</v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21">
        <v>4607091384130</v>
      </c>
      <c r="E293" s="32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3"/>
      <c r="O293" s="323"/>
      <c r="P293" s="323"/>
      <c r="Q293" s="324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21">
        <v>4607091384147</v>
      </c>
      <c r="E294" s="32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3"/>
      <c r="O294" s="323"/>
      <c r="P294" s="323"/>
      <c r="Q294" s="324"/>
      <c r="R294" s="40" t="s">
        <v>48</v>
      </c>
      <c r="S294" s="40" t="s">
        <v>48</v>
      </c>
      <c r="T294" s="41" t="s">
        <v>0</v>
      </c>
      <c r="U294" s="59">
        <v>30</v>
      </c>
      <c r="V294" s="56">
        <f t="shared" si="14"/>
        <v>30</v>
      </c>
      <c r="W294" s="42">
        <f>IFERROR(IF(V294=0,"",ROUNDUP(V294/H294,0)*0.02175),"")</f>
        <v>4.3499999999999997E-2</v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21">
        <v>4607091384147</v>
      </c>
      <c r="E295" s="32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14" t="s">
        <v>441</v>
      </c>
      <c r="N295" s="323"/>
      <c r="O295" s="323"/>
      <c r="P295" s="323"/>
      <c r="Q295" s="324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21">
        <v>4607091384154</v>
      </c>
      <c r="E296" s="32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4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3"/>
      <c r="O296" s="323"/>
      <c r="P296" s="323"/>
      <c r="Q296" s="324"/>
      <c r="R296" s="40" t="s">
        <v>48</v>
      </c>
      <c r="S296" s="40" t="s">
        <v>48</v>
      </c>
      <c r="T296" s="41" t="s">
        <v>0</v>
      </c>
      <c r="U296" s="59">
        <v>30</v>
      </c>
      <c r="V296" s="56">
        <f t="shared" si="14"/>
        <v>30</v>
      </c>
      <c r="W296" s="42">
        <f>IFERROR(IF(V296=0,"",ROUNDUP(V296/H296,0)*0.00937),"")</f>
        <v>5.6219999999999999E-2</v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21">
        <v>4607091384161</v>
      </c>
      <c r="E297" s="32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3"/>
      <c r="O297" s="323"/>
      <c r="P297" s="323"/>
      <c r="Q297" s="324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28"/>
      <c r="B298" s="328"/>
      <c r="C298" s="328"/>
      <c r="D298" s="328"/>
      <c r="E298" s="328"/>
      <c r="F298" s="328"/>
      <c r="G298" s="328"/>
      <c r="H298" s="328"/>
      <c r="I298" s="328"/>
      <c r="J298" s="328"/>
      <c r="K298" s="328"/>
      <c r="L298" s="329"/>
      <c r="M298" s="325" t="s">
        <v>43</v>
      </c>
      <c r="N298" s="326"/>
      <c r="O298" s="326"/>
      <c r="P298" s="326"/>
      <c r="Q298" s="326"/>
      <c r="R298" s="326"/>
      <c r="S298" s="327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43.333333333333336</v>
      </c>
      <c r="V298" s="44">
        <f>IFERROR(V290/H290,"0")+IFERROR(V291/H291,"0")+IFERROR(V292/H292,"0")+IFERROR(V293/H293,"0")+IFERROR(V294/H294,"0")+IFERROR(V295/H295,"0")+IFERROR(V296/H296,"0")+IFERROR(V297/H297,"0")</f>
        <v>44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0.88271999999999995</v>
      </c>
      <c r="X298" s="68"/>
      <c r="Y298" s="68"/>
    </row>
    <row r="299" spans="1:52" x14ac:dyDescent="0.2">
      <c r="A299" s="328"/>
      <c r="B299" s="328"/>
      <c r="C299" s="328"/>
      <c r="D299" s="328"/>
      <c r="E299" s="328"/>
      <c r="F299" s="328"/>
      <c r="G299" s="328"/>
      <c r="H299" s="328"/>
      <c r="I299" s="328"/>
      <c r="J299" s="328"/>
      <c r="K299" s="328"/>
      <c r="L299" s="329"/>
      <c r="M299" s="325" t="s">
        <v>43</v>
      </c>
      <c r="N299" s="326"/>
      <c r="O299" s="326"/>
      <c r="P299" s="326"/>
      <c r="Q299" s="326"/>
      <c r="R299" s="326"/>
      <c r="S299" s="327"/>
      <c r="T299" s="43" t="s">
        <v>0</v>
      </c>
      <c r="U299" s="44">
        <f>IFERROR(SUM(U290:U297),"0")</f>
        <v>590</v>
      </c>
      <c r="V299" s="44">
        <f>IFERROR(SUM(V290:V297),"0")</f>
        <v>600</v>
      </c>
      <c r="W299" s="43"/>
      <c r="X299" s="68"/>
      <c r="Y299" s="68"/>
    </row>
    <row r="300" spans="1:52" ht="14.25" customHeight="1" x14ac:dyDescent="0.25">
      <c r="A300" s="320" t="s">
        <v>106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21">
        <v>4607091383980</v>
      </c>
      <c r="E301" s="32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3"/>
      <c r="O301" s="323"/>
      <c r="P301" s="323"/>
      <c r="Q301" s="324"/>
      <c r="R301" s="40" t="s">
        <v>48</v>
      </c>
      <c r="S301" s="40" t="s">
        <v>48</v>
      </c>
      <c r="T301" s="41" t="s">
        <v>0</v>
      </c>
      <c r="U301" s="59">
        <v>250</v>
      </c>
      <c r="V301" s="56">
        <f>IFERROR(IF(U301="",0,CEILING((U301/$H301),1)*$H301),"")</f>
        <v>255</v>
      </c>
      <c r="W301" s="42">
        <f>IFERROR(IF(V301=0,"",ROUNDUP(V301/H301,0)*0.02175),"")</f>
        <v>0.36974999999999997</v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21">
        <v>4607091384178</v>
      </c>
      <c r="E302" s="32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3"/>
      <c r="O302" s="323"/>
      <c r="P302" s="323"/>
      <c r="Q302" s="324"/>
      <c r="R302" s="40" t="s">
        <v>48</v>
      </c>
      <c r="S302" s="40" t="s">
        <v>48</v>
      </c>
      <c r="T302" s="41" t="s">
        <v>0</v>
      </c>
      <c r="U302" s="59">
        <v>12</v>
      </c>
      <c r="V302" s="56">
        <f>IFERROR(IF(U302="",0,CEILING((U302/$H302),1)*$H302),"")</f>
        <v>12</v>
      </c>
      <c r="W302" s="42">
        <f>IFERROR(IF(V302=0,"",ROUNDUP(V302/H302,0)*0.00937),"")</f>
        <v>2.811E-2</v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9"/>
      <c r="M303" s="325" t="s">
        <v>43</v>
      </c>
      <c r="N303" s="326"/>
      <c r="O303" s="326"/>
      <c r="P303" s="326"/>
      <c r="Q303" s="326"/>
      <c r="R303" s="326"/>
      <c r="S303" s="327"/>
      <c r="T303" s="43" t="s">
        <v>42</v>
      </c>
      <c r="U303" s="44">
        <f>IFERROR(U301/H301,"0")+IFERROR(U302/H302,"0")</f>
        <v>19.666666666666668</v>
      </c>
      <c r="V303" s="44">
        <f>IFERROR(V301/H301,"0")+IFERROR(V302/H302,"0")</f>
        <v>20</v>
      </c>
      <c r="W303" s="44">
        <f>IFERROR(IF(W301="",0,W301),"0")+IFERROR(IF(W302="",0,W302),"0")</f>
        <v>0.39785999999999999</v>
      </c>
      <c r="X303" s="68"/>
      <c r="Y303" s="68"/>
    </row>
    <row r="304" spans="1:52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9"/>
      <c r="M304" s="325" t="s">
        <v>43</v>
      </c>
      <c r="N304" s="326"/>
      <c r="O304" s="326"/>
      <c r="P304" s="326"/>
      <c r="Q304" s="326"/>
      <c r="R304" s="326"/>
      <c r="S304" s="327"/>
      <c r="T304" s="43" t="s">
        <v>0</v>
      </c>
      <c r="U304" s="44">
        <f>IFERROR(SUM(U301:U302),"0")</f>
        <v>262</v>
      </c>
      <c r="V304" s="44">
        <f>IFERROR(SUM(V301:V302),"0")</f>
        <v>267</v>
      </c>
      <c r="W304" s="43"/>
      <c r="X304" s="68"/>
      <c r="Y304" s="68"/>
    </row>
    <row r="305" spans="1:52" ht="14.25" customHeight="1" x14ac:dyDescent="0.25">
      <c r="A305" s="320" t="s">
        <v>79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21">
        <v>4607091384260</v>
      </c>
      <c r="E306" s="32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3"/>
      <c r="O306" s="323"/>
      <c r="P306" s="323"/>
      <c r="Q306" s="32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9"/>
      <c r="M307" s="325" t="s">
        <v>43</v>
      </c>
      <c r="N307" s="326"/>
      <c r="O307" s="326"/>
      <c r="P307" s="326"/>
      <c r="Q307" s="326"/>
      <c r="R307" s="326"/>
      <c r="S307" s="327"/>
      <c r="T307" s="43" t="s">
        <v>42</v>
      </c>
      <c r="U307" s="44">
        <f>IFERROR(U306/H306,"0")</f>
        <v>0</v>
      </c>
      <c r="V307" s="44">
        <f>IFERROR(V306/H306,"0")</f>
        <v>0</v>
      </c>
      <c r="W307" s="44">
        <f>IFERROR(IF(W306="",0,W306),"0")</f>
        <v>0</v>
      </c>
      <c r="X307" s="68"/>
      <c r="Y307" s="68"/>
    </row>
    <row r="308" spans="1:52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9"/>
      <c r="M308" s="325" t="s">
        <v>43</v>
      </c>
      <c r="N308" s="326"/>
      <c r="O308" s="326"/>
      <c r="P308" s="326"/>
      <c r="Q308" s="326"/>
      <c r="R308" s="326"/>
      <c r="S308" s="327"/>
      <c r="T308" s="43" t="s">
        <v>0</v>
      </c>
      <c r="U308" s="44">
        <f>IFERROR(SUM(U306:U306),"0")</f>
        <v>0</v>
      </c>
      <c r="V308" s="44">
        <f>IFERROR(SUM(V306:V306),"0")</f>
        <v>0</v>
      </c>
      <c r="W308" s="43"/>
      <c r="X308" s="68"/>
      <c r="Y308" s="68"/>
    </row>
    <row r="309" spans="1:52" ht="14.25" customHeight="1" x14ac:dyDescent="0.25">
      <c r="A309" s="320" t="s">
        <v>218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21">
        <v>4607091384673</v>
      </c>
      <c r="E310" s="32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3"/>
      <c r="O310" s="323"/>
      <c r="P310" s="323"/>
      <c r="Q310" s="32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28"/>
      <c r="B311" s="328"/>
      <c r="C311" s="328"/>
      <c r="D311" s="328"/>
      <c r="E311" s="328"/>
      <c r="F311" s="328"/>
      <c r="G311" s="328"/>
      <c r="H311" s="328"/>
      <c r="I311" s="328"/>
      <c r="J311" s="328"/>
      <c r="K311" s="328"/>
      <c r="L311" s="329"/>
      <c r="M311" s="325" t="s">
        <v>43</v>
      </c>
      <c r="N311" s="326"/>
      <c r="O311" s="326"/>
      <c r="P311" s="326"/>
      <c r="Q311" s="326"/>
      <c r="R311" s="326"/>
      <c r="S311" s="327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x14ac:dyDescent="0.2">
      <c r="A312" s="328"/>
      <c r="B312" s="328"/>
      <c r="C312" s="328"/>
      <c r="D312" s="328"/>
      <c r="E312" s="328"/>
      <c r="F312" s="328"/>
      <c r="G312" s="328"/>
      <c r="H312" s="328"/>
      <c r="I312" s="328"/>
      <c r="J312" s="328"/>
      <c r="K312" s="328"/>
      <c r="L312" s="329"/>
      <c r="M312" s="325" t="s">
        <v>43</v>
      </c>
      <c r="N312" s="326"/>
      <c r="O312" s="326"/>
      <c r="P312" s="326"/>
      <c r="Q312" s="326"/>
      <c r="R312" s="326"/>
      <c r="S312" s="327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customHeight="1" x14ac:dyDescent="0.25">
      <c r="A313" s="319" t="s">
        <v>454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66"/>
      <c r="Y313" s="66"/>
    </row>
    <row r="314" spans="1:52" ht="14.25" customHeight="1" x14ac:dyDescent="0.25">
      <c r="A314" s="320" t="s">
        <v>113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21">
        <v>4607091384185</v>
      </c>
      <c r="E315" s="32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3"/>
      <c r="O315" s="323"/>
      <c r="P315" s="323"/>
      <c r="Q315" s="32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21">
        <v>4607091384192</v>
      </c>
      <c r="E316" s="32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3"/>
      <c r="O316" s="323"/>
      <c r="P316" s="323"/>
      <c r="Q316" s="32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21">
        <v>4680115881907</v>
      </c>
      <c r="E317" s="32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3"/>
      <c r="O317" s="323"/>
      <c r="P317" s="323"/>
      <c r="Q317" s="324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21">
        <v>4607091384680</v>
      </c>
      <c r="E318" s="32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3"/>
      <c r="O318" s="323"/>
      <c r="P318" s="323"/>
      <c r="Q318" s="324"/>
      <c r="R318" s="40" t="s">
        <v>48</v>
      </c>
      <c r="S318" s="40" t="s">
        <v>48</v>
      </c>
      <c r="T318" s="41" t="s">
        <v>0</v>
      </c>
      <c r="U318" s="59">
        <v>12</v>
      </c>
      <c r="V318" s="56">
        <f>IFERROR(IF(U318="",0,CEILING((U318/$H318),1)*$H318),"")</f>
        <v>12</v>
      </c>
      <c r="W318" s="42">
        <f>IFERROR(IF(V318=0,"",ROUNDUP(V318/H318,0)*0.00937),"")</f>
        <v>2.811E-2</v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28"/>
      <c r="B319" s="328"/>
      <c r="C319" s="328"/>
      <c r="D319" s="328"/>
      <c r="E319" s="328"/>
      <c r="F319" s="328"/>
      <c r="G319" s="328"/>
      <c r="H319" s="328"/>
      <c r="I319" s="328"/>
      <c r="J319" s="328"/>
      <c r="K319" s="328"/>
      <c r="L319" s="329"/>
      <c r="M319" s="325" t="s">
        <v>43</v>
      </c>
      <c r="N319" s="326"/>
      <c r="O319" s="326"/>
      <c r="P319" s="326"/>
      <c r="Q319" s="326"/>
      <c r="R319" s="326"/>
      <c r="S319" s="327"/>
      <c r="T319" s="43" t="s">
        <v>42</v>
      </c>
      <c r="U319" s="44">
        <f>IFERROR(U315/H315,"0")+IFERROR(U316/H316,"0")+IFERROR(U317/H317,"0")+IFERROR(U318/H318,"0")</f>
        <v>3</v>
      </c>
      <c r="V319" s="44">
        <f>IFERROR(V315/H315,"0")+IFERROR(V316/H316,"0")+IFERROR(V317/H317,"0")+IFERROR(V318/H318,"0")</f>
        <v>3</v>
      </c>
      <c r="W319" s="44">
        <f>IFERROR(IF(W315="",0,W315),"0")+IFERROR(IF(W316="",0,W316),"0")+IFERROR(IF(W317="",0,W317),"0")+IFERROR(IF(W318="",0,W318),"0")</f>
        <v>2.811E-2</v>
      </c>
      <c r="X319" s="68"/>
      <c r="Y319" s="68"/>
    </row>
    <row r="320" spans="1:52" x14ac:dyDescent="0.2">
      <c r="A320" s="328"/>
      <c r="B320" s="328"/>
      <c r="C320" s="328"/>
      <c r="D320" s="328"/>
      <c r="E320" s="328"/>
      <c r="F320" s="328"/>
      <c r="G320" s="328"/>
      <c r="H320" s="328"/>
      <c r="I320" s="328"/>
      <c r="J320" s="328"/>
      <c r="K320" s="328"/>
      <c r="L320" s="329"/>
      <c r="M320" s="325" t="s">
        <v>43</v>
      </c>
      <c r="N320" s="326"/>
      <c r="O320" s="326"/>
      <c r="P320" s="326"/>
      <c r="Q320" s="326"/>
      <c r="R320" s="326"/>
      <c r="S320" s="327"/>
      <c r="T320" s="43" t="s">
        <v>0</v>
      </c>
      <c r="U320" s="44">
        <f>IFERROR(SUM(U315:U318),"0")</f>
        <v>12</v>
      </c>
      <c r="V320" s="44">
        <f>IFERROR(SUM(V315:V318),"0")</f>
        <v>12</v>
      </c>
      <c r="W320" s="43"/>
      <c r="X320" s="68"/>
      <c r="Y320" s="68"/>
    </row>
    <row r="321" spans="1:52" ht="14.25" customHeight="1" x14ac:dyDescent="0.25">
      <c r="A321" s="320" t="s">
        <v>75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21">
        <v>4607091384802</v>
      </c>
      <c r="E322" s="32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3"/>
      <c r="O322" s="323"/>
      <c r="P322" s="323"/>
      <c r="Q322" s="32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21">
        <v>4607091384826</v>
      </c>
      <c r="E323" s="32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3"/>
      <c r="O323" s="323"/>
      <c r="P323" s="323"/>
      <c r="Q323" s="32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8"/>
      <c r="B324" s="328"/>
      <c r="C324" s="328"/>
      <c r="D324" s="328"/>
      <c r="E324" s="328"/>
      <c r="F324" s="328"/>
      <c r="G324" s="328"/>
      <c r="H324" s="328"/>
      <c r="I324" s="328"/>
      <c r="J324" s="328"/>
      <c r="K324" s="328"/>
      <c r="L324" s="329"/>
      <c r="M324" s="325" t="s">
        <v>43</v>
      </c>
      <c r="N324" s="326"/>
      <c r="O324" s="326"/>
      <c r="P324" s="326"/>
      <c r="Q324" s="326"/>
      <c r="R324" s="326"/>
      <c r="S324" s="327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x14ac:dyDescent="0.2">
      <c r="A325" s="328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9"/>
      <c r="M325" s="325" t="s">
        <v>43</v>
      </c>
      <c r="N325" s="326"/>
      <c r="O325" s="326"/>
      <c r="P325" s="326"/>
      <c r="Q325" s="326"/>
      <c r="R325" s="326"/>
      <c r="S325" s="327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customHeight="1" x14ac:dyDescent="0.25">
      <c r="A326" s="320" t="s">
        <v>79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21">
        <v>4607091384246</v>
      </c>
      <c r="E327" s="32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3"/>
      <c r="O327" s="323"/>
      <c r="P327" s="323"/>
      <c r="Q327" s="32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21">
        <v>4680115881976</v>
      </c>
      <c r="E328" s="32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3"/>
      <c r="O328" s="323"/>
      <c r="P328" s="323"/>
      <c r="Q328" s="324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21">
        <v>4607091384253</v>
      </c>
      <c r="E329" s="32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3"/>
      <c r="O329" s="323"/>
      <c r="P329" s="323"/>
      <c r="Q329" s="324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21">
        <v>4680115881969</v>
      </c>
      <c r="E330" s="32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3"/>
      <c r="O330" s="323"/>
      <c r="P330" s="323"/>
      <c r="Q330" s="324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9"/>
      <c r="M331" s="325" t="s">
        <v>43</v>
      </c>
      <c r="N331" s="326"/>
      <c r="O331" s="326"/>
      <c r="P331" s="326"/>
      <c r="Q331" s="326"/>
      <c r="R331" s="326"/>
      <c r="S331" s="327"/>
      <c r="T331" s="43" t="s">
        <v>42</v>
      </c>
      <c r="U331" s="44">
        <f>IFERROR(U327/H327,"0")+IFERROR(U328/H328,"0")+IFERROR(U329/H329,"0")+IFERROR(U330/H330,"0")</f>
        <v>0</v>
      </c>
      <c r="V331" s="44">
        <f>IFERROR(V327/H327,"0")+IFERROR(V328/H328,"0")+IFERROR(V329/H329,"0")+IFERROR(V330/H330,"0")</f>
        <v>0</v>
      </c>
      <c r="W331" s="44">
        <f>IFERROR(IF(W327="",0,W327),"0")+IFERROR(IF(W328="",0,W328),"0")+IFERROR(IF(W329="",0,W329),"0")+IFERROR(IF(W330="",0,W330),"0")</f>
        <v>0</v>
      </c>
      <c r="X331" s="68"/>
      <c r="Y331" s="68"/>
    </row>
    <row r="332" spans="1:52" x14ac:dyDescent="0.2">
      <c r="A332" s="328"/>
      <c r="B332" s="328"/>
      <c r="C332" s="328"/>
      <c r="D332" s="328"/>
      <c r="E332" s="328"/>
      <c r="F332" s="328"/>
      <c r="G332" s="328"/>
      <c r="H332" s="328"/>
      <c r="I332" s="328"/>
      <c r="J332" s="328"/>
      <c r="K332" s="328"/>
      <c r="L332" s="329"/>
      <c r="M332" s="325" t="s">
        <v>43</v>
      </c>
      <c r="N332" s="326"/>
      <c r="O332" s="326"/>
      <c r="P332" s="326"/>
      <c r="Q332" s="326"/>
      <c r="R332" s="326"/>
      <c r="S332" s="327"/>
      <c r="T332" s="43" t="s">
        <v>0</v>
      </c>
      <c r="U332" s="44">
        <f>IFERROR(SUM(U327:U330),"0")</f>
        <v>0</v>
      </c>
      <c r="V332" s="44">
        <f>IFERROR(SUM(V327:V330),"0")</f>
        <v>0</v>
      </c>
      <c r="W332" s="43"/>
      <c r="X332" s="68"/>
      <c r="Y332" s="68"/>
    </row>
    <row r="333" spans="1:52" ht="14.25" customHeight="1" x14ac:dyDescent="0.25">
      <c r="A333" s="320" t="s">
        <v>218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21">
        <v>4607091389357</v>
      </c>
      <c r="E334" s="32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3"/>
      <c r="O334" s="323"/>
      <c r="P334" s="323"/>
      <c r="Q334" s="32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28"/>
      <c r="B335" s="328"/>
      <c r="C335" s="328"/>
      <c r="D335" s="328"/>
      <c r="E335" s="328"/>
      <c r="F335" s="328"/>
      <c r="G335" s="328"/>
      <c r="H335" s="328"/>
      <c r="I335" s="328"/>
      <c r="J335" s="328"/>
      <c r="K335" s="328"/>
      <c r="L335" s="329"/>
      <c r="M335" s="325" t="s">
        <v>43</v>
      </c>
      <c r="N335" s="326"/>
      <c r="O335" s="326"/>
      <c r="P335" s="326"/>
      <c r="Q335" s="326"/>
      <c r="R335" s="326"/>
      <c r="S335" s="327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x14ac:dyDescent="0.2">
      <c r="A336" s="328"/>
      <c r="B336" s="328"/>
      <c r="C336" s="328"/>
      <c r="D336" s="328"/>
      <c r="E336" s="328"/>
      <c r="F336" s="328"/>
      <c r="G336" s="328"/>
      <c r="H336" s="328"/>
      <c r="I336" s="328"/>
      <c r="J336" s="328"/>
      <c r="K336" s="328"/>
      <c r="L336" s="329"/>
      <c r="M336" s="325" t="s">
        <v>43</v>
      </c>
      <c r="N336" s="326"/>
      <c r="O336" s="326"/>
      <c r="P336" s="326"/>
      <c r="Q336" s="326"/>
      <c r="R336" s="326"/>
      <c r="S336" s="327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customHeight="1" x14ac:dyDescent="0.2">
      <c r="A337" s="342" t="s">
        <v>477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55"/>
      <c r="Y337" s="55"/>
    </row>
    <row r="338" spans="1:52" ht="16.5" customHeight="1" x14ac:dyDescent="0.25">
      <c r="A338" s="319" t="s">
        <v>478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66"/>
      <c r="Y338" s="66"/>
    </row>
    <row r="339" spans="1:52" ht="14.25" customHeight="1" x14ac:dyDescent="0.25">
      <c r="A339" s="320" t="s">
        <v>113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21">
        <v>4607091389708</v>
      </c>
      <c r="E340" s="32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3"/>
      <c r="O340" s="323"/>
      <c r="P340" s="323"/>
      <c r="Q340" s="32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21">
        <v>4607091389692</v>
      </c>
      <c r="E341" s="32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3"/>
      <c r="O341" s="323"/>
      <c r="P341" s="323"/>
      <c r="Q341" s="32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9"/>
      <c r="M342" s="325" t="s">
        <v>43</v>
      </c>
      <c r="N342" s="326"/>
      <c r="O342" s="326"/>
      <c r="P342" s="326"/>
      <c r="Q342" s="326"/>
      <c r="R342" s="326"/>
      <c r="S342" s="327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28"/>
      <c r="B343" s="328"/>
      <c r="C343" s="328"/>
      <c r="D343" s="328"/>
      <c r="E343" s="328"/>
      <c r="F343" s="328"/>
      <c r="G343" s="328"/>
      <c r="H343" s="328"/>
      <c r="I343" s="328"/>
      <c r="J343" s="328"/>
      <c r="K343" s="328"/>
      <c r="L343" s="329"/>
      <c r="M343" s="325" t="s">
        <v>43</v>
      </c>
      <c r="N343" s="326"/>
      <c r="O343" s="326"/>
      <c r="P343" s="326"/>
      <c r="Q343" s="326"/>
      <c r="R343" s="326"/>
      <c r="S343" s="327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20" t="s">
        <v>75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21">
        <v>4607091389753</v>
      </c>
      <c r="E345" s="32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3"/>
      <c r="O345" s="323"/>
      <c r="P345" s="323"/>
      <c r="Q345" s="32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21">
        <v>4607091389760</v>
      </c>
      <c r="E346" s="32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3"/>
      <c r="O346" s="323"/>
      <c r="P346" s="323"/>
      <c r="Q346" s="32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21">
        <v>4607091389746</v>
      </c>
      <c r="E347" s="32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3"/>
      <c r="O347" s="323"/>
      <c r="P347" s="323"/>
      <c r="Q347" s="32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21">
        <v>4680115882928</v>
      </c>
      <c r="E348" s="32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3"/>
      <c r="O348" s="323"/>
      <c r="P348" s="323"/>
      <c r="Q348" s="324"/>
      <c r="R348" s="40" t="s">
        <v>48</v>
      </c>
      <c r="S348" s="40" t="s">
        <v>48</v>
      </c>
      <c r="T348" s="41" t="s">
        <v>0</v>
      </c>
      <c r="U348" s="59">
        <v>5.04</v>
      </c>
      <c r="V348" s="56">
        <f t="shared" si="15"/>
        <v>5.04</v>
      </c>
      <c r="W348" s="42">
        <f>IFERROR(IF(V348=0,"",ROUNDUP(V348/H348,0)*0.00753),"")</f>
        <v>2.2589999999999999E-2</v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21">
        <v>4680115883147</v>
      </c>
      <c r="E349" s="32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3"/>
      <c r="O349" s="323"/>
      <c r="P349" s="323"/>
      <c r="Q349" s="32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21">
        <v>4607091384338</v>
      </c>
      <c r="E350" s="32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3"/>
      <c r="O350" s="323"/>
      <c r="P350" s="323"/>
      <c r="Q350" s="324"/>
      <c r="R350" s="40" t="s">
        <v>48</v>
      </c>
      <c r="S350" s="40" t="s">
        <v>48</v>
      </c>
      <c r="T350" s="41" t="s">
        <v>0</v>
      </c>
      <c r="U350" s="59">
        <v>21</v>
      </c>
      <c r="V350" s="56">
        <f t="shared" si="15"/>
        <v>21</v>
      </c>
      <c r="W350" s="42">
        <f t="shared" si="16"/>
        <v>5.0200000000000002E-2</v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21">
        <v>4680115883154</v>
      </c>
      <c r="E351" s="32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3"/>
      <c r="O351" s="323"/>
      <c r="P351" s="323"/>
      <c r="Q351" s="324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21">
        <v>4607091389524</v>
      </c>
      <c r="E352" s="32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3"/>
      <c r="O352" s="323"/>
      <c r="P352" s="323"/>
      <c r="Q352" s="324"/>
      <c r="R352" s="40" t="s">
        <v>48</v>
      </c>
      <c r="S352" s="40" t="s">
        <v>48</v>
      </c>
      <c r="T352" s="41" t="s">
        <v>0</v>
      </c>
      <c r="U352" s="59">
        <v>21</v>
      </c>
      <c r="V352" s="56">
        <f t="shared" si="15"/>
        <v>21</v>
      </c>
      <c r="W352" s="42">
        <f t="shared" si="16"/>
        <v>5.0200000000000002E-2</v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21">
        <v>4680115883161</v>
      </c>
      <c r="E353" s="32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3"/>
      <c r="O353" s="323"/>
      <c r="P353" s="323"/>
      <c r="Q353" s="324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21">
        <v>4607091384345</v>
      </c>
      <c r="E354" s="32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3"/>
      <c r="O354" s="323"/>
      <c r="P354" s="323"/>
      <c r="Q354" s="324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21">
        <v>4680115883178</v>
      </c>
      <c r="E355" s="32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3"/>
      <c r="O355" s="323"/>
      <c r="P355" s="323"/>
      <c r="Q355" s="324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21">
        <v>4607091389531</v>
      </c>
      <c r="E356" s="32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3"/>
      <c r="O356" s="323"/>
      <c r="P356" s="323"/>
      <c r="Q356" s="324"/>
      <c r="R356" s="40" t="s">
        <v>48</v>
      </c>
      <c r="S356" s="40" t="s">
        <v>48</v>
      </c>
      <c r="T356" s="41" t="s">
        <v>0</v>
      </c>
      <c r="U356" s="59">
        <v>21</v>
      </c>
      <c r="V356" s="56">
        <f t="shared" si="15"/>
        <v>21</v>
      </c>
      <c r="W356" s="42">
        <f t="shared" si="16"/>
        <v>5.0200000000000002E-2</v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21">
        <v>4680115883185</v>
      </c>
      <c r="E357" s="32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">
        <v>509</v>
      </c>
      <c r="N357" s="323"/>
      <c r="O357" s="323"/>
      <c r="P357" s="323"/>
      <c r="Q357" s="324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8"/>
      <c r="B358" s="328"/>
      <c r="C358" s="328"/>
      <c r="D358" s="328"/>
      <c r="E358" s="328"/>
      <c r="F358" s="328"/>
      <c r="G358" s="328"/>
      <c r="H358" s="328"/>
      <c r="I358" s="328"/>
      <c r="J358" s="328"/>
      <c r="K358" s="328"/>
      <c r="L358" s="329"/>
      <c r="M358" s="325" t="s">
        <v>43</v>
      </c>
      <c r="N358" s="326"/>
      <c r="O358" s="326"/>
      <c r="P358" s="326"/>
      <c r="Q358" s="326"/>
      <c r="R358" s="326"/>
      <c r="S358" s="327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33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33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0.17318999999999998</v>
      </c>
      <c r="X358" s="68"/>
      <c r="Y358" s="68"/>
    </row>
    <row r="359" spans="1:52" x14ac:dyDescent="0.2">
      <c r="A359" s="328"/>
      <c r="B359" s="328"/>
      <c r="C359" s="328"/>
      <c r="D359" s="328"/>
      <c r="E359" s="328"/>
      <c r="F359" s="328"/>
      <c r="G359" s="328"/>
      <c r="H359" s="328"/>
      <c r="I359" s="328"/>
      <c r="J359" s="328"/>
      <c r="K359" s="328"/>
      <c r="L359" s="329"/>
      <c r="M359" s="325" t="s">
        <v>43</v>
      </c>
      <c r="N359" s="326"/>
      <c r="O359" s="326"/>
      <c r="P359" s="326"/>
      <c r="Q359" s="326"/>
      <c r="R359" s="326"/>
      <c r="S359" s="327"/>
      <c r="T359" s="43" t="s">
        <v>0</v>
      </c>
      <c r="U359" s="44">
        <f>IFERROR(SUM(U345:U357),"0")</f>
        <v>68.039999999999992</v>
      </c>
      <c r="V359" s="44">
        <f>IFERROR(SUM(V345:V357),"0")</f>
        <v>68.039999999999992</v>
      </c>
      <c r="W359" s="43"/>
      <c r="X359" s="68"/>
      <c r="Y359" s="68"/>
    </row>
    <row r="360" spans="1:52" ht="14.25" customHeight="1" x14ac:dyDescent="0.25">
      <c r="A360" s="320" t="s">
        <v>79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21">
        <v>4607091389685</v>
      </c>
      <c r="E361" s="32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3"/>
      <c r="O361" s="323"/>
      <c r="P361" s="323"/>
      <c r="Q361" s="32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21">
        <v>4607091389654</v>
      </c>
      <c r="E362" s="32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3"/>
      <c r="O362" s="323"/>
      <c r="P362" s="323"/>
      <c r="Q362" s="324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21">
        <v>4607091384352</v>
      </c>
      <c r="E363" s="32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3"/>
      <c r="O363" s="323"/>
      <c r="P363" s="323"/>
      <c r="Q363" s="324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21">
        <v>4607091389661</v>
      </c>
      <c r="E364" s="32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3"/>
      <c r="O364" s="323"/>
      <c r="P364" s="323"/>
      <c r="Q364" s="324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28"/>
      <c r="B365" s="328"/>
      <c r="C365" s="328"/>
      <c r="D365" s="328"/>
      <c r="E365" s="328"/>
      <c r="F365" s="328"/>
      <c r="G365" s="328"/>
      <c r="H365" s="328"/>
      <c r="I365" s="328"/>
      <c r="J365" s="328"/>
      <c r="K365" s="328"/>
      <c r="L365" s="329"/>
      <c r="M365" s="325" t="s">
        <v>43</v>
      </c>
      <c r="N365" s="326"/>
      <c r="O365" s="326"/>
      <c r="P365" s="326"/>
      <c r="Q365" s="326"/>
      <c r="R365" s="326"/>
      <c r="S365" s="327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28"/>
      <c r="B366" s="328"/>
      <c r="C366" s="328"/>
      <c r="D366" s="328"/>
      <c r="E366" s="328"/>
      <c r="F366" s="328"/>
      <c r="G366" s="328"/>
      <c r="H366" s="328"/>
      <c r="I366" s="328"/>
      <c r="J366" s="328"/>
      <c r="K366" s="328"/>
      <c r="L366" s="329"/>
      <c r="M366" s="325" t="s">
        <v>43</v>
      </c>
      <c r="N366" s="326"/>
      <c r="O366" s="326"/>
      <c r="P366" s="326"/>
      <c r="Q366" s="326"/>
      <c r="R366" s="326"/>
      <c r="S366" s="327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20" t="s">
        <v>218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21">
        <v>4680115881648</v>
      </c>
      <c r="E368" s="32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3"/>
      <c r="O368" s="323"/>
      <c r="P368" s="323"/>
      <c r="Q368" s="324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28"/>
      <c r="B369" s="328"/>
      <c r="C369" s="328"/>
      <c r="D369" s="328"/>
      <c r="E369" s="328"/>
      <c r="F369" s="328"/>
      <c r="G369" s="328"/>
      <c r="H369" s="328"/>
      <c r="I369" s="328"/>
      <c r="J369" s="328"/>
      <c r="K369" s="328"/>
      <c r="L369" s="329"/>
      <c r="M369" s="325" t="s">
        <v>43</v>
      </c>
      <c r="N369" s="326"/>
      <c r="O369" s="326"/>
      <c r="P369" s="326"/>
      <c r="Q369" s="326"/>
      <c r="R369" s="326"/>
      <c r="S369" s="327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28"/>
      <c r="B370" s="328"/>
      <c r="C370" s="328"/>
      <c r="D370" s="328"/>
      <c r="E370" s="328"/>
      <c r="F370" s="328"/>
      <c r="G370" s="328"/>
      <c r="H370" s="328"/>
      <c r="I370" s="328"/>
      <c r="J370" s="328"/>
      <c r="K370" s="328"/>
      <c r="L370" s="329"/>
      <c r="M370" s="325" t="s">
        <v>43</v>
      </c>
      <c r="N370" s="326"/>
      <c r="O370" s="326"/>
      <c r="P370" s="326"/>
      <c r="Q370" s="326"/>
      <c r="R370" s="326"/>
      <c r="S370" s="327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20" t="s">
        <v>92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21">
        <v>4680115883017</v>
      </c>
      <c r="E372" s="321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3"/>
      <c r="O372" s="323"/>
      <c r="P372" s="323"/>
      <c r="Q372" s="324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21">
        <v>4680115883031</v>
      </c>
      <c r="E373" s="321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3"/>
      <c r="O373" s="323"/>
      <c r="P373" s="323"/>
      <c r="Q373" s="324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21">
        <v>4680115883024</v>
      </c>
      <c r="E374" s="321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3"/>
      <c r="O374" s="323"/>
      <c r="P374" s="323"/>
      <c r="Q374" s="32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9"/>
      <c r="M375" s="325" t="s">
        <v>43</v>
      </c>
      <c r="N375" s="326"/>
      <c r="O375" s="326"/>
      <c r="P375" s="326"/>
      <c r="Q375" s="326"/>
      <c r="R375" s="326"/>
      <c r="S375" s="327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9"/>
      <c r="M376" s="325" t="s">
        <v>43</v>
      </c>
      <c r="N376" s="326"/>
      <c r="O376" s="326"/>
      <c r="P376" s="326"/>
      <c r="Q376" s="326"/>
      <c r="R376" s="326"/>
      <c r="S376" s="327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20" t="s">
        <v>101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21">
        <v>4680115882997</v>
      </c>
      <c r="E378" s="321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374" t="s">
        <v>529</v>
      </c>
      <c r="N378" s="323"/>
      <c r="O378" s="323"/>
      <c r="P378" s="323"/>
      <c r="Q378" s="324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28"/>
      <c r="B379" s="328"/>
      <c r="C379" s="328"/>
      <c r="D379" s="328"/>
      <c r="E379" s="328"/>
      <c r="F379" s="328"/>
      <c r="G379" s="328"/>
      <c r="H379" s="328"/>
      <c r="I379" s="328"/>
      <c r="J379" s="328"/>
      <c r="K379" s="328"/>
      <c r="L379" s="329"/>
      <c r="M379" s="325" t="s">
        <v>43</v>
      </c>
      <c r="N379" s="326"/>
      <c r="O379" s="326"/>
      <c r="P379" s="326"/>
      <c r="Q379" s="326"/>
      <c r="R379" s="326"/>
      <c r="S379" s="327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28"/>
      <c r="B380" s="328"/>
      <c r="C380" s="328"/>
      <c r="D380" s="328"/>
      <c r="E380" s="328"/>
      <c r="F380" s="328"/>
      <c r="G380" s="328"/>
      <c r="H380" s="328"/>
      <c r="I380" s="328"/>
      <c r="J380" s="328"/>
      <c r="K380" s="328"/>
      <c r="L380" s="329"/>
      <c r="M380" s="325" t="s">
        <v>43</v>
      </c>
      <c r="N380" s="326"/>
      <c r="O380" s="326"/>
      <c r="P380" s="326"/>
      <c r="Q380" s="326"/>
      <c r="R380" s="326"/>
      <c r="S380" s="327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19" t="s">
        <v>530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66"/>
      <c r="Y381" s="66"/>
    </row>
    <row r="382" spans="1:52" ht="14.25" customHeight="1" x14ac:dyDescent="0.25">
      <c r="A382" s="320" t="s">
        <v>106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21">
        <v>4607091389388</v>
      </c>
      <c r="E383" s="321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3"/>
      <c r="O383" s="323"/>
      <c r="P383" s="323"/>
      <c r="Q383" s="32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21">
        <v>4607091389364</v>
      </c>
      <c r="E384" s="321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3"/>
      <c r="O384" s="323"/>
      <c r="P384" s="323"/>
      <c r="Q384" s="324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28"/>
      <c r="B385" s="328"/>
      <c r="C385" s="328"/>
      <c r="D385" s="328"/>
      <c r="E385" s="328"/>
      <c r="F385" s="328"/>
      <c r="G385" s="328"/>
      <c r="H385" s="328"/>
      <c r="I385" s="328"/>
      <c r="J385" s="328"/>
      <c r="K385" s="328"/>
      <c r="L385" s="329"/>
      <c r="M385" s="325" t="s">
        <v>43</v>
      </c>
      <c r="N385" s="326"/>
      <c r="O385" s="326"/>
      <c r="P385" s="326"/>
      <c r="Q385" s="326"/>
      <c r="R385" s="326"/>
      <c r="S385" s="327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x14ac:dyDescent="0.2">
      <c r="A386" s="328"/>
      <c r="B386" s="328"/>
      <c r="C386" s="328"/>
      <c r="D386" s="328"/>
      <c r="E386" s="328"/>
      <c r="F386" s="328"/>
      <c r="G386" s="328"/>
      <c r="H386" s="328"/>
      <c r="I386" s="328"/>
      <c r="J386" s="328"/>
      <c r="K386" s="328"/>
      <c r="L386" s="329"/>
      <c r="M386" s="325" t="s">
        <v>43</v>
      </c>
      <c r="N386" s="326"/>
      <c r="O386" s="326"/>
      <c r="P386" s="326"/>
      <c r="Q386" s="326"/>
      <c r="R386" s="326"/>
      <c r="S386" s="327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customHeight="1" x14ac:dyDescent="0.25">
      <c r="A387" s="320" t="s">
        <v>75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21">
        <v>4607091389739</v>
      </c>
      <c r="E388" s="32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3"/>
      <c r="O388" s="323"/>
      <c r="P388" s="323"/>
      <c r="Q388" s="324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ref="V388:V394" si="17">IFERROR(IF(U388="",0,CEILING((U388/$H388),1)*$H388),"")</f>
        <v>0</v>
      </c>
      <c r="W388" s="42" t="str">
        <f>IFERROR(IF(V388=0,"",ROUNDUP(V388/H388,0)*0.00753),"")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21">
        <v>4680115883048</v>
      </c>
      <c r="E389" s="321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3"/>
      <c r="O389" s="323"/>
      <c r="P389" s="323"/>
      <c r="Q389" s="324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21">
        <v>4607091389425</v>
      </c>
      <c r="E390" s="321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3"/>
      <c r="O390" s="323"/>
      <c r="P390" s="323"/>
      <c r="Q390" s="32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21">
        <v>4680115882911</v>
      </c>
      <c r="E391" s="321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367" t="s">
        <v>543</v>
      </c>
      <c r="N391" s="323"/>
      <c r="O391" s="323"/>
      <c r="P391" s="323"/>
      <c r="Q391" s="324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21">
        <v>4680115880771</v>
      </c>
      <c r="E392" s="32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3"/>
      <c r="O392" s="323"/>
      <c r="P392" s="323"/>
      <c r="Q392" s="324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21">
        <v>4607091389500</v>
      </c>
      <c r="E393" s="32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3"/>
      <c r="O393" s="323"/>
      <c r="P393" s="323"/>
      <c r="Q393" s="324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21">
        <v>4680115881983</v>
      </c>
      <c r="E394" s="321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3"/>
      <c r="O394" s="323"/>
      <c r="P394" s="323"/>
      <c r="Q394" s="324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28"/>
      <c r="B395" s="328"/>
      <c r="C395" s="328"/>
      <c r="D395" s="328"/>
      <c r="E395" s="328"/>
      <c r="F395" s="328"/>
      <c r="G395" s="328"/>
      <c r="H395" s="328"/>
      <c r="I395" s="328"/>
      <c r="J395" s="328"/>
      <c r="K395" s="328"/>
      <c r="L395" s="329"/>
      <c r="M395" s="325" t="s">
        <v>43</v>
      </c>
      <c r="N395" s="326"/>
      <c r="O395" s="326"/>
      <c r="P395" s="326"/>
      <c r="Q395" s="326"/>
      <c r="R395" s="326"/>
      <c r="S395" s="327"/>
      <c r="T395" s="43" t="s">
        <v>42</v>
      </c>
      <c r="U395" s="44">
        <f>IFERROR(U388/H388,"0")+IFERROR(U389/H389,"0")+IFERROR(U390/H390,"0")+IFERROR(U391/H391,"0")+IFERROR(U392/H392,"0")+IFERROR(U393/H393,"0")+IFERROR(U394/H394,"0")</f>
        <v>0</v>
      </c>
      <c r="V395" s="44">
        <f>IFERROR(V388/H388,"0")+IFERROR(V389/H389,"0")+IFERROR(V390/H390,"0")+IFERROR(V391/H391,"0")+IFERROR(V392/H392,"0")+IFERROR(V393/H393,"0")+IFERROR(V394/H394,"0")</f>
        <v>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52" x14ac:dyDescent="0.2">
      <c r="A396" s="328"/>
      <c r="B396" s="328"/>
      <c r="C396" s="328"/>
      <c r="D396" s="328"/>
      <c r="E396" s="328"/>
      <c r="F396" s="328"/>
      <c r="G396" s="328"/>
      <c r="H396" s="328"/>
      <c r="I396" s="328"/>
      <c r="J396" s="328"/>
      <c r="K396" s="328"/>
      <c r="L396" s="329"/>
      <c r="M396" s="325" t="s">
        <v>43</v>
      </c>
      <c r="N396" s="326"/>
      <c r="O396" s="326"/>
      <c r="P396" s="326"/>
      <c r="Q396" s="326"/>
      <c r="R396" s="326"/>
      <c r="S396" s="327"/>
      <c r="T396" s="43" t="s">
        <v>0</v>
      </c>
      <c r="U396" s="44">
        <f>IFERROR(SUM(U388:U394),"0")</f>
        <v>0</v>
      </c>
      <c r="V396" s="44">
        <f>IFERROR(SUM(V388:V394),"0")</f>
        <v>0</v>
      </c>
      <c r="W396" s="43"/>
      <c r="X396" s="68"/>
      <c r="Y396" s="68"/>
    </row>
    <row r="397" spans="1:52" ht="14.25" customHeight="1" x14ac:dyDescent="0.25">
      <c r="A397" s="320" t="s">
        <v>92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21">
        <v>4680115883000</v>
      </c>
      <c r="E398" s="321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3"/>
      <c r="O398" s="323"/>
      <c r="P398" s="323"/>
      <c r="Q398" s="324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28"/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9"/>
      <c r="M399" s="325" t="s">
        <v>43</v>
      </c>
      <c r="N399" s="326"/>
      <c r="O399" s="326"/>
      <c r="P399" s="326"/>
      <c r="Q399" s="326"/>
      <c r="R399" s="326"/>
      <c r="S399" s="327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28"/>
      <c r="B400" s="328"/>
      <c r="C400" s="328"/>
      <c r="D400" s="328"/>
      <c r="E400" s="328"/>
      <c r="F400" s="328"/>
      <c r="G400" s="328"/>
      <c r="H400" s="328"/>
      <c r="I400" s="328"/>
      <c r="J400" s="328"/>
      <c r="K400" s="328"/>
      <c r="L400" s="329"/>
      <c r="M400" s="325" t="s">
        <v>43</v>
      </c>
      <c r="N400" s="326"/>
      <c r="O400" s="326"/>
      <c r="P400" s="326"/>
      <c r="Q400" s="326"/>
      <c r="R400" s="326"/>
      <c r="S400" s="327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20" t="s">
        <v>101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21">
        <v>4680115882980</v>
      </c>
      <c r="E402" s="321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3"/>
      <c r="O402" s="323"/>
      <c r="P402" s="323"/>
      <c r="Q402" s="32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28"/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9"/>
      <c r="M403" s="325" t="s">
        <v>43</v>
      </c>
      <c r="N403" s="326"/>
      <c r="O403" s="326"/>
      <c r="P403" s="326"/>
      <c r="Q403" s="326"/>
      <c r="R403" s="326"/>
      <c r="S403" s="327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28"/>
      <c r="B404" s="328"/>
      <c r="C404" s="328"/>
      <c r="D404" s="328"/>
      <c r="E404" s="328"/>
      <c r="F404" s="328"/>
      <c r="G404" s="328"/>
      <c r="H404" s="328"/>
      <c r="I404" s="328"/>
      <c r="J404" s="328"/>
      <c r="K404" s="328"/>
      <c r="L404" s="329"/>
      <c r="M404" s="325" t="s">
        <v>43</v>
      </c>
      <c r="N404" s="326"/>
      <c r="O404" s="326"/>
      <c r="P404" s="326"/>
      <c r="Q404" s="326"/>
      <c r="R404" s="326"/>
      <c r="S404" s="327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42" t="s">
        <v>554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55"/>
      <c r="Y405" s="55"/>
    </row>
    <row r="406" spans="1:52" ht="16.5" customHeight="1" x14ac:dyDescent="0.25">
      <c r="A406" s="319" t="s">
        <v>554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66"/>
      <c r="Y406" s="66"/>
    </row>
    <row r="407" spans="1:52" ht="14.25" customHeight="1" x14ac:dyDescent="0.25">
      <c r="A407" s="320" t="s">
        <v>113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21">
        <v>4607091389067</v>
      </c>
      <c r="E408" s="321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3"/>
      <c r="O408" s="323"/>
      <c r="P408" s="323"/>
      <c r="Q408" s="32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21">
        <v>4607091383522</v>
      </c>
      <c r="E409" s="321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3"/>
      <c r="O409" s="323"/>
      <c r="P409" s="323"/>
      <c r="Q409" s="32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21">
        <v>4607091384437</v>
      </c>
      <c r="E410" s="32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3"/>
      <c r="O410" s="323"/>
      <c r="P410" s="323"/>
      <c r="Q410" s="324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21">
        <v>4607091389104</v>
      </c>
      <c r="E411" s="321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3"/>
      <c r="O411" s="323"/>
      <c r="P411" s="323"/>
      <c r="Q411" s="324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21">
        <v>4680115880603</v>
      </c>
      <c r="E412" s="321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3"/>
      <c r="O412" s="323"/>
      <c r="P412" s="323"/>
      <c r="Q412" s="324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21">
        <v>4607091389999</v>
      </c>
      <c r="E413" s="321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3"/>
      <c r="O413" s="323"/>
      <c r="P413" s="323"/>
      <c r="Q413" s="324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21">
        <v>4680115882782</v>
      </c>
      <c r="E414" s="32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3"/>
      <c r="O414" s="323"/>
      <c r="P414" s="323"/>
      <c r="Q414" s="324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21">
        <v>4607091389098</v>
      </c>
      <c r="E415" s="321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3"/>
      <c r="O415" s="323"/>
      <c r="P415" s="323"/>
      <c r="Q415" s="324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21">
        <v>4607091389982</v>
      </c>
      <c r="E416" s="321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3"/>
      <c r="O416" s="323"/>
      <c r="P416" s="323"/>
      <c r="Q416" s="324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8"/>
      <c r="B417" s="328"/>
      <c r="C417" s="328"/>
      <c r="D417" s="328"/>
      <c r="E417" s="328"/>
      <c r="F417" s="328"/>
      <c r="G417" s="328"/>
      <c r="H417" s="328"/>
      <c r="I417" s="328"/>
      <c r="J417" s="328"/>
      <c r="K417" s="328"/>
      <c r="L417" s="329"/>
      <c r="M417" s="325" t="s">
        <v>43</v>
      </c>
      <c r="N417" s="326"/>
      <c r="O417" s="326"/>
      <c r="P417" s="326"/>
      <c r="Q417" s="326"/>
      <c r="R417" s="326"/>
      <c r="S417" s="327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0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68"/>
      <c r="Y417" s="68"/>
    </row>
    <row r="418" spans="1:52" x14ac:dyDescent="0.2">
      <c r="A418" s="328"/>
      <c r="B418" s="328"/>
      <c r="C418" s="328"/>
      <c r="D418" s="328"/>
      <c r="E418" s="328"/>
      <c r="F418" s="328"/>
      <c r="G418" s="328"/>
      <c r="H418" s="328"/>
      <c r="I418" s="328"/>
      <c r="J418" s="328"/>
      <c r="K418" s="328"/>
      <c r="L418" s="329"/>
      <c r="M418" s="325" t="s">
        <v>43</v>
      </c>
      <c r="N418" s="326"/>
      <c r="O418" s="326"/>
      <c r="P418" s="326"/>
      <c r="Q418" s="326"/>
      <c r="R418" s="326"/>
      <c r="S418" s="327"/>
      <c r="T418" s="43" t="s">
        <v>0</v>
      </c>
      <c r="U418" s="44">
        <f>IFERROR(SUM(U408:U416),"0")</f>
        <v>0</v>
      </c>
      <c r="V418" s="44">
        <f>IFERROR(SUM(V408:V416),"0")</f>
        <v>0</v>
      </c>
      <c r="W418" s="43"/>
      <c r="X418" s="68"/>
      <c r="Y418" s="68"/>
    </row>
    <row r="419" spans="1:52" ht="14.25" customHeight="1" x14ac:dyDescent="0.25">
      <c r="A419" s="320" t="s">
        <v>106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21">
        <v>4607091388930</v>
      </c>
      <c r="E420" s="32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3"/>
      <c r="O420" s="323"/>
      <c r="P420" s="323"/>
      <c r="Q420" s="324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21">
        <v>4680115880054</v>
      </c>
      <c r="E421" s="32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3"/>
      <c r="O421" s="323"/>
      <c r="P421" s="323"/>
      <c r="Q421" s="324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9"/>
      <c r="M422" s="325" t="s">
        <v>43</v>
      </c>
      <c r="N422" s="326"/>
      <c r="O422" s="326"/>
      <c r="P422" s="326"/>
      <c r="Q422" s="326"/>
      <c r="R422" s="326"/>
      <c r="S422" s="327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9"/>
      <c r="M423" s="325" t="s">
        <v>43</v>
      </c>
      <c r="N423" s="326"/>
      <c r="O423" s="326"/>
      <c r="P423" s="326"/>
      <c r="Q423" s="326"/>
      <c r="R423" s="326"/>
      <c r="S423" s="327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customHeight="1" x14ac:dyDescent="0.25">
      <c r="A424" s="320" t="s">
        <v>75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21">
        <v>4680115883116</v>
      </c>
      <c r="E425" s="321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3"/>
      <c r="O425" s="323"/>
      <c r="P425" s="323"/>
      <c r="Q425" s="324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21">
        <v>4680115883093</v>
      </c>
      <c r="E426" s="32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3"/>
      <c r="O426" s="323"/>
      <c r="P426" s="323"/>
      <c r="Q426" s="324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21">
        <v>4680115883109</v>
      </c>
      <c r="E427" s="321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3"/>
      <c r="O427" s="323"/>
      <c r="P427" s="323"/>
      <c r="Q427" s="324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21">
        <v>4680115882072</v>
      </c>
      <c r="E428" s="321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351" t="s">
        <v>585</v>
      </c>
      <c r="N428" s="323"/>
      <c r="O428" s="323"/>
      <c r="P428" s="323"/>
      <c r="Q428" s="324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21">
        <v>4680115882102</v>
      </c>
      <c r="E429" s="321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52" t="s">
        <v>588</v>
      </c>
      <c r="N429" s="323"/>
      <c r="O429" s="323"/>
      <c r="P429" s="323"/>
      <c r="Q429" s="324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21">
        <v>4680115882096</v>
      </c>
      <c r="E430" s="321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345" t="s">
        <v>591</v>
      </c>
      <c r="N430" s="323"/>
      <c r="O430" s="323"/>
      <c r="P430" s="323"/>
      <c r="Q430" s="324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8"/>
      <c r="B431" s="328"/>
      <c r="C431" s="328"/>
      <c r="D431" s="328"/>
      <c r="E431" s="328"/>
      <c r="F431" s="328"/>
      <c r="G431" s="328"/>
      <c r="H431" s="328"/>
      <c r="I431" s="328"/>
      <c r="J431" s="328"/>
      <c r="K431" s="328"/>
      <c r="L431" s="329"/>
      <c r="M431" s="325" t="s">
        <v>43</v>
      </c>
      <c r="N431" s="326"/>
      <c r="O431" s="326"/>
      <c r="P431" s="326"/>
      <c r="Q431" s="326"/>
      <c r="R431" s="326"/>
      <c r="S431" s="327"/>
      <c r="T431" s="43" t="s">
        <v>42</v>
      </c>
      <c r="U431" s="44">
        <f>IFERROR(U425/H425,"0")+IFERROR(U426/H426,"0")+IFERROR(U427/H427,"0")+IFERROR(U428/H428,"0")+IFERROR(U429/H429,"0")+IFERROR(U430/H430,"0")</f>
        <v>0</v>
      </c>
      <c r="V431" s="44">
        <f>IFERROR(V425/H425,"0")+IFERROR(V426/H426,"0")+IFERROR(V427/H427,"0")+IFERROR(V428/H428,"0")+IFERROR(V429/H429,"0")+IFERROR(V430/H430,"0")</f>
        <v>0</v>
      </c>
      <c r="W431" s="44">
        <f>IFERROR(IF(W425="",0,W425),"0")+IFERROR(IF(W426="",0,W426),"0")+IFERROR(IF(W427="",0,W427),"0")+IFERROR(IF(W428="",0,W428),"0")+IFERROR(IF(W429="",0,W429),"0")+IFERROR(IF(W430="",0,W430),"0")</f>
        <v>0</v>
      </c>
      <c r="X431" s="68"/>
      <c r="Y431" s="68"/>
    </row>
    <row r="432" spans="1:52" x14ac:dyDescent="0.2">
      <c r="A432" s="328"/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9"/>
      <c r="M432" s="325" t="s">
        <v>43</v>
      </c>
      <c r="N432" s="326"/>
      <c r="O432" s="326"/>
      <c r="P432" s="326"/>
      <c r="Q432" s="326"/>
      <c r="R432" s="326"/>
      <c r="S432" s="327"/>
      <c r="T432" s="43" t="s">
        <v>0</v>
      </c>
      <c r="U432" s="44">
        <f>IFERROR(SUM(U425:U430),"0")</f>
        <v>0</v>
      </c>
      <c r="V432" s="44">
        <f>IFERROR(SUM(V425:V430),"0")</f>
        <v>0</v>
      </c>
      <c r="W432" s="43"/>
      <c r="X432" s="68"/>
      <c r="Y432" s="68"/>
    </row>
    <row r="433" spans="1:52" ht="14.25" customHeight="1" x14ac:dyDescent="0.25">
      <c r="A433" s="320" t="s">
        <v>79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21">
        <v>4607091383409</v>
      </c>
      <c r="E434" s="321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3"/>
      <c r="O434" s="323"/>
      <c r="P434" s="323"/>
      <c r="Q434" s="32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21">
        <v>4607091383416</v>
      </c>
      <c r="E435" s="321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3"/>
      <c r="O435" s="323"/>
      <c r="P435" s="323"/>
      <c r="Q435" s="32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9"/>
      <c r="M436" s="325" t="s">
        <v>43</v>
      </c>
      <c r="N436" s="326"/>
      <c r="O436" s="326"/>
      <c r="P436" s="326"/>
      <c r="Q436" s="326"/>
      <c r="R436" s="326"/>
      <c r="S436" s="32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28"/>
      <c r="B437" s="328"/>
      <c r="C437" s="328"/>
      <c r="D437" s="328"/>
      <c r="E437" s="328"/>
      <c r="F437" s="328"/>
      <c r="G437" s="328"/>
      <c r="H437" s="328"/>
      <c r="I437" s="328"/>
      <c r="J437" s="328"/>
      <c r="K437" s="328"/>
      <c r="L437" s="329"/>
      <c r="M437" s="325" t="s">
        <v>43</v>
      </c>
      <c r="N437" s="326"/>
      <c r="O437" s="326"/>
      <c r="P437" s="326"/>
      <c r="Q437" s="326"/>
      <c r="R437" s="326"/>
      <c r="S437" s="32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42" t="s">
        <v>596</v>
      </c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2"/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55"/>
      <c r="Y438" s="55"/>
    </row>
    <row r="439" spans="1:52" ht="16.5" customHeight="1" x14ac:dyDescent="0.25">
      <c r="A439" s="319" t="s">
        <v>597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66"/>
      <c r="Y439" s="66"/>
    </row>
    <row r="440" spans="1:52" ht="14.25" customHeight="1" x14ac:dyDescent="0.25">
      <c r="A440" s="320" t="s">
        <v>113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21">
        <v>4680115881099</v>
      </c>
      <c r="E441" s="321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3"/>
      <c r="O441" s="323"/>
      <c r="P441" s="323"/>
      <c r="Q441" s="324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21">
        <v>4680115881150</v>
      </c>
      <c r="E442" s="321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3"/>
      <c r="O442" s="323"/>
      <c r="P442" s="323"/>
      <c r="Q442" s="324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28"/>
      <c r="B443" s="328"/>
      <c r="C443" s="328"/>
      <c r="D443" s="328"/>
      <c r="E443" s="328"/>
      <c r="F443" s="328"/>
      <c r="G443" s="328"/>
      <c r="H443" s="328"/>
      <c r="I443" s="328"/>
      <c r="J443" s="328"/>
      <c r="K443" s="328"/>
      <c r="L443" s="329"/>
      <c r="M443" s="325" t="s">
        <v>43</v>
      </c>
      <c r="N443" s="326"/>
      <c r="O443" s="326"/>
      <c r="P443" s="326"/>
      <c r="Q443" s="326"/>
      <c r="R443" s="326"/>
      <c r="S443" s="327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28"/>
      <c r="B444" s="328"/>
      <c r="C444" s="328"/>
      <c r="D444" s="328"/>
      <c r="E444" s="328"/>
      <c r="F444" s="328"/>
      <c r="G444" s="328"/>
      <c r="H444" s="328"/>
      <c r="I444" s="328"/>
      <c r="J444" s="328"/>
      <c r="K444" s="328"/>
      <c r="L444" s="329"/>
      <c r="M444" s="325" t="s">
        <v>43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0" t="s">
        <v>106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21">
        <v>4640242180526</v>
      </c>
      <c r="E446" s="321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339" t="s">
        <v>604</v>
      </c>
      <c r="N446" s="323"/>
      <c r="O446" s="323"/>
      <c r="P446" s="323"/>
      <c r="Q446" s="324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21">
        <v>4640242180519</v>
      </c>
      <c r="E447" s="321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340" t="s">
        <v>607</v>
      </c>
      <c r="N447" s="323"/>
      <c r="O447" s="323"/>
      <c r="P447" s="323"/>
      <c r="Q447" s="324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21">
        <v>4680115881112</v>
      </c>
      <c r="E448" s="321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3"/>
      <c r="O448" s="323"/>
      <c r="P448" s="323"/>
      <c r="Q448" s="324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28"/>
      <c r="B449" s="328"/>
      <c r="C449" s="328"/>
      <c r="D449" s="328"/>
      <c r="E449" s="328"/>
      <c r="F449" s="328"/>
      <c r="G449" s="328"/>
      <c r="H449" s="328"/>
      <c r="I449" s="328"/>
      <c r="J449" s="328"/>
      <c r="K449" s="328"/>
      <c r="L449" s="329"/>
      <c r="M449" s="325" t="s">
        <v>43</v>
      </c>
      <c r="N449" s="326"/>
      <c r="O449" s="326"/>
      <c r="P449" s="326"/>
      <c r="Q449" s="326"/>
      <c r="R449" s="326"/>
      <c r="S449" s="327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28"/>
      <c r="B450" s="328"/>
      <c r="C450" s="328"/>
      <c r="D450" s="328"/>
      <c r="E450" s="328"/>
      <c r="F450" s="328"/>
      <c r="G450" s="328"/>
      <c r="H450" s="328"/>
      <c r="I450" s="328"/>
      <c r="J450" s="328"/>
      <c r="K450" s="328"/>
      <c r="L450" s="329"/>
      <c r="M450" s="325" t="s">
        <v>43</v>
      </c>
      <c r="N450" s="326"/>
      <c r="O450" s="326"/>
      <c r="P450" s="326"/>
      <c r="Q450" s="326"/>
      <c r="R450" s="326"/>
      <c r="S450" s="327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20" t="s">
        <v>75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21">
        <v>4680115881167</v>
      </c>
      <c r="E452" s="321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33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3"/>
      <c r="O452" s="323"/>
      <c r="P452" s="323"/>
      <c r="Q452" s="324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21">
        <v>4640242180595</v>
      </c>
      <c r="E453" s="321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337" t="s">
        <v>613</v>
      </c>
      <c r="N453" s="323"/>
      <c r="O453" s="323"/>
      <c r="P453" s="323"/>
      <c r="Q453" s="324"/>
      <c r="R453" s="40" t="s">
        <v>48</v>
      </c>
      <c r="S453" s="40" t="s">
        <v>48</v>
      </c>
      <c r="T453" s="41" t="s">
        <v>0</v>
      </c>
      <c r="U453" s="59">
        <v>48</v>
      </c>
      <c r="V453" s="56">
        <f>IFERROR(IF(U453="",0,CEILING((U453/$H453),1)*$H453),"")</f>
        <v>50.400000000000006</v>
      </c>
      <c r="W453" s="42">
        <f>IFERROR(IF(V453=0,"",ROUNDUP(V453/H453,0)*0.00753),"")</f>
        <v>9.0359999999999996E-2</v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21">
        <v>4680115881136</v>
      </c>
      <c r="E454" s="321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3"/>
      <c r="O454" s="323"/>
      <c r="P454" s="323"/>
      <c r="Q454" s="324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28"/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9"/>
      <c r="M455" s="325" t="s">
        <v>43</v>
      </c>
      <c r="N455" s="326"/>
      <c r="O455" s="326"/>
      <c r="P455" s="326"/>
      <c r="Q455" s="326"/>
      <c r="R455" s="326"/>
      <c r="S455" s="327"/>
      <c r="T455" s="43" t="s">
        <v>42</v>
      </c>
      <c r="U455" s="44">
        <f>IFERROR(U452/H452,"0")+IFERROR(U453/H453,"0")+IFERROR(U454/H454,"0")</f>
        <v>11.428571428571429</v>
      </c>
      <c r="V455" s="44">
        <f>IFERROR(V452/H452,"0")+IFERROR(V453/H453,"0")+IFERROR(V454/H454,"0")</f>
        <v>12</v>
      </c>
      <c r="W455" s="44">
        <f>IFERROR(IF(W452="",0,W452),"0")+IFERROR(IF(W453="",0,W453),"0")+IFERROR(IF(W454="",0,W454),"0")</f>
        <v>9.0359999999999996E-2</v>
      </c>
      <c r="X455" s="68"/>
      <c r="Y455" s="68"/>
    </row>
    <row r="456" spans="1:52" x14ac:dyDescent="0.2">
      <c r="A456" s="328"/>
      <c r="B456" s="328"/>
      <c r="C456" s="328"/>
      <c r="D456" s="328"/>
      <c r="E456" s="328"/>
      <c r="F456" s="328"/>
      <c r="G456" s="328"/>
      <c r="H456" s="328"/>
      <c r="I456" s="328"/>
      <c r="J456" s="328"/>
      <c r="K456" s="328"/>
      <c r="L456" s="329"/>
      <c r="M456" s="325" t="s">
        <v>43</v>
      </c>
      <c r="N456" s="326"/>
      <c r="O456" s="326"/>
      <c r="P456" s="326"/>
      <c r="Q456" s="326"/>
      <c r="R456" s="326"/>
      <c r="S456" s="327"/>
      <c r="T456" s="43" t="s">
        <v>0</v>
      </c>
      <c r="U456" s="44">
        <f>IFERROR(SUM(U452:U454),"0")</f>
        <v>48</v>
      </c>
      <c r="V456" s="44">
        <f>IFERROR(SUM(V452:V454),"0")</f>
        <v>50.400000000000006</v>
      </c>
      <c r="W456" s="43"/>
      <c r="X456" s="68"/>
      <c r="Y456" s="68"/>
    </row>
    <row r="457" spans="1:52" ht="14.25" customHeight="1" x14ac:dyDescent="0.25">
      <c r="A457" s="320" t="s">
        <v>79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21">
        <v>4680115881068</v>
      </c>
      <c r="E458" s="321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3"/>
      <c r="O458" s="323"/>
      <c r="P458" s="323"/>
      <c r="Q458" s="324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21">
        <v>4680115881075</v>
      </c>
      <c r="E459" s="321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3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3"/>
      <c r="O459" s="323"/>
      <c r="P459" s="323"/>
      <c r="Q459" s="324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28"/>
      <c r="B460" s="328"/>
      <c r="C460" s="328"/>
      <c r="D460" s="328"/>
      <c r="E460" s="328"/>
      <c r="F460" s="328"/>
      <c r="G460" s="328"/>
      <c r="H460" s="328"/>
      <c r="I460" s="328"/>
      <c r="J460" s="328"/>
      <c r="K460" s="328"/>
      <c r="L460" s="329"/>
      <c r="M460" s="325" t="s">
        <v>43</v>
      </c>
      <c r="N460" s="326"/>
      <c r="O460" s="326"/>
      <c r="P460" s="326"/>
      <c r="Q460" s="326"/>
      <c r="R460" s="326"/>
      <c r="S460" s="327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28"/>
      <c r="B461" s="328"/>
      <c r="C461" s="328"/>
      <c r="D461" s="328"/>
      <c r="E461" s="328"/>
      <c r="F461" s="328"/>
      <c r="G461" s="328"/>
      <c r="H461" s="328"/>
      <c r="I461" s="328"/>
      <c r="J461" s="328"/>
      <c r="K461" s="328"/>
      <c r="L461" s="329"/>
      <c r="M461" s="325" t="s">
        <v>43</v>
      </c>
      <c r="N461" s="326"/>
      <c r="O461" s="326"/>
      <c r="P461" s="326"/>
      <c r="Q461" s="326"/>
      <c r="R461" s="326"/>
      <c r="S461" s="327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19" t="s">
        <v>619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66"/>
      <c r="Y462" s="66"/>
    </row>
    <row r="463" spans="1:52" ht="14.25" customHeight="1" x14ac:dyDescent="0.25">
      <c r="A463" s="320" t="s">
        <v>79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21">
        <v>4680115880870</v>
      </c>
      <c r="E464" s="321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32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3"/>
      <c r="O464" s="323"/>
      <c r="P464" s="323"/>
      <c r="Q464" s="324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28"/>
      <c r="B465" s="328"/>
      <c r="C465" s="328"/>
      <c r="D465" s="328"/>
      <c r="E465" s="328"/>
      <c r="F465" s="328"/>
      <c r="G465" s="328"/>
      <c r="H465" s="328"/>
      <c r="I465" s="328"/>
      <c r="J465" s="328"/>
      <c r="K465" s="328"/>
      <c r="L465" s="329"/>
      <c r="M465" s="325" t="s">
        <v>43</v>
      </c>
      <c r="N465" s="326"/>
      <c r="O465" s="326"/>
      <c r="P465" s="326"/>
      <c r="Q465" s="326"/>
      <c r="R465" s="326"/>
      <c r="S465" s="327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x14ac:dyDescent="0.2">
      <c r="A466" s="328"/>
      <c r="B466" s="328"/>
      <c r="C466" s="328"/>
      <c r="D466" s="328"/>
      <c r="E466" s="328"/>
      <c r="F466" s="328"/>
      <c r="G466" s="328"/>
      <c r="H466" s="328"/>
      <c r="I466" s="328"/>
      <c r="J466" s="328"/>
      <c r="K466" s="328"/>
      <c r="L466" s="329"/>
      <c r="M466" s="325" t="s">
        <v>43</v>
      </c>
      <c r="N466" s="326"/>
      <c r="O466" s="326"/>
      <c r="P466" s="326"/>
      <c r="Q466" s="326"/>
      <c r="R466" s="326"/>
      <c r="S466" s="327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28"/>
      <c r="B467" s="328"/>
      <c r="C467" s="328"/>
      <c r="D467" s="328"/>
      <c r="E467" s="328"/>
      <c r="F467" s="328"/>
      <c r="G467" s="328"/>
      <c r="H467" s="328"/>
      <c r="I467" s="328"/>
      <c r="J467" s="328"/>
      <c r="K467" s="328"/>
      <c r="L467" s="333"/>
      <c r="M467" s="330" t="s">
        <v>36</v>
      </c>
      <c r="N467" s="331"/>
      <c r="O467" s="331"/>
      <c r="P467" s="331"/>
      <c r="Q467" s="331"/>
      <c r="R467" s="331"/>
      <c r="S467" s="332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4046.2299999999996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4086.2499999999995</v>
      </c>
      <c r="W467" s="43"/>
      <c r="X467" s="68"/>
      <c r="Y467" s="68"/>
    </row>
    <row r="468" spans="1:28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33"/>
      <c r="M468" s="330" t="s">
        <v>37</v>
      </c>
      <c r="N468" s="331"/>
      <c r="O468" s="331"/>
      <c r="P468" s="331"/>
      <c r="Q468" s="331"/>
      <c r="R468" s="331"/>
      <c r="S468" s="332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4309.8177477025911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4352.2020000000011</v>
      </c>
      <c r="W468" s="43"/>
      <c r="X468" s="68"/>
      <c r="Y468" s="68"/>
    </row>
    <row r="469" spans="1:28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33"/>
      <c r="M469" s="330" t="s">
        <v>38</v>
      </c>
      <c r="N469" s="331"/>
      <c r="O469" s="331"/>
      <c r="P469" s="331"/>
      <c r="Q469" s="331"/>
      <c r="R469" s="331"/>
      <c r="S469" s="332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8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9</v>
      </c>
      <c r="W469" s="43"/>
      <c r="X469" s="68"/>
      <c r="Y469" s="68"/>
    </row>
    <row r="470" spans="1:28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33"/>
      <c r="M470" s="330" t="s">
        <v>39</v>
      </c>
      <c r="N470" s="331"/>
      <c r="O470" s="331"/>
      <c r="P470" s="331"/>
      <c r="Q470" s="331"/>
      <c r="R470" s="331"/>
      <c r="S470" s="332"/>
      <c r="T470" s="43" t="s">
        <v>0</v>
      </c>
      <c r="U470" s="44">
        <f>GrossWeightTotal+PalletQtyTotal*25</f>
        <v>4509.8177477025911</v>
      </c>
      <c r="V470" s="44">
        <f>GrossWeightTotalR+PalletQtyTotalR*25</f>
        <v>4577.2020000000011</v>
      </c>
      <c r="W470" s="43"/>
      <c r="X470" s="68"/>
      <c r="Y470" s="68"/>
    </row>
    <row r="471" spans="1:28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33"/>
      <c r="M471" s="330" t="s">
        <v>40</v>
      </c>
      <c r="N471" s="331"/>
      <c r="O471" s="331"/>
      <c r="P471" s="331"/>
      <c r="Q471" s="331"/>
      <c r="R471" s="331"/>
      <c r="S471" s="332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976.50631207648746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984</v>
      </c>
      <c r="W471" s="43"/>
      <c r="X471" s="68"/>
      <c r="Y471" s="68"/>
    </row>
    <row r="472" spans="1:28" ht="14.25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33"/>
      <c r="M472" s="330" t="s">
        <v>41</v>
      </c>
      <c r="N472" s="331"/>
      <c r="O472" s="331"/>
      <c r="P472" s="331"/>
      <c r="Q472" s="331"/>
      <c r="R472" s="331"/>
      <c r="S472" s="332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9.2170700000000014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316" t="s">
        <v>104</v>
      </c>
      <c r="D474" s="316" t="s">
        <v>104</v>
      </c>
      <c r="E474" s="316" t="s">
        <v>104</v>
      </c>
      <c r="F474" s="316" t="s">
        <v>104</v>
      </c>
      <c r="G474" s="316" t="s">
        <v>240</v>
      </c>
      <c r="H474" s="316" t="s">
        <v>240</v>
      </c>
      <c r="I474" s="316" t="s">
        <v>240</v>
      </c>
      <c r="J474" s="316" t="s">
        <v>240</v>
      </c>
      <c r="K474" s="316" t="s">
        <v>240</v>
      </c>
      <c r="L474" s="316" t="s">
        <v>240</v>
      </c>
      <c r="M474" s="316" t="s">
        <v>430</v>
      </c>
      <c r="N474" s="316" t="s">
        <v>430</v>
      </c>
      <c r="O474" s="316" t="s">
        <v>477</v>
      </c>
      <c r="P474" s="316" t="s">
        <v>477</v>
      </c>
      <c r="Q474" s="72" t="s">
        <v>554</v>
      </c>
      <c r="R474" s="316" t="s">
        <v>596</v>
      </c>
      <c r="S474" s="316" t="s">
        <v>596</v>
      </c>
      <c r="T474" s="1"/>
      <c r="Y474" s="61"/>
      <c r="AB474" s="1"/>
    </row>
    <row r="475" spans="1:28" ht="14.25" customHeight="1" thickTop="1" x14ac:dyDescent="0.2">
      <c r="A475" s="317" t="s">
        <v>10</v>
      </c>
      <c r="B475" s="316" t="s">
        <v>74</v>
      </c>
      <c r="C475" s="316" t="s">
        <v>105</v>
      </c>
      <c r="D475" s="316" t="s">
        <v>112</v>
      </c>
      <c r="E475" s="316" t="s">
        <v>104</v>
      </c>
      <c r="F475" s="316" t="s">
        <v>231</v>
      </c>
      <c r="G475" s="316" t="s">
        <v>241</v>
      </c>
      <c r="H475" s="316" t="s">
        <v>248</v>
      </c>
      <c r="I475" s="316" t="s">
        <v>265</v>
      </c>
      <c r="J475" s="316" t="s">
        <v>325</v>
      </c>
      <c r="K475" s="316" t="s">
        <v>398</v>
      </c>
      <c r="L475" s="316" t="s">
        <v>416</v>
      </c>
      <c r="M475" s="316" t="s">
        <v>431</v>
      </c>
      <c r="N475" s="316" t="s">
        <v>454</v>
      </c>
      <c r="O475" s="316" t="s">
        <v>478</v>
      </c>
      <c r="P475" s="316" t="s">
        <v>530</v>
      </c>
      <c r="Q475" s="316" t="s">
        <v>554</v>
      </c>
      <c r="R475" s="316" t="s">
        <v>597</v>
      </c>
      <c r="S475" s="316" t="s">
        <v>619</v>
      </c>
      <c r="T475" s="1"/>
      <c r="Y475" s="61"/>
      <c r="AB475" s="1"/>
    </row>
    <row r="476" spans="1:28" ht="13.5" thickBot="1" x14ac:dyDescent="0.25">
      <c r="A476" s="318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  <c r="S476" s="316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461.70000000000005</v>
      </c>
      <c r="D477" s="53">
        <f>IFERROR(V55*1,"0")+IFERROR(V56*1,"0")+IFERROR(V57*1,"0")+IFERROR(V58*1,"0")</f>
        <v>291.60000000000002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923.59999999999991</v>
      </c>
      <c r="F477" s="53">
        <f>IFERROR(V125*1,"0")+IFERROR(V126*1,"0")+IFERROR(V127*1,"0")+IFERROR(V128*1,"0")</f>
        <v>226.8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21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278.39999999999998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665.63000000000011</v>
      </c>
      <c r="K477" s="53">
        <f>IFERROR(V254*1,"0")+IFERROR(V255*1,"0")+IFERROR(V256*1,"0")+IFERROR(V257*1,"0")+IFERROR(V258*1,"0")+IFERROR(V259*1,"0")+IFERROR(V260*1,"0")+IFERROR(V264*1,"0")+IFERROR(V265*1,"0")</f>
        <v>0</v>
      </c>
      <c r="L477" s="53">
        <f>IFERROR(V270*1,"0")+IFERROR(V274*1,"0")+IFERROR(V275*1,"0")+IFERROR(V276*1,"0")+IFERROR(V280*1,"0")+IFERROR(V284*1,"0")</f>
        <v>220.07999999999998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867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12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68.039999999999992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53">
        <f>IFERROR(V441*1,"0")+IFERROR(V442*1,"0")+IFERROR(V446*1,"0")+IFERROR(V447*1,"0")+IFERROR(V448*1,"0")+IFERROR(V452*1,"0")+IFERROR(V453*1,"0")+IFERROR(V454*1,"0")+IFERROR(V458*1,"0")+IFERROR(V459*1,"0")</f>
        <v>50.400000000000006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2023-10-17T10:38:19Z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