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5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4" i="1" l="1"/>
  <c r="U473" i="1"/>
  <c r="U471" i="1"/>
  <c r="U470" i="1"/>
  <c r="V469" i="1"/>
  <c r="M469" i="1"/>
  <c r="U467" i="1"/>
  <c r="U466" i="1"/>
  <c r="V465" i="1"/>
  <c r="M465" i="1"/>
  <c r="U462" i="1"/>
  <c r="U461" i="1"/>
  <c r="V460" i="1"/>
  <c r="W460" i="1" s="1"/>
  <c r="M460" i="1"/>
  <c r="V459" i="1"/>
  <c r="W459" i="1" s="1"/>
  <c r="W461" i="1" s="1"/>
  <c r="M459" i="1"/>
  <c r="U457" i="1"/>
  <c r="U456" i="1"/>
  <c r="V455" i="1"/>
  <c r="W455" i="1" s="1"/>
  <c r="V454" i="1"/>
  <c r="M454" i="1"/>
  <c r="U452" i="1"/>
  <c r="U451" i="1"/>
  <c r="V450" i="1"/>
  <c r="W450" i="1" s="1"/>
  <c r="M450" i="1"/>
  <c r="V449" i="1"/>
  <c r="W449" i="1" s="1"/>
  <c r="V448" i="1"/>
  <c r="U446" i="1"/>
  <c r="U445" i="1"/>
  <c r="W444" i="1"/>
  <c r="V444" i="1"/>
  <c r="M444" i="1"/>
  <c r="V443" i="1"/>
  <c r="M443" i="1"/>
  <c r="U439" i="1"/>
  <c r="U438" i="1"/>
  <c r="V437" i="1"/>
  <c r="W437" i="1" s="1"/>
  <c r="M437" i="1"/>
  <c r="V436" i="1"/>
  <c r="W436" i="1" s="1"/>
  <c r="W438" i="1" s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M429" i="1"/>
  <c r="V428" i="1"/>
  <c r="W428" i="1" s="1"/>
  <c r="M428" i="1"/>
  <c r="W427" i="1"/>
  <c r="V427" i="1"/>
  <c r="M427" i="1"/>
  <c r="U425" i="1"/>
  <c r="U424" i="1"/>
  <c r="V423" i="1"/>
  <c r="W423" i="1" s="1"/>
  <c r="M423" i="1"/>
  <c r="V422" i="1"/>
  <c r="M422" i="1"/>
  <c r="U420" i="1"/>
  <c r="U419" i="1"/>
  <c r="V418" i="1"/>
  <c r="W418" i="1" s="1"/>
  <c r="M418" i="1"/>
  <c r="V417" i="1"/>
  <c r="W417" i="1" s="1"/>
  <c r="M417" i="1"/>
  <c r="V416" i="1"/>
  <c r="W416" i="1" s="1"/>
  <c r="M416" i="1"/>
  <c r="V415" i="1"/>
  <c r="W415" i="1" s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M410" i="1"/>
  <c r="U406" i="1"/>
  <c r="U405" i="1"/>
  <c r="V404" i="1"/>
  <c r="M404" i="1"/>
  <c r="U402" i="1"/>
  <c r="U401" i="1"/>
  <c r="V400" i="1"/>
  <c r="M400" i="1"/>
  <c r="U398" i="1"/>
  <c r="U397" i="1"/>
  <c r="V396" i="1"/>
  <c r="W396" i="1" s="1"/>
  <c r="M396" i="1"/>
  <c r="V395" i="1"/>
  <c r="W395" i="1" s="1"/>
  <c r="M395" i="1"/>
  <c r="V394" i="1"/>
  <c r="W394" i="1" s="1"/>
  <c r="M394" i="1"/>
  <c r="V393" i="1"/>
  <c r="W393" i="1" s="1"/>
  <c r="V392" i="1"/>
  <c r="W392" i="1" s="1"/>
  <c r="M392" i="1"/>
  <c r="V391" i="1"/>
  <c r="W391" i="1" s="1"/>
  <c r="M391" i="1"/>
  <c r="V390" i="1"/>
  <c r="W390" i="1" s="1"/>
  <c r="M390" i="1"/>
  <c r="U388" i="1"/>
  <c r="U387" i="1"/>
  <c r="V386" i="1"/>
  <c r="W386" i="1" s="1"/>
  <c r="M386" i="1"/>
  <c r="V385" i="1"/>
  <c r="V387" i="1" s="1"/>
  <c r="M385" i="1"/>
  <c r="U382" i="1"/>
  <c r="U381" i="1"/>
  <c r="V380" i="1"/>
  <c r="U378" i="1"/>
  <c r="U377" i="1"/>
  <c r="V376" i="1"/>
  <c r="W376" i="1" s="1"/>
  <c r="M376" i="1"/>
  <c r="V375" i="1"/>
  <c r="M375" i="1"/>
  <c r="V374" i="1"/>
  <c r="W374" i="1" s="1"/>
  <c r="M374" i="1"/>
  <c r="U372" i="1"/>
  <c r="U371" i="1"/>
  <c r="V370" i="1"/>
  <c r="V372" i="1" s="1"/>
  <c r="M370" i="1"/>
  <c r="U368" i="1"/>
  <c r="U367" i="1"/>
  <c r="V366" i="1"/>
  <c r="W366" i="1" s="1"/>
  <c r="M366" i="1"/>
  <c r="V365" i="1"/>
  <c r="W365" i="1" s="1"/>
  <c r="M365" i="1"/>
  <c r="V364" i="1"/>
  <c r="W364" i="1" s="1"/>
  <c r="M364" i="1"/>
  <c r="V363" i="1"/>
  <c r="M363" i="1"/>
  <c r="U361" i="1"/>
  <c r="U360" i="1"/>
  <c r="V359" i="1"/>
  <c r="W359" i="1" s="1"/>
  <c r="V358" i="1"/>
  <c r="W358" i="1" s="1"/>
  <c r="M358" i="1"/>
  <c r="V357" i="1"/>
  <c r="W357" i="1" s="1"/>
  <c r="M357" i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U345" i="1"/>
  <c r="U344" i="1"/>
  <c r="V343" i="1"/>
  <c r="W343" i="1" s="1"/>
  <c r="M343" i="1"/>
  <c r="V342" i="1"/>
  <c r="V344" i="1" s="1"/>
  <c r="M342" i="1"/>
  <c r="U338" i="1"/>
  <c r="U337" i="1"/>
  <c r="V336" i="1"/>
  <c r="M336" i="1"/>
  <c r="U334" i="1"/>
  <c r="U333" i="1"/>
  <c r="V332" i="1"/>
  <c r="W332" i="1" s="1"/>
  <c r="M332" i="1"/>
  <c r="V331" i="1"/>
  <c r="W331" i="1" s="1"/>
  <c r="M331" i="1"/>
  <c r="V330" i="1"/>
  <c r="M330" i="1"/>
  <c r="V329" i="1"/>
  <c r="W329" i="1" s="1"/>
  <c r="M329" i="1"/>
  <c r="U327" i="1"/>
  <c r="U326" i="1"/>
  <c r="V325" i="1"/>
  <c r="W325" i="1" s="1"/>
  <c r="M325" i="1"/>
  <c r="V324" i="1"/>
  <c r="V326" i="1" s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V317" i="1"/>
  <c r="M317" i="1"/>
  <c r="U314" i="1"/>
  <c r="U313" i="1"/>
  <c r="V312" i="1"/>
  <c r="V314" i="1" s="1"/>
  <c r="M312" i="1"/>
  <c r="U310" i="1"/>
  <c r="U309" i="1"/>
  <c r="V308" i="1"/>
  <c r="M308" i="1"/>
  <c r="U306" i="1"/>
  <c r="U305" i="1"/>
  <c r="V304" i="1"/>
  <c r="W304" i="1" s="1"/>
  <c r="M304" i="1"/>
  <c r="W303" i="1"/>
  <c r="W305" i="1" s="1"/>
  <c r="V303" i="1"/>
  <c r="M303" i="1"/>
  <c r="U301" i="1"/>
  <c r="U300" i="1"/>
  <c r="V299" i="1"/>
  <c r="W299" i="1" s="1"/>
  <c r="M299" i="1"/>
  <c r="V298" i="1"/>
  <c r="W298" i="1" s="1"/>
  <c r="M298" i="1"/>
  <c r="V297" i="1"/>
  <c r="W297" i="1" s="1"/>
  <c r="V296" i="1"/>
  <c r="W296" i="1" s="1"/>
  <c r="M296" i="1"/>
  <c r="V295" i="1"/>
  <c r="W295" i="1" s="1"/>
  <c r="M295" i="1"/>
  <c r="V294" i="1"/>
  <c r="W294" i="1" s="1"/>
  <c r="M294" i="1"/>
  <c r="V293" i="1"/>
  <c r="W293" i="1" s="1"/>
  <c r="M293" i="1"/>
  <c r="W292" i="1"/>
  <c r="V292" i="1"/>
  <c r="M292" i="1"/>
  <c r="U288" i="1"/>
  <c r="V287" i="1"/>
  <c r="U287" i="1"/>
  <c r="W286" i="1"/>
  <c r="W287" i="1" s="1"/>
  <c r="V286" i="1"/>
  <c r="V288" i="1" s="1"/>
  <c r="M286" i="1"/>
  <c r="U284" i="1"/>
  <c r="V283" i="1"/>
  <c r="U283" i="1"/>
  <c r="W282" i="1"/>
  <c r="W283" i="1" s="1"/>
  <c r="V282" i="1"/>
  <c r="V284" i="1" s="1"/>
  <c r="M282" i="1"/>
  <c r="U280" i="1"/>
  <c r="U279" i="1"/>
  <c r="V278" i="1"/>
  <c r="W278" i="1" s="1"/>
  <c r="V277" i="1"/>
  <c r="W277" i="1" s="1"/>
  <c r="M277" i="1"/>
  <c r="V276" i="1"/>
  <c r="M276" i="1"/>
  <c r="U274" i="1"/>
  <c r="U273" i="1"/>
  <c r="V272" i="1"/>
  <c r="M272" i="1"/>
  <c r="U269" i="1"/>
  <c r="U268" i="1"/>
  <c r="V267" i="1"/>
  <c r="W267" i="1" s="1"/>
  <c r="M267" i="1"/>
  <c r="W266" i="1"/>
  <c r="W268" i="1" s="1"/>
  <c r="V266" i="1"/>
  <c r="M266" i="1"/>
  <c r="U264" i="1"/>
  <c r="U263" i="1"/>
  <c r="V262" i="1"/>
  <c r="W262" i="1" s="1"/>
  <c r="M262" i="1"/>
  <c r="V261" i="1"/>
  <c r="W261" i="1" s="1"/>
  <c r="M261" i="1"/>
  <c r="V260" i="1"/>
  <c r="W260" i="1" s="1"/>
  <c r="M260" i="1"/>
  <c r="V259" i="1"/>
  <c r="W259" i="1" s="1"/>
  <c r="M259" i="1"/>
  <c r="V258" i="1"/>
  <c r="W258" i="1" s="1"/>
  <c r="V257" i="1"/>
  <c r="W257" i="1" s="1"/>
  <c r="M257" i="1"/>
  <c r="V256" i="1"/>
  <c r="M256" i="1"/>
  <c r="U253" i="1"/>
  <c r="U252" i="1"/>
  <c r="V251" i="1"/>
  <c r="W251" i="1" s="1"/>
  <c r="M251" i="1"/>
  <c r="V250" i="1"/>
  <c r="W250" i="1" s="1"/>
  <c r="M250" i="1"/>
  <c r="V249" i="1"/>
  <c r="M249" i="1"/>
  <c r="U247" i="1"/>
  <c r="U246" i="1"/>
  <c r="V245" i="1"/>
  <c r="W245" i="1" s="1"/>
  <c r="M245" i="1"/>
  <c r="V244" i="1"/>
  <c r="W244" i="1" s="1"/>
  <c r="V243" i="1"/>
  <c r="W243" i="1" s="1"/>
  <c r="U241" i="1"/>
  <c r="U240" i="1"/>
  <c r="V239" i="1"/>
  <c r="W239" i="1" s="1"/>
  <c r="M239" i="1"/>
  <c r="V238" i="1"/>
  <c r="W238" i="1" s="1"/>
  <c r="M238" i="1"/>
  <c r="V237" i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V221" i="1"/>
  <c r="M221" i="1"/>
  <c r="U219" i="1"/>
  <c r="U218" i="1"/>
  <c r="V217" i="1"/>
  <c r="M217" i="1"/>
  <c r="U215" i="1"/>
  <c r="U214" i="1"/>
  <c r="V213" i="1"/>
  <c r="W213" i="1" s="1"/>
  <c r="M213" i="1"/>
  <c r="V212" i="1"/>
  <c r="W212" i="1" s="1"/>
  <c r="M212" i="1"/>
  <c r="V211" i="1"/>
  <c r="W211" i="1" s="1"/>
  <c r="M211" i="1"/>
  <c r="V210" i="1"/>
  <c r="W210" i="1" s="1"/>
  <c r="M210" i="1"/>
  <c r="V209" i="1"/>
  <c r="W209" i="1" s="1"/>
  <c r="M209" i="1"/>
  <c r="V208" i="1"/>
  <c r="W208" i="1" s="1"/>
  <c r="M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M199" i="1"/>
  <c r="U196" i="1"/>
  <c r="U195" i="1"/>
  <c r="V194" i="1"/>
  <c r="W194" i="1" s="1"/>
  <c r="M194" i="1"/>
  <c r="V193" i="1"/>
  <c r="W193" i="1" s="1"/>
  <c r="W195" i="1" s="1"/>
  <c r="M193" i="1"/>
  <c r="U191" i="1"/>
  <c r="U190" i="1"/>
  <c r="V189" i="1"/>
  <c r="W189" i="1" s="1"/>
  <c r="M189" i="1"/>
  <c r="V188" i="1"/>
  <c r="W188" i="1" s="1"/>
  <c r="M188" i="1"/>
  <c r="V187" i="1"/>
  <c r="W187" i="1" s="1"/>
  <c r="M187" i="1"/>
  <c r="V186" i="1"/>
  <c r="W186" i="1" s="1"/>
  <c r="M186" i="1"/>
  <c r="V185" i="1"/>
  <c r="W185" i="1" s="1"/>
  <c r="M185" i="1"/>
  <c r="V184" i="1"/>
  <c r="W184" i="1" s="1"/>
  <c r="M184" i="1"/>
  <c r="W183" i="1"/>
  <c r="V183" i="1"/>
  <c r="M183" i="1"/>
  <c r="V182" i="1"/>
  <c r="W182" i="1" s="1"/>
  <c r="M182" i="1"/>
  <c r="V181" i="1"/>
  <c r="W181" i="1" s="1"/>
  <c r="V180" i="1"/>
  <c r="W180" i="1" s="1"/>
  <c r="M180" i="1"/>
  <c r="V179" i="1"/>
  <c r="W179" i="1" s="1"/>
  <c r="V178" i="1"/>
  <c r="W178" i="1" s="1"/>
  <c r="M178" i="1"/>
  <c r="V177" i="1"/>
  <c r="W177" i="1" s="1"/>
  <c r="M177" i="1"/>
  <c r="V176" i="1"/>
  <c r="W176" i="1" s="1"/>
  <c r="V175" i="1"/>
  <c r="W175" i="1" s="1"/>
  <c r="M175" i="1"/>
  <c r="V174" i="1"/>
  <c r="W174" i="1" s="1"/>
  <c r="M174" i="1"/>
  <c r="V173" i="1"/>
  <c r="W173" i="1" s="1"/>
  <c r="V172" i="1"/>
  <c r="M172" i="1"/>
  <c r="U170" i="1"/>
  <c r="U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M165" i="1"/>
  <c r="U163" i="1"/>
  <c r="U162" i="1"/>
  <c r="V161" i="1"/>
  <c r="W161" i="1" s="1"/>
  <c r="M161" i="1"/>
  <c r="V160" i="1"/>
  <c r="U158" i="1"/>
  <c r="U157" i="1"/>
  <c r="V156" i="1"/>
  <c r="W156" i="1" s="1"/>
  <c r="M156" i="1"/>
  <c r="V155" i="1"/>
  <c r="V157" i="1" s="1"/>
  <c r="M155" i="1"/>
  <c r="U152" i="1"/>
  <c r="U151" i="1"/>
  <c r="V150" i="1"/>
  <c r="W150" i="1" s="1"/>
  <c r="M150" i="1"/>
  <c r="V149" i="1"/>
  <c r="W149" i="1" s="1"/>
  <c r="M149" i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W143" i="1"/>
  <c r="V143" i="1"/>
  <c r="M143" i="1"/>
  <c r="U140" i="1"/>
  <c r="U139" i="1"/>
  <c r="V138" i="1"/>
  <c r="W138" i="1" s="1"/>
  <c r="M138" i="1"/>
  <c r="V137" i="1"/>
  <c r="W137" i="1" s="1"/>
  <c r="M137" i="1"/>
  <c r="V136" i="1"/>
  <c r="W136" i="1" s="1"/>
  <c r="M136" i="1"/>
  <c r="U132" i="1"/>
  <c r="U131" i="1"/>
  <c r="V130" i="1"/>
  <c r="W130" i="1" s="1"/>
  <c r="M130" i="1"/>
  <c r="V129" i="1"/>
  <c r="W129" i="1" s="1"/>
  <c r="M129" i="1"/>
  <c r="V128" i="1"/>
  <c r="W128" i="1" s="1"/>
  <c r="M128" i="1"/>
  <c r="V127" i="1"/>
  <c r="M127" i="1"/>
  <c r="U124" i="1"/>
  <c r="U123" i="1"/>
  <c r="V122" i="1"/>
  <c r="W122" i="1" s="1"/>
  <c r="V121" i="1"/>
  <c r="W121" i="1" s="1"/>
  <c r="M121" i="1"/>
  <c r="V120" i="1"/>
  <c r="W120" i="1" s="1"/>
  <c r="V119" i="1"/>
  <c r="W119" i="1" s="1"/>
  <c r="M119" i="1"/>
  <c r="V118" i="1"/>
  <c r="M118" i="1"/>
  <c r="U116" i="1"/>
  <c r="U115" i="1"/>
  <c r="V114" i="1"/>
  <c r="W114" i="1" s="1"/>
  <c r="V113" i="1"/>
  <c r="W113" i="1" s="1"/>
  <c r="M113" i="1"/>
  <c r="V112" i="1"/>
  <c r="W112" i="1" s="1"/>
  <c r="V111" i="1"/>
  <c r="W111" i="1" s="1"/>
  <c r="V110" i="1"/>
  <c r="W110" i="1" s="1"/>
  <c r="V109" i="1"/>
  <c r="W109" i="1" s="1"/>
  <c r="V108" i="1"/>
  <c r="W108" i="1" s="1"/>
  <c r="M108" i="1"/>
  <c r="V107" i="1"/>
  <c r="W107" i="1" s="1"/>
  <c r="M107" i="1"/>
  <c r="V106" i="1"/>
  <c r="W106" i="1" s="1"/>
  <c r="V105" i="1"/>
  <c r="W105" i="1" s="1"/>
  <c r="U103" i="1"/>
  <c r="U102" i="1"/>
  <c r="V101" i="1"/>
  <c r="W101" i="1" s="1"/>
  <c r="M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W91" i="1"/>
  <c r="V91" i="1"/>
  <c r="U89" i="1"/>
  <c r="U88" i="1"/>
  <c r="V87" i="1"/>
  <c r="W87" i="1" s="1"/>
  <c r="M87" i="1"/>
  <c r="W86" i="1"/>
  <c r="V86" i="1"/>
  <c r="M86" i="1"/>
  <c r="V85" i="1"/>
  <c r="W85" i="1" s="1"/>
  <c r="V84" i="1"/>
  <c r="W84" i="1" s="1"/>
  <c r="V83" i="1"/>
  <c r="W83" i="1" s="1"/>
  <c r="M83" i="1"/>
  <c r="V82" i="1"/>
  <c r="W82" i="1" s="1"/>
  <c r="U80" i="1"/>
  <c r="U79" i="1"/>
  <c r="V78" i="1"/>
  <c r="W78" i="1" s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U60" i="1"/>
  <c r="U59" i="1"/>
  <c r="V58" i="1"/>
  <c r="W58" i="1" s="1"/>
  <c r="V57" i="1"/>
  <c r="W57" i="1" s="1"/>
  <c r="M57" i="1"/>
  <c r="V56" i="1"/>
  <c r="W56" i="1" s="1"/>
  <c r="M56" i="1"/>
  <c r="V55" i="1"/>
  <c r="W55" i="1" s="1"/>
  <c r="U52" i="1"/>
  <c r="U51" i="1"/>
  <c r="V50" i="1"/>
  <c r="W50" i="1" s="1"/>
  <c r="M50" i="1"/>
  <c r="V49" i="1"/>
  <c r="W49" i="1" s="1"/>
  <c r="W51" i="1" s="1"/>
  <c r="M49" i="1"/>
  <c r="U45" i="1"/>
  <c r="U44" i="1"/>
  <c r="V43" i="1"/>
  <c r="V45" i="1" s="1"/>
  <c r="M43" i="1"/>
  <c r="U41" i="1"/>
  <c r="U40" i="1"/>
  <c r="V39" i="1"/>
  <c r="V41" i="1" s="1"/>
  <c r="M39" i="1"/>
  <c r="U37" i="1"/>
  <c r="U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W26" i="1" s="1"/>
  <c r="M26" i="1"/>
  <c r="U24" i="1"/>
  <c r="U23" i="1"/>
  <c r="V22" i="1"/>
  <c r="M22" i="1"/>
  <c r="H10" i="1"/>
  <c r="F10" i="1"/>
  <c r="J9" i="1"/>
  <c r="F9" i="1"/>
  <c r="A9" i="1"/>
  <c r="A10" i="1" s="1"/>
  <c r="D7" i="1"/>
  <c r="N6" i="1"/>
  <c r="M2" i="1"/>
  <c r="V457" i="1" l="1"/>
  <c r="W102" i="1"/>
  <c r="W35" i="1"/>
  <c r="W36" i="1" s="1"/>
  <c r="V36" i="1"/>
  <c r="W39" i="1"/>
  <c r="W40" i="1" s="1"/>
  <c r="V40" i="1"/>
  <c r="W43" i="1"/>
  <c r="W44" i="1" s="1"/>
  <c r="V44" i="1"/>
  <c r="W169" i="1"/>
  <c r="W454" i="1"/>
  <c r="W456" i="1" s="1"/>
  <c r="V456" i="1"/>
  <c r="V23" i="1"/>
  <c r="W22" i="1"/>
  <c r="W23" i="1" s="1"/>
  <c r="U472" i="1"/>
  <c r="W88" i="1"/>
  <c r="W246" i="1"/>
  <c r="W115" i="1"/>
  <c r="V139" i="1"/>
  <c r="W151" i="1"/>
  <c r="W234" i="1"/>
  <c r="W360" i="1"/>
  <c r="W397" i="1"/>
  <c r="V60" i="1"/>
  <c r="V59" i="1"/>
  <c r="V80" i="1"/>
  <c r="V102" i="1"/>
  <c r="V115" i="1"/>
  <c r="V169" i="1"/>
  <c r="V234" i="1"/>
  <c r="W370" i="1"/>
  <c r="W371" i="1" s="1"/>
  <c r="V371" i="1"/>
  <c r="V434" i="1"/>
  <c r="V433" i="1"/>
  <c r="V461" i="1"/>
  <c r="U475" i="1"/>
  <c r="D482" i="1"/>
  <c r="V170" i="1"/>
  <c r="V191" i="1"/>
  <c r="W172" i="1"/>
  <c r="W190" i="1" s="1"/>
  <c r="V190" i="1"/>
  <c r="J482" i="1"/>
  <c r="V214" i="1"/>
  <c r="W199" i="1"/>
  <c r="W214" i="1" s="1"/>
  <c r="V247" i="1"/>
  <c r="V273" i="1"/>
  <c r="W272" i="1"/>
  <c r="W273" i="1" s="1"/>
  <c r="V274" i="1"/>
  <c r="V309" i="1"/>
  <c r="W308" i="1"/>
  <c r="W309" i="1" s="1"/>
  <c r="V310" i="1"/>
  <c r="V361" i="1"/>
  <c r="V368" i="1"/>
  <c r="W363" i="1"/>
  <c r="W367" i="1" s="1"/>
  <c r="V367" i="1"/>
  <c r="W375" i="1"/>
  <c r="W377" i="1" s="1"/>
  <c r="V377" i="1"/>
  <c r="V439" i="1"/>
  <c r="V446" i="1"/>
  <c r="W443" i="1"/>
  <c r="W445" i="1" s="1"/>
  <c r="R482" i="1"/>
  <c r="V445" i="1"/>
  <c r="V473" i="1"/>
  <c r="W32" i="1"/>
  <c r="E482" i="1"/>
  <c r="V79" i="1"/>
  <c r="W63" i="1"/>
  <c r="W79" i="1" s="1"/>
  <c r="V163" i="1"/>
  <c r="W160" i="1"/>
  <c r="W162" i="1" s="1"/>
  <c r="V196" i="1"/>
  <c r="V241" i="1"/>
  <c r="V252" i="1"/>
  <c r="W249" i="1"/>
  <c r="W252" i="1" s="1"/>
  <c r="V263" i="1"/>
  <c r="V269" i="1"/>
  <c r="V280" i="1"/>
  <c r="W276" i="1"/>
  <c r="W279" i="1" s="1"/>
  <c r="V300" i="1"/>
  <c r="V306" i="1"/>
  <c r="V313" i="1"/>
  <c r="W312" i="1"/>
  <c r="W313" i="1" s="1"/>
  <c r="V321" i="1"/>
  <c r="N482" i="1"/>
  <c r="V322" i="1"/>
  <c r="W317" i="1"/>
  <c r="W321" i="1" s="1"/>
  <c r="W330" i="1"/>
  <c r="W333" i="1" s="1"/>
  <c r="V334" i="1"/>
  <c r="V474" i="1"/>
  <c r="L482" i="1"/>
  <c r="H9" i="1"/>
  <c r="B482" i="1"/>
  <c r="U476" i="1"/>
  <c r="V24" i="1"/>
  <c r="V33" i="1"/>
  <c r="V32" i="1"/>
  <c r="V52" i="1"/>
  <c r="W59" i="1"/>
  <c r="V88" i="1"/>
  <c r="V89" i="1"/>
  <c r="V103" i="1"/>
  <c r="V116" i="1"/>
  <c r="V123" i="1"/>
  <c r="W118" i="1"/>
  <c r="W123" i="1" s="1"/>
  <c r="V124" i="1"/>
  <c r="F482" i="1"/>
  <c r="V132" i="1"/>
  <c r="W127" i="1"/>
  <c r="W131" i="1" s="1"/>
  <c r="V131" i="1"/>
  <c r="W139" i="1"/>
  <c r="V151" i="1"/>
  <c r="V152" i="1"/>
  <c r="I482" i="1"/>
  <c r="V158" i="1"/>
  <c r="W155" i="1"/>
  <c r="W157" i="1" s="1"/>
  <c r="V162" i="1"/>
  <c r="V195" i="1"/>
  <c r="V215" i="1"/>
  <c r="V218" i="1"/>
  <c r="W217" i="1"/>
  <c r="W218" i="1" s="1"/>
  <c r="V219" i="1"/>
  <c r="V226" i="1"/>
  <c r="W221" i="1"/>
  <c r="W225" i="1" s="1"/>
  <c r="V225" i="1"/>
  <c r="V235" i="1"/>
  <c r="V240" i="1"/>
  <c r="W237" i="1"/>
  <c r="W240" i="1" s="1"/>
  <c r="V246" i="1"/>
  <c r="V253" i="1"/>
  <c r="K482" i="1"/>
  <c r="V264" i="1"/>
  <c r="W256" i="1"/>
  <c r="W263" i="1" s="1"/>
  <c r="V268" i="1"/>
  <c r="V279" i="1"/>
  <c r="W300" i="1"/>
  <c r="V305" i="1"/>
  <c r="V398" i="1"/>
  <c r="V401" i="1"/>
  <c r="W400" i="1"/>
  <c r="W401" i="1" s="1"/>
  <c r="V402" i="1"/>
  <c r="V405" i="1"/>
  <c r="W404" i="1"/>
  <c r="W405" i="1" s="1"/>
  <c r="V406" i="1"/>
  <c r="Q482" i="1"/>
  <c r="V419" i="1"/>
  <c r="W410" i="1"/>
  <c r="W419" i="1" s="1"/>
  <c r="V420" i="1"/>
  <c r="V425" i="1"/>
  <c r="W422" i="1"/>
  <c r="W424" i="1" s="1"/>
  <c r="V424" i="1"/>
  <c r="H482" i="1"/>
  <c r="P482" i="1"/>
  <c r="C482" i="1"/>
  <c r="V51" i="1"/>
  <c r="G482" i="1"/>
  <c r="V140" i="1"/>
  <c r="M482" i="1"/>
  <c r="V301" i="1"/>
  <c r="V327" i="1"/>
  <c r="W324" i="1"/>
  <c r="W326" i="1" s="1"/>
  <c r="V333" i="1"/>
  <c r="V337" i="1"/>
  <c r="W336" i="1"/>
  <c r="W337" i="1" s="1"/>
  <c r="V338" i="1"/>
  <c r="O482" i="1"/>
  <c r="V345" i="1"/>
  <c r="W342" i="1"/>
  <c r="W344" i="1" s="1"/>
  <c r="V360" i="1"/>
  <c r="V378" i="1"/>
  <c r="V381" i="1"/>
  <c r="W380" i="1"/>
  <c r="W381" i="1" s="1"/>
  <c r="V382" i="1"/>
  <c r="V388" i="1"/>
  <c r="W385" i="1"/>
  <c r="W387" i="1" s="1"/>
  <c r="V397" i="1"/>
  <c r="W433" i="1"/>
  <c r="V438" i="1"/>
  <c r="V452" i="1"/>
  <c r="W448" i="1"/>
  <c r="W451" i="1" s="1"/>
  <c r="V451" i="1"/>
  <c r="V462" i="1"/>
  <c r="S482" i="1"/>
  <c r="V466" i="1"/>
  <c r="W465" i="1"/>
  <c r="W466" i="1" s="1"/>
  <c r="V467" i="1"/>
  <c r="V470" i="1"/>
  <c r="W469" i="1"/>
  <c r="W470" i="1" s="1"/>
  <c r="V471" i="1"/>
  <c r="V476" i="1" l="1"/>
  <c r="W477" i="1"/>
  <c r="V472" i="1"/>
  <c r="V475" i="1"/>
</calcChain>
</file>

<file path=xl/sharedStrings.xml><?xml version="1.0" encoding="utf-8"?>
<sst xmlns="http://schemas.openxmlformats.org/spreadsheetml/2006/main" count="1717" uniqueCount="647">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</sst>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5" fillId="0" borderId="15" xfId="0" applyFont="1" applyBorder="1" applyAlignment="1">
      <alignment horizontal="left" vertical="center" wrapText="1"/>
    </xf>
    <xf numFmtId="0" fontId="0" fillId="0" borderId="19" xfId="0" applyBorder="1"/>
    <xf numFmtId="0" fontId="5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82"/>
  <sheetViews>
    <sheetView showGridLines="0" tabSelected="1" zoomScaleNormal="100" zoomScaleSheetLayoutView="100" workbookViewId="0">
      <selection activeCell="N5" sqref="N5:O5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640" t="s">
        <v>0</v>
      </c>
      <c r="E1" s="603"/>
      <c r="F1" s="603"/>
      <c r="G1" s="13" t="s">
        <v>1</v>
      </c>
      <c r="H1" s="640" t="s">
        <v>2</v>
      </c>
      <c r="I1" s="603"/>
      <c r="J1" s="603"/>
      <c r="K1" s="603"/>
      <c r="L1" s="603"/>
      <c r="M1" s="603"/>
      <c r="N1" s="603"/>
      <c r="O1" s="641" t="s">
        <v>3</v>
      </c>
      <c r="P1" s="603"/>
      <c r="Q1" s="60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5"/>
      <c r="O2" s="325"/>
      <c r="P2" s="325"/>
      <c r="Q2" s="325"/>
      <c r="R2" s="325"/>
      <c r="S2" s="325"/>
      <c r="T2" s="325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5"/>
      <c r="N3" s="325"/>
      <c r="O3" s="325"/>
      <c r="P3" s="325"/>
      <c r="Q3" s="325"/>
      <c r="R3" s="325"/>
      <c r="S3" s="325"/>
      <c r="T3" s="325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622" t="s">
        <v>8</v>
      </c>
      <c r="B5" s="328"/>
      <c r="C5" s="329"/>
      <c r="D5" s="643"/>
      <c r="E5" s="644"/>
      <c r="F5" s="645" t="s">
        <v>9</v>
      </c>
      <c r="G5" s="329"/>
      <c r="H5" s="643"/>
      <c r="I5" s="646"/>
      <c r="J5" s="646"/>
      <c r="K5" s="644"/>
      <c r="M5" s="25" t="s">
        <v>10</v>
      </c>
      <c r="N5" s="639">
        <v>45219</v>
      </c>
      <c r="O5" s="617"/>
      <c r="Q5" s="647" t="s">
        <v>11</v>
      </c>
      <c r="R5" s="331"/>
      <c r="S5" s="648" t="s">
        <v>12</v>
      </c>
      <c r="T5" s="617"/>
      <c r="Y5" s="52"/>
      <c r="Z5" s="52"/>
      <c r="AA5" s="52"/>
    </row>
    <row r="6" spans="1:28" s="309" customFormat="1" ht="24" customHeight="1" x14ac:dyDescent="0.2">
      <c r="A6" s="622" t="s">
        <v>13</v>
      </c>
      <c r="B6" s="328"/>
      <c r="C6" s="329"/>
      <c r="D6" s="623" t="s">
        <v>14</v>
      </c>
      <c r="E6" s="624"/>
      <c r="F6" s="624"/>
      <c r="G6" s="624"/>
      <c r="H6" s="624"/>
      <c r="I6" s="624"/>
      <c r="J6" s="624"/>
      <c r="K6" s="617"/>
      <c r="M6" s="25" t="s">
        <v>15</v>
      </c>
      <c r="N6" s="625" t="str">
        <f>IF(N5=0," ",CHOOSE(WEEKDAY(N5,2),"Понедельник","Вторник","Среда","Четверг","Пятница","Суббота","Воскресенье"))</f>
        <v>Пятница</v>
      </c>
      <c r="O6" s="334"/>
      <c r="Q6" s="626" t="s">
        <v>16</v>
      </c>
      <c r="R6" s="331"/>
      <c r="S6" s="627" t="s">
        <v>17</v>
      </c>
      <c r="T6" s="619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632" t="str">
        <f>IFERROR(VLOOKUP(DeliveryAddress,Table,3,0),1)</f>
        <v>1</v>
      </c>
      <c r="E7" s="633"/>
      <c r="F7" s="633"/>
      <c r="G7" s="633"/>
      <c r="H7" s="633"/>
      <c r="I7" s="633"/>
      <c r="J7" s="633"/>
      <c r="K7" s="621"/>
      <c r="M7" s="25"/>
      <c r="N7" s="43"/>
      <c r="O7" s="43"/>
      <c r="Q7" s="325"/>
      <c r="R7" s="331"/>
      <c r="S7" s="628"/>
      <c r="T7" s="629"/>
      <c r="Y7" s="52"/>
      <c r="Z7" s="52"/>
      <c r="AA7" s="52"/>
    </row>
    <row r="8" spans="1:28" s="309" customFormat="1" ht="25.5" customHeight="1" x14ac:dyDescent="0.2">
      <c r="A8" s="634" t="s">
        <v>18</v>
      </c>
      <c r="B8" s="322"/>
      <c r="C8" s="323"/>
      <c r="D8" s="635"/>
      <c r="E8" s="636"/>
      <c r="F8" s="636"/>
      <c r="G8" s="636"/>
      <c r="H8" s="636"/>
      <c r="I8" s="636"/>
      <c r="J8" s="636"/>
      <c r="K8" s="637"/>
      <c r="M8" s="25" t="s">
        <v>19</v>
      </c>
      <c r="N8" s="616">
        <v>0.375</v>
      </c>
      <c r="O8" s="617"/>
      <c r="Q8" s="325"/>
      <c r="R8" s="331"/>
      <c r="S8" s="628"/>
      <c r="T8" s="629"/>
      <c r="Y8" s="52"/>
      <c r="Z8" s="52"/>
      <c r="AA8" s="52"/>
    </row>
    <row r="9" spans="1:28" s="309" customFormat="1" ht="39.950000000000003" customHeight="1" x14ac:dyDescent="0.2">
      <c r="A9" s="6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613"/>
      <c r="E9" s="614"/>
      <c r="F9" s="6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638" t="str">
        <f>IF(AND($A$9="Тип доверенности/получателя при получении в адресе перегруза:",$D$9="Разовая доверенность"),"Введите ФИО","")</f>
        <v/>
      </c>
      <c r="I9" s="614"/>
      <c r="J9" s="6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4"/>
      <c r="M9" s="27" t="s">
        <v>20</v>
      </c>
      <c r="N9" s="639"/>
      <c r="O9" s="617"/>
      <c r="Q9" s="325"/>
      <c r="R9" s="331"/>
      <c r="S9" s="630"/>
      <c r="T9" s="631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6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613"/>
      <c r="E10" s="614"/>
      <c r="F10" s="6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615" t="str">
        <f>IFERROR(VLOOKUP($D$10,Proxy,2,FALSE),"")</f>
        <v/>
      </c>
      <c r="I10" s="325"/>
      <c r="J10" s="325"/>
      <c r="K10" s="325"/>
      <c r="M10" s="27" t="s">
        <v>21</v>
      </c>
      <c r="N10" s="616"/>
      <c r="O10" s="617"/>
      <c r="R10" s="25" t="s">
        <v>22</v>
      </c>
      <c r="S10" s="618" t="s">
        <v>23</v>
      </c>
      <c r="T10" s="619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6"/>
      <c r="O11" s="617"/>
      <c r="R11" s="25" t="s">
        <v>26</v>
      </c>
      <c r="S11" s="599" t="s">
        <v>27</v>
      </c>
      <c r="T11" s="600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598" t="s">
        <v>28</v>
      </c>
      <c r="B12" s="328"/>
      <c r="C12" s="328"/>
      <c r="D12" s="328"/>
      <c r="E12" s="328"/>
      <c r="F12" s="328"/>
      <c r="G12" s="328"/>
      <c r="H12" s="328"/>
      <c r="I12" s="328"/>
      <c r="J12" s="328"/>
      <c r="K12" s="329"/>
      <c r="M12" s="25" t="s">
        <v>29</v>
      </c>
      <c r="N12" s="620"/>
      <c r="O12" s="621"/>
      <c r="P12" s="24"/>
      <c r="R12" s="25"/>
      <c r="S12" s="603"/>
      <c r="T12" s="325"/>
      <c r="Y12" s="52"/>
      <c r="Z12" s="52"/>
      <c r="AA12" s="52"/>
    </row>
    <row r="13" spans="1:28" s="309" customFormat="1" ht="23.25" customHeight="1" x14ac:dyDescent="0.2">
      <c r="A13" s="598" t="s">
        <v>30</v>
      </c>
      <c r="B13" s="328"/>
      <c r="C13" s="328"/>
      <c r="D13" s="328"/>
      <c r="E13" s="328"/>
      <c r="F13" s="328"/>
      <c r="G13" s="328"/>
      <c r="H13" s="328"/>
      <c r="I13" s="328"/>
      <c r="J13" s="328"/>
      <c r="K13" s="329"/>
      <c r="L13" s="27"/>
      <c r="M13" s="27" t="s">
        <v>31</v>
      </c>
      <c r="N13" s="599"/>
      <c r="O13" s="600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598" t="s">
        <v>32</v>
      </c>
      <c r="B14" s="328"/>
      <c r="C14" s="328"/>
      <c r="D14" s="328"/>
      <c r="E14" s="328"/>
      <c r="F14" s="328"/>
      <c r="G14" s="328"/>
      <c r="H14" s="328"/>
      <c r="I14" s="328"/>
      <c r="J14" s="328"/>
      <c r="K14" s="329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601" t="s">
        <v>33</v>
      </c>
      <c r="B15" s="328"/>
      <c r="C15" s="328"/>
      <c r="D15" s="328"/>
      <c r="E15" s="328"/>
      <c r="F15" s="328"/>
      <c r="G15" s="328"/>
      <c r="H15" s="328"/>
      <c r="I15" s="328"/>
      <c r="J15" s="328"/>
      <c r="K15" s="329"/>
      <c r="M15" s="602" t="s">
        <v>34</v>
      </c>
      <c r="N15" s="603"/>
      <c r="O15" s="603"/>
      <c r="P15" s="603"/>
      <c r="Q15" s="60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604"/>
      <c r="N16" s="604"/>
      <c r="O16" s="604"/>
      <c r="P16" s="604"/>
      <c r="Q16" s="60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84" t="s">
        <v>35</v>
      </c>
      <c r="B17" s="584" t="s">
        <v>36</v>
      </c>
      <c r="C17" s="606" t="s">
        <v>37</v>
      </c>
      <c r="D17" s="584" t="s">
        <v>38</v>
      </c>
      <c r="E17" s="607"/>
      <c r="F17" s="584" t="s">
        <v>39</v>
      </c>
      <c r="G17" s="584" t="s">
        <v>40</v>
      </c>
      <c r="H17" s="584" t="s">
        <v>41</v>
      </c>
      <c r="I17" s="584" t="s">
        <v>42</v>
      </c>
      <c r="J17" s="584" t="s">
        <v>43</v>
      </c>
      <c r="K17" s="584" t="s">
        <v>44</v>
      </c>
      <c r="L17" s="584" t="s">
        <v>45</v>
      </c>
      <c r="M17" s="584" t="s">
        <v>46</v>
      </c>
      <c r="N17" s="610"/>
      <c r="O17" s="610"/>
      <c r="P17" s="610"/>
      <c r="Q17" s="607"/>
      <c r="R17" s="605" t="s">
        <v>47</v>
      </c>
      <c r="S17" s="329"/>
      <c r="T17" s="584" t="s">
        <v>48</v>
      </c>
      <c r="U17" s="584" t="s">
        <v>49</v>
      </c>
      <c r="V17" s="586" t="s">
        <v>50</v>
      </c>
      <c r="W17" s="584" t="s">
        <v>51</v>
      </c>
      <c r="X17" s="588" t="s">
        <v>52</v>
      </c>
      <c r="Y17" s="588" t="s">
        <v>53</v>
      </c>
      <c r="Z17" s="588" t="s">
        <v>54</v>
      </c>
      <c r="AA17" s="590"/>
      <c r="AB17" s="591"/>
      <c r="AC17" s="595"/>
      <c r="AZ17" s="597" t="s">
        <v>55</v>
      </c>
    </row>
    <row r="18" spans="1:52" ht="14.25" customHeight="1" x14ac:dyDescent="0.2">
      <c r="A18" s="585"/>
      <c r="B18" s="585"/>
      <c r="C18" s="585"/>
      <c r="D18" s="608"/>
      <c r="E18" s="609"/>
      <c r="F18" s="585"/>
      <c r="G18" s="585"/>
      <c r="H18" s="585"/>
      <c r="I18" s="585"/>
      <c r="J18" s="585"/>
      <c r="K18" s="585"/>
      <c r="L18" s="585"/>
      <c r="M18" s="608"/>
      <c r="N18" s="611"/>
      <c r="O18" s="611"/>
      <c r="P18" s="611"/>
      <c r="Q18" s="609"/>
      <c r="R18" s="308" t="s">
        <v>56</v>
      </c>
      <c r="S18" s="308" t="s">
        <v>57</v>
      </c>
      <c r="T18" s="585"/>
      <c r="U18" s="585"/>
      <c r="V18" s="587"/>
      <c r="W18" s="585"/>
      <c r="X18" s="589"/>
      <c r="Y18" s="589"/>
      <c r="Z18" s="592"/>
      <c r="AA18" s="593"/>
      <c r="AB18" s="594"/>
      <c r="AC18" s="596"/>
      <c r="AZ18" s="325"/>
    </row>
    <row r="19" spans="1:52" ht="27.75" customHeight="1" x14ac:dyDescent="0.2">
      <c r="A19" s="346" t="s">
        <v>58</v>
      </c>
      <c r="B19" s="347"/>
      <c r="C19" s="347"/>
      <c r="D19" s="347"/>
      <c r="E19" s="347"/>
      <c r="F19" s="347"/>
      <c r="G19" s="347"/>
      <c r="H19" s="347"/>
      <c r="I19" s="347"/>
      <c r="J19" s="347"/>
      <c r="K19" s="347"/>
      <c r="L19" s="347"/>
      <c r="M19" s="347"/>
      <c r="N19" s="347"/>
      <c r="O19" s="347"/>
      <c r="P19" s="347"/>
      <c r="Q19" s="347"/>
      <c r="R19" s="347"/>
      <c r="S19" s="347"/>
      <c r="T19" s="347"/>
      <c r="U19" s="347"/>
      <c r="V19" s="347"/>
      <c r="W19" s="347"/>
      <c r="X19" s="49"/>
      <c r="Y19" s="49"/>
    </row>
    <row r="20" spans="1:52" ht="16.5" customHeight="1" x14ac:dyDescent="0.25">
      <c r="A20" s="340" t="s">
        <v>58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07"/>
      <c r="Y20" s="307"/>
    </row>
    <row r="21" spans="1:52" ht="14.25" customHeight="1" x14ac:dyDescent="0.25">
      <c r="A21" s="332" t="s">
        <v>59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33">
        <v>4607091389258</v>
      </c>
      <c r="E22" s="334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58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36"/>
      <c r="O22" s="336"/>
      <c r="P22" s="336"/>
      <c r="Q22" s="334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4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6"/>
      <c r="M23" s="321" t="s">
        <v>64</v>
      </c>
      <c r="N23" s="322"/>
      <c r="O23" s="322"/>
      <c r="P23" s="322"/>
      <c r="Q23" s="322"/>
      <c r="R23" s="322"/>
      <c r="S23" s="323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6"/>
      <c r="M24" s="321" t="s">
        <v>64</v>
      </c>
      <c r="N24" s="322"/>
      <c r="O24" s="322"/>
      <c r="P24" s="322"/>
      <c r="Q24" s="322"/>
      <c r="R24" s="322"/>
      <c r="S24" s="323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32" t="s">
        <v>66</v>
      </c>
      <c r="B25" s="325"/>
      <c r="C25" s="325"/>
      <c r="D25" s="325"/>
      <c r="E25" s="325"/>
      <c r="F25" s="325"/>
      <c r="G25" s="325"/>
      <c r="H25" s="325"/>
      <c r="I25" s="325"/>
      <c r="J25" s="325"/>
      <c r="K25" s="325"/>
      <c r="L25" s="325"/>
      <c r="M25" s="325"/>
      <c r="N25" s="325"/>
      <c r="O25" s="325"/>
      <c r="P25" s="325"/>
      <c r="Q25" s="325"/>
      <c r="R25" s="325"/>
      <c r="S25" s="325"/>
      <c r="T25" s="325"/>
      <c r="U25" s="325"/>
      <c r="V25" s="325"/>
      <c r="W25" s="325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33">
        <v>4607091383881</v>
      </c>
      <c r="E26" s="334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57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36"/>
      <c r="O26" s="336"/>
      <c r="P26" s="336"/>
      <c r="Q26" s="334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33">
        <v>4607091388237</v>
      </c>
      <c r="E27" s="334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57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36"/>
      <c r="O27" s="336"/>
      <c r="P27" s="336"/>
      <c r="Q27" s="334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33">
        <v>4607091383935</v>
      </c>
      <c r="E28" s="334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58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36"/>
      <c r="O28" s="336"/>
      <c r="P28" s="336"/>
      <c r="Q28" s="334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33">
        <v>4680115881853</v>
      </c>
      <c r="E29" s="334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58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36"/>
      <c r="O29" s="336"/>
      <c r="P29" s="336"/>
      <c r="Q29" s="334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33">
        <v>4607091383911</v>
      </c>
      <c r="E30" s="334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36"/>
      <c r="O30" s="336"/>
      <c r="P30" s="336"/>
      <c r="Q30" s="334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33">
        <v>4607091388244</v>
      </c>
      <c r="E31" s="334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57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36"/>
      <c r="O31" s="336"/>
      <c r="P31" s="336"/>
      <c r="Q31" s="334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4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6"/>
      <c r="M32" s="321" t="s">
        <v>64</v>
      </c>
      <c r="N32" s="322"/>
      <c r="O32" s="322"/>
      <c r="P32" s="322"/>
      <c r="Q32" s="322"/>
      <c r="R32" s="322"/>
      <c r="S32" s="323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6"/>
      <c r="M33" s="321" t="s">
        <v>64</v>
      </c>
      <c r="N33" s="322"/>
      <c r="O33" s="322"/>
      <c r="P33" s="322"/>
      <c r="Q33" s="322"/>
      <c r="R33" s="322"/>
      <c r="S33" s="323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32" t="s">
        <v>79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33">
        <v>4607091388503</v>
      </c>
      <c r="E35" s="334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5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36"/>
      <c r="O35" s="336"/>
      <c r="P35" s="336"/>
      <c r="Q35" s="334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4"/>
      <c r="B36" s="325"/>
      <c r="C36" s="325"/>
      <c r="D36" s="325"/>
      <c r="E36" s="325"/>
      <c r="F36" s="325"/>
      <c r="G36" s="325"/>
      <c r="H36" s="325"/>
      <c r="I36" s="325"/>
      <c r="J36" s="325"/>
      <c r="K36" s="325"/>
      <c r="L36" s="326"/>
      <c r="M36" s="321" t="s">
        <v>64</v>
      </c>
      <c r="N36" s="322"/>
      <c r="O36" s="322"/>
      <c r="P36" s="322"/>
      <c r="Q36" s="322"/>
      <c r="R36" s="322"/>
      <c r="S36" s="323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25"/>
      <c r="B37" s="325"/>
      <c r="C37" s="325"/>
      <c r="D37" s="325"/>
      <c r="E37" s="325"/>
      <c r="F37" s="325"/>
      <c r="G37" s="325"/>
      <c r="H37" s="325"/>
      <c r="I37" s="325"/>
      <c r="J37" s="325"/>
      <c r="K37" s="325"/>
      <c r="L37" s="326"/>
      <c r="M37" s="321" t="s">
        <v>64</v>
      </c>
      <c r="N37" s="322"/>
      <c r="O37" s="322"/>
      <c r="P37" s="322"/>
      <c r="Q37" s="322"/>
      <c r="R37" s="322"/>
      <c r="S37" s="323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32" t="s">
        <v>84</v>
      </c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25"/>
      <c r="P38" s="325"/>
      <c r="Q38" s="325"/>
      <c r="R38" s="325"/>
      <c r="S38" s="325"/>
      <c r="T38" s="325"/>
      <c r="U38" s="325"/>
      <c r="V38" s="325"/>
      <c r="W38" s="325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33">
        <v>4607091388282</v>
      </c>
      <c r="E39" s="334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36"/>
      <c r="O39" s="336"/>
      <c r="P39" s="336"/>
      <c r="Q39" s="334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4"/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6"/>
      <c r="M40" s="321" t="s">
        <v>64</v>
      </c>
      <c r="N40" s="322"/>
      <c r="O40" s="322"/>
      <c r="P40" s="322"/>
      <c r="Q40" s="322"/>
      <c r="R40" s="322"/>
      <c r="S40" s="323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25"/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6"/>
      <c r="M41" s="321" t="s">
        <v>64</v>
      </c>
      <c r="N41" s="322"/>
      <c r="O41" s="322"/>
      <c r="P41" s="322"/>
      <c r="Q41" s="322"/>
      <c r="R41" s="322"/>
      <c r="S41" s="323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32" t="s">
        <v>88</v>
      </c>
      <c r="B42" s="325"/>
      <c r="C42" s="325"/>
      <c r="D42" s="325"/>
      <c r="E42" s="325"/>
      <c r="F42" s="325"/>
      <c r="G42" s="325"/>
      <c r="H42" s="325"/>
      <c r="I42" s="325"/>
      <c r="J42" s="325"/>
      <c r="K42" s="325"/>
      <c r="L42" s="325"/>
      <c r="M42" s="325"/>
      <c r="N42" s="325"/>
      <c r="O42" s="325"/>
      <c r="P42" s="325"/>
      <c r="Q42" s="325"/>
      <c r="R42" s="325"/>
      <c r="S42" s="325"/>
      <c r="T42" s="325"/>
      <c r="U42" s="325"/>
      <c r="V42" s="325"/>
      <c r="W42" s="325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33">
        <v>4607091389111</v>
      </c>
      <c r="E43" s="334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57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36"/>
      <c r="O43" s="336"/>
      <c r="P43" s="336"/>
      <c r="Q43" s="334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4"/>
      <c r="B44" s="325"/>
      <c r="C44" s="325"/>
      <c r="D44" s="325"/>
      <c r="E44" s="325"/>
      <c r="F44" s="325"/>
      <c r="G44" s="325"/>
      <c r="H44" s="325"/>
      <c r="I44" s="325"/>
      <c r="J44" s="325"/>
      <c r="K44" s="325"/>
      <c r="L44" s="326"/>
      <c r="M44" s="321" t="s">
        <v>64</v>
      </c>
      <c r="N44" s="322"/>
      <c r="O44" s="322"/>
      <c r="P44" s="322"/>
      <c r="Q44" s="322"/>
      <c r="R44" s="322"/>
      <c r="S44" s="323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25"/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6"/>
      <c r="M45" s="321" t="s">
        <v>64</v>
      </c>
      <c r="N45" s="322"/>
      <c r="O45" s="322"/>
      <c r="P45" s="322"/>
      <c r="Q45" s="322"/>
      <c r="R45" s="322"/>
      <c r="S45" s="323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46" t="s">
        <v>91</v>
      </c>
      <c r="B46" s="347"/>
      <c r="C46" s="347"/>
      <c r="D46" s="347"/>
      <c r="E46" s="347"/>
      <c r="F46" s="347"/>
      <c r="G46" s="347"/>
      <c r="H46" s="347"/>
      <c r="I46" s="347"/>
      <c r="J46" s="347"/>
      <c r="K46" s="347"/>
      <c r="L46" s="347"/>
      <c r="M46" s="347"/>
      <c r="N46" s="347"/>
      <c r="O46" s="347"/>
      <c r="P46" s="347"/>
      <c r="Q46" s="347"/>
      <c r="R46" s="347"/>
      <c r="S46" s="347"/>
      <c r="T46" s="347"/>
      <c r="U46" s="347"/>
      <c r="V46" s="347"/>
      <c r="W46" s="347"/>
      <c r="X46" s="49"/>
      <c r="Y46" s="49"/>
    </row>
    <row r="47" spans="1:52" ht="16.5" customHeight="1" x14ac:dyDescent="0.25">
      <c r="A47" s="340" t="s">
        <v>92</v>
      </c>
      <c r="B47" s="325"/>
      <c r="C47" s="325"/>
      <c r="D47" s="325"/>
      <c r="E47" s="325"/>
      <c r="F47" s="325"/>
      <c r="G47" s="325"/>
      <c r="H47" s="325"/>
      <c r="I47" s="325"/>
      <c r="J47" s="325"/>
      <c r="K47" s="325"/>
      <c r="L47" s="325"/>
      <c r="M47" s="325"/>
      <c r="N47" s="325"/>
      <c r="O47" s="325"/>
      <c r="P47" s="325"/>
      <c r="Q47" s="325"/>
      <c r="R47" s="325"/>
      <c r="S47" s="325"/>
      <c r="T47" s="325"/>
      <c r="U47" s="325"/>
      <c r="V47" s="325"/>
      <c r="W47" s="325"/>
      <c r="X47" s="307"/>
      <c r="Y47" s="307"/>
    </row>
    <row r="48" spans="1:52" ht="14.25" customHeight="1" x14ac:dyDescent="0.25">
      <c r="A48" s="332" t="s">
        <v>93</v>
      </c>
      <c r="B48" s="325"/>
      <c r="C48" s="325"/>
      <c r="D48" s="325"/>
      <c r="E48" s="325"/>
      <c r="F48" s="325"/>
      <c r="G48" s="325"/>
      <c r="H48" s="325"/>
      <c r="I48" s="325"/>
      <c r="J48" s="325"/>
      <c r="K48" s="325"/>
      <c r="L48" s="325"/>
      <c r="M48" s="325"/>
      <c r="N48" s="325"/>
      <c r="O48" s="325"/>
      <c r="P48" s="325"/>
      <c r="Q48" s="325"/>
      <c r="R48" s="325"/>
      <c r="S48" s="325"/>
      <c r="T48" s="325"/>
      <c r="U48" s="325"/>
      <c r="V48" s="325"/>
      <c r="W48" s="325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33">
        <v>4680115881440</v>
      </c>
      <c r="E49" s="334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5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36"/>
      <c r="O49" s="336"/>
      <c r="P49" s="336"/>
      <c r="Q49" s="334"/>
      <c r="R49" s="35"/>
      <c r="S49" s="35"/>
      <c r="T49" s="36" t="s">
        <v>63</v>
      </c>
      <c r="U49" s="311">
        <v>70</v>
      </c>
      <c r="V49" s="312">
        <f>IFERROR(IF(U49="",0,CEILING((U49/$H49),1)*$H49),"")</f>
        <v>75.600000000000009</v>
      </c>
      <c r="W49" s="37">
        <f>IFERROR(IF(V49=0,"",ROUNDUP(V49/H49,0)*0.02175),"")</f>
        <v>0.15225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33">
        <v>4680115881433</v>
      </c>
      <c r="E50" s="334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5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36"/>
      <c r="O50" s="336"/>
      <c r="P50" s="336"/>
      <c r="Q50" s="334"/>
      <c r="R50" s="35"/>
      <c r="S50" s="35"/>
      <c r="T50" s="36" t="s">
        <v>63</v>
      </c>
      <c r="U50" s="311">
        <v>202.5</v>
      </c>
      <c r="V50" s="312">
        <f>IFERROR(IF(U50="",0,CEILING((U50/$H50),1)*$H50),"")</f>
        <v>202.5</v>
      </c>
      <c r="W50" s="37">
        <f>IFERROR(IF(V50=0,"",ROUNDUP(V50/H50,0)*0.00753),"")</f>
        <v>0.56474999999999997</v>
      </c>
      <c r="X50" s="57"/>
      <c r="Y50" s="58"/>
      <c r="AC50" s="59"/>
      <c r="AZ50" s="71" t="s">
        <v>1</v>
      </c>
    </row>
    <row r="51" spans="1:52" x14ac:dyDescent="0.2">
      <c r="A51" s="324"/>
      <c r="B51" s="325"/>
      <c r="C51" s="325"/>
      <c r="D51" s="325"/>
      <c r="E51" s="325"/>
      <c r="F51" s="325"/>
      <c r="G51" s="325"/>
      <c r="H51" s="325"/>
      <c r="I51" s="325"/>
      <c r="J51" s="325"/>
      <c r="K51" s="325"/>
      <c r="L51" s="326"/>
      <c r="M51" s="321" t="s">
        <v>64</v>
      </c>
      <c r="N51" s="322"/>
      <c r="O51" s="322"/>
      <c r="P51" s="322"/>
      <c r="Q51" s="322"/>
      <c r="R51" s="322"/>
      <c r="S51" s="323"/>
      <c r="T51" s="38" t="s">
        <v>65</v>
      </c>
      <c r="U51" s="313">
        <f>IFERROR(U49/H49,"0")+IFERROR(U50/H50,"0")</f>
        <v>81.481481481481481</v>
      </c>
      <c r="V51" s="313">
        <f>IFERROR(V49/H49,"0")+IFERROR(V50/H50,"0")</f>
        <v>82</v>
      </c>
      <c r="W51" s="313">
        <f>IFERROR(IF(W49="",0,W49),"0")+IFERROR(IF(W50="",0,W50),"0")</f>
        <v>0.71699999999999997</v>
      </c>
      <c r="X51" s="314"/>
      <c r="Y51" s="314"/>
    </row>
    <row r="52" spans="1:52" x14ac:dyDescent="0.2">
      <c r="A52" s="325"/>
      <c r="B52" s="325"/>
      <c r="C52" s="325"/>
      <c r="D52" s="325"/>
      <c r="E52" s="325"/>
      <c r="F52" s="325"/>
      <c r="G52" s="325"/>
      <c r="H52" s="325"/>
      <c r="I52" s="325"/>
      <c r="J52" s="325"/>
      <c r="K52" s="325"/>
      <c r="L52" s="326"/>
      <c r="M52" s="321" t="s">
        <v>64</v>
      </c>
      <c r="N52" s="322"/>
      <c r="O52" s="322"/>
      <c r="P52" s="322"/>
      <c r="Q52" s="322"/>
      <c r="R52" s="322"/>
      <c r="S52" s="323"/>
      <c r="T52" s="38" t="s">
        <v>63</v>
      </c>
      <c r="U52" s="313">
        <f>IFERROR(SUM(U49:U50),"0")</f>
        <v>272.5</v>
      </c>
      <c r="V52" s="313">
        <f>IFERROR(SUM(V49:V50),"0")</f>
        <v>278.10000000000002</v>
      </c>
      <c r="W52" s="38"/>
      <c r="X52" s="314"/>
      <c r="Y52" s="314"/>
    </row>
    <row r="53" spans="1:52" ht="16.5" customHeight="1" x14ac:dyDescent="0.25">
      <c r="A53" s="340" t="s">
        <v>99</v>
      </c>
      <c r="B53" s="325"/>
      <c r="C53" s="325"/>
      <c r="D53" s="325"/>
      <c r="E53" s="325"/>
      <c r="F53" s="325"/>
      <c r="G53" s="325"/>
      <c r="H53" s="325"/>
      <c r="I53" s="325"/>
      <c r="J53" s="325"/>
      <c r="K53" s="325"/>
      <c r="L53" s="325"/>
      <c r="M53" s="325"/>
      <c r="N53" s="325"/>
      <c r="O53" s="325"/>
      <c r="P53" s="325"/>
      <c r="Q53" s="325"/>
      <c r="R53" s="325"/>
      <c r="S53" s="325"/>
      <c r="T53" s="325"/>
      <c r="U53" s="325"/>
      <c r="V53" s="325"/>
      <c r="W53" s="325"/>
      <c r="X53" s="307"/>
      <c r="Y53" s="307"/>
    </row>
    <row r="54" spans="1:52" ht="14.25" customHeight="1" x14ac:dyDescent="0.25">
      <c r="A54" s="332" t="s">
        <v>100</v>
      </c>
      <c r="B54" s="325"/>
      <c r="C54" s="325"/>
      <c r="D54" s="325"/>
      <c r="E54" s="325"/>
      <c r="F54" s="325"/>
      <c r="G54" s="325"/>
      <c r="H54" s="325"/>
      <c r="I54" s="325"/>
      <c r="J54" s="325"/>
      <c r="K54" s="325"/>
      <c r="L54" s="325"/>
      <c r="M54" s="325"/>
      <c r="N54" s="325"/>
      <c r="O54" s="325"/>
      <c r="P54" s="325"/>
      <c r="Q54" s="325"/>
      <c r="R54" s="325"/>
      <c r="S54" s="325"/>
      <c r="T54" s="325"/>
      <c r="U54" s="325"/>
      <c r="V54" s="325"/>
      <c r="W54" s="325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33">
        <v>4680115881426</v>
      </c>
      <c r="E55" s="334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570" t="s">
        <v>104</v>
      </c>
      <c r="N55" s="336"/>
      <c r="O55" s="336"/>
      <c r="P55" s="336"/>
      <c r="Q55" s="334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33">
        <v>4680115881426</v>
      </c>
      <c r="E56" s="334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5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36"/>
      <c r="O56" s="336"/>
      <c r="P56" s="336"/>
      <c r="Q56" s="334"/>
      <c r="R56" s="35"/>
      <c r="S56" s="35"/>
      <c r="T56" s="36" t="s">
        <v>63</v>
      </c>
      <c r="U56" s="311">
        <v>400</v>
      </c>
      <c r="V56" s="312">
        <f>IFERROR(IF(U56="",0,CEILING((U56/$H56),1)*$H56),"")</f>
        <v>410.40000000000003</v>
      </c>
      <c r="W56" s="37">
        <f>IFERROR(IF(V56=0,"",ROUNDUP(V56/H56,0)*0.02175),"")</f>
        <v>0.8264999999999999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33">
        <v>4680115881419</v>
      </c>
      <c r="E57" s="334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56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36"/>
      <c r="O57" s="336"/>
      <c r="P57" s="336"/>
      <c r="Q57" s="334"/>
      <c r="R57" s="35"/>
      <c r="S57" s="35"/>
      <c r="T57" s="36" t="s">
        <v>63</v>
      </c>
      <c r="U57" s="311">
        <v>765</v>
      </c>
      <c r="V57" s="312">
        <f>IFERROR(IF(U57="",0,CEILING((U57/$H57),1)*$H57),"")</f>
        <v>765</v>
      </c>
      <c r="W57" s="37">
        <f>IFERROR(IF(V57=0,"",ROUNDUP(V57/H57,0)*0.00937),"")</f>
        <v>1.5929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33">
        <v>4680115881525</v>
      </c>
      <c r="E58" s="334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569" t="s">
        <v>110</v>
      </c>
      <c r="N58" s="336"/>
      <c r="O58" s="336"/>
      <c r="P58" s="336"/>
      <c r="Q58" s="334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4"/>
      <c r="B59" s="325"/>
      <c r="C59" s="325"/>
      <c r="D59" s="325"/>
      <c r="E59" s="325"/>
      <c r="F59" s="325"/>
      <c r="G59" s="325"/>
      <c r="H59" s="325"/>
      <c r="I59" s="325"/>
      <c r="J59" s="325"/>
      <c r="K59" s="325"/>
      <c r="L59" s="326"/>
      <c r="M59" s="321" t="s">
        <v>64</v>
      </c>
      <c r="N59" s="322"/>
      <c r="O59" s="322"/>
      <c r="P59" s="322"/>
      <c r="Q59" s="322"/>
      <c r="R59" s="322"/>
      <c r="S59" s="323"/>
      <c r="T59" s="38" t="s">
        <v>65</v>
      </c>
      <c r="U59" s="313">
        <f>IFERROR(U55/H55,"0")+IFERROR(U56/H56,"0")+IFERROR(U57/H57,"0")+IFERROR(U58/H58,"0")</f>
        <v>207.03703703703704</v>
      </c>
      <c r="V59" s="313">
        <f>IFERROR(V55/H55,"0")+IFERROR(V56/H56,"0")+IFERROR(V57/H57,"0")+IFERROR(V58/H58,"0")</f>
        <v>208</v>
      </c>
      <c r="W59" s="313">
        <f>IFERROR(IF(W55="",0,W55),"0")+IFERROR(IF(W56="",0,W56),"0")+IFERROR(IF(W57="",0,W57),"0")+IFERROR(IF(W58="",0,W58),"0")</f>
        <v>2.4194</v>
      </c>
      <c r="X59" s="314"/>
      <c r="Y59" s="314"/>
    </row>
    <row r="60" spans="1:52" x14ac:dyDescent="0.2">
      <c r="A60" s="32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6"/>
      <c r="M60" s="321" t="s">
        <v>64</v>
      </c>
      <c r="N60" s="322"/>
      <c r="O60" s="322"/>
      <c r="P60" s="322"/>
      <c r="Q60" s="322"/>
      <c r="R60" s="322"/>
      <c r="S60" s="323"/>
      <c r="T60" s="38" t="s">
        <v>63</v>
      </c>
      <c r="U60" s="313">
        <f>IFERROR(SUM(U55:U58),"0")</f>
        <v>1165</v>
      </c>
      <c r="V60" s="313">
        <f>IFERROR(SUM(V55:V58),"0")</f>
        <v>1175.4000000000001</v>
      </c>
      <c r="W60" s="38"/>
      <c r="X60" s="314"/>
      <c r="Y60" s="314"/>
    </row>
    <row r="61" spans="1:52" ht="16.5" customHeight="1" x14ac:dyDescent="0.25">
      <c r="A61" s="340" t="s">
        <v>91</v>
      </c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07"/>
      <c r="Y61" s="307"/>
    </row>
    <row r="62" spans="1:52" ht="14.25" customHeight="1" x14ac:dyDescent="0.25">
      <c r="A62" s="332" t="s">
        <v>100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33">
        <v>4607091382945</v>
      </c>
      <c r="E63" s="334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563" t="s">
        <v>113</v>
      </c>
      <c r="N63" s="336"/>
      <c r="O63" s="336"/>
      <c r="P63" s="336"/>
      <c r="Q63" s="334"/>
      <c r="R63" s="35"/>
      <c r="S63" s="35"/>
      <c r="T63" s="36" t="s">
        <v>63</v>
      </c>
      <c r="U63" s="311">
        <v>20</v>
      </c>
      <c r="V63" s="312">
        <f t="shared" ref="V63:V78" si="2">IFERROR(IF(U63="",0,CEILING((U63/$H63),1)*$H63),"")</f>
        <v>22.4</v>
      </c>
      <c r="W63" s="37">
        <f>IFERROR(IF(V63=0,"",ROUNDUP(V63/H63,0)*0.02175),"")</f>
        <v>4.3499999999999997E-2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33">
        <v>4607091385670</v>
      </c>
      <c r="E64" s="334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5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36"/>
      <c r="O64" s="336"/>
      <c r="P64" s="336"/>
      <c r="Q64" s="334"/>
      <c r="R64" s="35"/>
      <c r="S64" s="35"/>
      <c r="T64" s="36" t="s">
        <v>63</v>
      </c>
      <c r="U64" s="311">
        <v>230</v>
      </c>
      <c r="V64" s="312">
        <f t="shared" si="2"/>
        <v>237.60000000000002</v>
      </c>
      <c r="W64" s="37">
        <f>IFERROR(IF(V64=0,"",ROUNDUP(V64/H64,0)*0.02175),"")</f>
        <v>0.47849999999999998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33">
        <v>4680115881327</v>
      </c>
      <c r="E65" s="334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56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36"/>
      <c r="O65" s="336"/>
      <c r="P65" s="336"/>
      <c r="Q65" s="334"/>
      <c r="R65" s="35"/>
      <c r="S65" s="35"/>
      <c r="T65" s="36" t="s">
        <v>63</v>
      </c>
      <c r="U65" s="311">
        <v>500</v>
      </c>
      <c r="V65" s="312">
        <f t="shared" si="2"/>
        <v>507.6</v>
      </c>
      <c r="W65" s="37">
        <f>IFERROR(IF(V65=0,"",ROUNDUP(V65/H65,0)*0.02175),"")</f>
        <v>1.0222499999999999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33">
        <v>4680115882133</v>
      </c>
      <c r="E66" s="334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5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36"/>
      <c r="O66" s="336"/>
      <c r="P66" s="336"/>
      <c r="Q66" s="334"/>
      <c r="R66" s="35"/>
      <c r="S66" s="35"/>
      <c r="T66" s="36" t="s">
        <v>63</v>
      </c>
      <c r="U66" s="311">
        <v>30</v>
      </c>
      <c r="V66" s="312">
        <f t="shared" si="2"/>
        <v>32.400000000000006</v>
      </c>
      <c r="W66" s="37">
        <f>IFERROR(IF(V66=0,"",ROUNDUP(V66/H66,0)*0.02175),"")</f>
        <v>6.5250000000000002E-2</v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33">
        <v>4607091382952</v>
      </c>
      <c r="E67" s="334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56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36"/>
      <c r="O67" s="336"/>
      <c r="P67" s="336"/>
      <c r="Q67" s="334"/>
      <c r="R67" s="35"/>
      <c r="S67" s="35"/>
      <c r="T67" s="36" t="s">
        <v>63</v>
      </c>
      <c r="U67" s="311">
        <v>45</v>
      </c>
      <c r="V67" s="312">
        <f t="shared" si="2"/>
        <v>45</v>
      </c>
      <c r="W67" s="37">
        <f>IFERROR(IF(V67=0,"",ROUNDUP(V67/H67,0)*0.00753),"")</f>
        <v>0.11295000000000001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33">
        <v>4680115882539</v>
      </c>
      <c r="E68" s="334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55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36"/>
      <c r="O68" s="336"/>
      <c r="P68" s="336"/>
      <c r="Q68" s="334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33">
        <v>4607091385687</v>
      </c>
      <c r="E69" s="334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5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36"/>
      <c r="O69" s="336"/>
      <c r="P69" s="336"/>
      <c r="Q69" s="334"/>
      <c r="R69" s="35"/>
      <c r="S69" s="35"/>
      <c r="T69" s="36" t="s">
        <v>63</v>
      </c>
      <c r="U69" s="311">
        <v>192</v>
      </c>
      <c r="V69" s="312">
        <f t="shared" si="2"/>
        <v>192</v>
      </c>
      <c r="W69" s="37">
        <f t="shared" si="3"/>
        <v>0.44975999999999999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33">
        <v>4607091384604</v>
      </c>
      <c r="E70" s="334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56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36"/>
      <c r="O70" s="336"/>
      <c r="P70" s="336"/>
      <c r="Q70" s="334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33">
        <v>4680115880283</v>
      </c>
      <c r="E71" s="334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56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36"/>
      <c r="O71" s="336"/>
      <c r="P71" s="336"/>
      <c r="Q71" s="334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33">
        <v>4680115881518</v>
      </c>
      <c r="E72" s="334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56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36"/>
      <c r="O72" s="336"/>
      <c r="P72" s="336"/>
      <c r="Q72" s="334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33">
        <v>4680115881303</v>
      </c>
      <c r="E73" s="334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5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36"/>
      <c r="O73" s="336"/>
      <c r="P73" s="336"/>
      <c r="Q73" s="334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33">
        <v>4680115882577</v>
      </c>
      <c r="E74" s="334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554" t="s">
        <v>138</v>
      </c>
      <c r="N74" s="336"/>
      <c r="O74" s="336"/>
      <c r="P74" s="336"/>
      <c r="Q74" s="334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33">
        <v>4607091388466</v>
      </c>
      <c r="E75" s="334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55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36"/>
      <c r="O75" s="336"/>
      <c r="P75" s="336"/>
      <c r="Q75" s="334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33">
        <v>4680115880269</v>
      </c>
      <c r="E76" s="334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55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36"/>
      <c r="O76" s="336"/>
      <c r="P76" s="336"/>
      <c r="Q76" s="334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33">
        <v>4680115880429</v>
      </c>
      <c r="E77" s="334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55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36"/>
      <c r="O77" s="336"/>
      <c r="P77" s="336"/>
      <c r="Q77" s="334"/>
      <c r="R77" s="35"/>
      <c r="S77" s="35"/>
      <c r="T77" s="36" t="s">
        <v>63</v>
      </c>
      <c r="U77" s="311">
        <v>405</v>
      </c>
      <c r="V77" s="312">
        <f t="shared" si="2"/>
        <v>405</v>
      </c>
      <c r="W77" s="37">
        <f>IFERROR(IF(V77=0,"",ROUNDUP(V77/H77,0)*0.00937),"")</f>
        <v>0.84329999999999994</v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33">
        <v>4680115881457</v>
      </c>
      <c r="E78" s="334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5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36"/>
      <c r="O78" s="336"/>
      <c r="P78" s="336"/>
      <c r="Q78" s="334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24"/>
      <c r="B79" s="325"/>
      <c r="C79" s="325"/>
      <c r="D79" s="325"/>
      <c r="E79" s="325"/>
      <c r="F79" s="325"/>
      <c r="G79" s="325"/>
      <c r="H79" s="325"/>
      <c r="I79" s="325"/>
      <c r="J79" s="325"/>
      <c r="K79" s="325"/>
      <c r="L79" s="326"/>
      <c r="M79" s="321" t="s">
        <v>64</v>
      </c>
      <c r="N79" s="322"/>
      <c r="O79" s="322"/>
      <c r="P79" s="322"/>
      <c r="Q79" s="322"/>
      <c r="R79" s="322"/>
      <c r="S79" s="323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225.15608465608466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227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3.0155099999999999</v>
      </c>
      <c r="X79" s="314"/>
      <c r="Y79" s="314"/>
    </row>
    <row r="80" spans="1:52" x14ac:dyDescent="0.2">
      <c r="A80" s="325"/>
      <c r="B80" s="325"/>
      <c r="C80" s="325"/>
      <c r="D80" s="325"/>
      <c r="E80" s="325"/>
      <c r="F80" s="325"/>
      <c r="G80" s="325"/>
      <c r="H80" s="325"/>
      <c r="I80" s="325"/>
      <c r="J80" s="325"/>
      <c r="K80" s="325"/>
      <c r="L80" s="326"/>
      <c r="M80" s="321" t="s">
        <v>64</v>
      </c>
      <c r="N80" s="322"/>
      <c r="O80" s="322"/>
      <c r="P80" s="322"/>
      <c r="Q80" s="322"/>
      <c r="R80" s="322"/>
      <c r="S80" s="323"/>
      <c r="T80" s="38" t="s">
        <v>63</v>
      </c>
      <c r="U80" s="313">
        <f>IFERROR(SUM(U63:U78),"0")</f>
        <v>1422</v>
      </c>
      <c r="V80" s="313">
        <f>IFERROR(SUM(V63:V78),"0")</f>
        <v>1442</v>
      </c>
      <c r="W80" s="38"/>
      <c r="X80" s="314"/>
      <c r="Y80" s="314"/>
    </row>
    <row r="81" spans="1:52" ht="14.25" customHeight="1" x14ac:dyDescent="0.25">
      <c r="A81" s="332" t="s">
        <v>93</v>
      </c>
      <c r="B81" s="325"/>
      <c r="C81" s="325"/>
      <c r="D81" s="325"/>
      <c r="E81" s="325"/>
      <c r="F81" s="325"/>
      <c r="G81" s="325"/>
      <c r="H81" s="325"/>
      <c r="I81" s="325"/>
      <c r="J81" s="325"/>
      <c r="K81" s="325"/>
      <c r="L81" s="325"/>
      <c r="M81" s="325"/>
      <c r="N81" s="325"/>
      <c r="O81" s="325"/>
      <c r="P81" s="325"/>
      <c r="Q81" s="325"/>
      <c r="R81" s="325"/>
      <c r="S81" s="325"/>
      <c r="T81" s="325"/>
      <c r="U81" s="325"/>
      <c r="V81" s="325"/>
      <c r="W81" s="325"/>
      <c r="X81" s="306"/>
      <c r="Y81" s="306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33">
        <v>4607091384789</v>
      </c>
      <c r="E82" s="334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551" t="s">
        <v>149</v>
      </c>
      <c r="N82" s="336"/>
      <c r="O82" s="336"/>
      <c r="P82" s="336"/>
      <c r="Q82" s="334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33">
        <v>4680115881488</v>
      </c>
      <c r="E83" s="334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5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36"/>
      <c r="O83" s="336"/>
      <c r="P83" s="336"/>
      <c r="Q83" s="334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33">
        <v>4607091384765</v>
      </c>
      <c r="E84" s="334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546" t="s">
        <v>154</v>
      </c>
      <c r="N84" s="336"/>
      <c r="O84" s="336"/>
      <c r="P84" s="336"/>
      <c r="Q84" s="334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33">
        <v>4680115882775</v>
      </c>
      <c r="E85" s="334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547" t="s">
        <v>157</v>
      </c>
      <c r="N85" s="336"/>
      <c r="O85" s="336"/>
      <c r="P85" s="336"/>
      <c r="Q85" s="334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33">
        <v>4680115880658</v>
      </c>
      <c r="E86" s="334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36"/>
      <c r="O86" s="336"/>
      <c r="P86" s="336"/>
      <c r="Q86" s="334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33">
        <v>4607091381962</v>
      </c>
      <c r="E87" s="334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54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36"/>
      <c r="O87" s="336"/>
      <c r="P87" s="336"/>
      <c r="Q87" s="334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24"/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6"/>
      <c r="M88" s="321" t="s">
        <v>64</v>
      </c>
      <c r="N88" s="322"/>
      <c r="O88" s="322"/>
      <c r="P88" s="322"/>
      <c r="Q88" s="322"/>
      <c r="R88" s="322"/>
      <c r="S88" s="323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25"/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6"/>
      <c r="M89" s="321" t="s">
        <v>64</v>
      </c>
      <c r="N89" s="322"/>
      <c r="O89" s="322"/>
      <c r="P89" s="322"/>
      <c r="Q89" s="322"/>
      <c r="R89" s="322"/>
      <c r="S89" s="323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32" t="s">
        <v>59</v>
      </c>
      <c r="B90" s="325"/>
      <c r="C90" s="325"/>
      <c r="D90" s="325"/>
      <c r="E90" s="325"/>
      <c r="F90" s="325"/>
      <c r="G90" s="325"/>
      <c r="H90" s="325"/>
      <c r="I90" s="325"/>
      <c r="J90" s="325"/>
      <c r="K90" s="325"/>
      <c r="L90" s="325"/>
      <c r="M90" s="325"/>
      <c r="N90" s="325"/>
      <c r="O90" s="325"/>
      <c r="P90" s="325"/>
      <c r="Q90" s="325"/>
      <c r="R90" s="325"/>
      <c r="S90" s="325"/>
      <c r="T90" s="325"/>
      <c r="U90" s="325"/>
      <c r="V90" s="325"/>
      <c r="W90" s="325"/>
      <c r="X90" s="306"/>
      <c r="Y90" s="306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33">
        <v>4680115883444</v>
      </c>
      <c r="E91" s="334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542" t="s">
        <v>164</v>
      </c>
      <c r="N91" s="336"/>
      <c r="O91" s="336"/>
      <c r="P91" s="336"/>
      <c r="Q91" s="334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33">
        <v>4680115883444</v>
      </c>
      <c r="E92" s="334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543" t="s">
        <v>164</v>
      </c>
      <c r="N92" s="336"/>
      <c r="O92" s="336"/>
      <c r="P92" s="336"/>
      <c r="Q92" s="334"/>
      <c r="R92" s="35"/>
      <c r="S92" s="35"/>
      <c r="T92" s="36" t="s">
        <v>63</v>
      </c>
      <c r="U92" s="311">
        <v>350</v>
      </c>
      <c r="V92" s="312">
        <f t="shared" si="5"/>
        <v>350</v>
      </c>
      <c r="W92" s="37">
        <f>IFERROR(IF(V92=0,"",ROUNDUP(V92/H92,0)*0.00753),"")</f>
        <v>0.94125000000000003</v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33">
        <v>4607091387667</v>
      </c>
      <c r="E93" s="334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54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36"/>
      <c r="O93" s="336"/>
      <c r="P93" s="336"/>
      <c r="Q93" s="334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33">
        <v>4607091387636</v>
      </c>
      <c r="E94" s="334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5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36"/>
      <c r="O94" s="336"/>
      <c r="P94" s="336"/>
      <c r="Q94" s="334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33">
        <v>4607091384727</v>
      </c>
      <c r="E95" s="334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53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36"/>
      <c r="O95" s="336"/>
      <c r="P95" s="336"/>
      <c r="Q95" s="334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33">
        <v>4607091386745</v>
      </c>
      <c r="E96" s="334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5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36"/>
      <c r="O96" s="336"/>
      <c r="P96" s="336"/>
      <c r="Q96" s="334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33">
        <v>4607091382426</v>
      </c>
      <c r="E97" s="334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5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36"/>
      <c r="O97" s="336"/>
      <c r="P97" s="336"/>
      <c r="Q97" s="334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33">
        <v>4607091386547</v>
      </c>
      <c r="E98" s="334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36"/>
      <c r="O98" s="336"/>
      <c r="P98" s="336"/>
      <c r="Q98" s="334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33">
        <v>4607091384703</v>
      </c>
      <c r="E99" s="334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54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36"/>
      <c r="O99" s="336"/>
      <c r="P99" s="336"/>
      <c r="Q99" s="334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33">
        <v>4607091384734</v>
      </c>
      <c r="E100" s="334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36"/>
      <c r="O100" s="336"/>
      <c r="P100" s="336"/>
      <c r="Q100" s="334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33">
        <v>4607091382464</v>
      </c>
      <c r="E101" s="334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36"/>
      <c r="O101" s="336"/>
      <c r="P101" s="336"/>
      <c r="Q101" s="334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24"/>
      <c r="B102" s="325"/>
      <c r="C102" s="325"/>
      <c r="D102" s="325"/>
      <c r="E102" s="325"/>
      <c r="F102" s="325"/>
      <c r="G102" s="325"/>
      <c r="H102" s="325"/>
      <c r="I102" s="325"/>
      <c r="J102" s="325"/>
      <c r="K102" s="325"/>
      <c r="L102" s="326"/>
      <c r="M102" s="321" t="s">
        <v>64</v>
      </c>
      <c r="N102" s="322"/>
      <c r="O102" s="322"/>
      <c r="P102" s="322"/>
      <c r="Q102" s="322"/>
      <c r="R102" s="322"/>
      <c r="S102" s="323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125.00000000000001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125.00000000000001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0.94125000000000003</v>
      </c>
      <c r="X102" s="314"/>
      <c r="Y102" s="314"/>
    </row>
    <row r="103" spans="1:52" x14ac:dyDescent="0.2">
      <c r="A103" s="325"/>
      <c r="B103" s="325"/>
      <c r="C103" s="325"/>
      <c r="D103" s="325"/>
      <c r="E103" s="325"/>
      <c r="F103" s="325"/>
      <c r="G103" s="325"/>
      <c r="H103" s="325"/>
      <c r="I103" s="325"/>
      <c r="J103" s="325"/>
      <c r="K103" s="325"/>
      <c r="L103" s="326"/>
      <c r="M103" s="321" t="s">
        <v>64</v>
      </c>
      <c r="N103" s="322"/>
      <c r="O103" s="322"/>
      <c r="P103" s="322"/>
      <c r="Q103" s="322"/>
      <c r="R103" s="322"/>
      <c r="S103" s="323"/>
      <c r="T103" s="38" t="s">
        <v>63</v>
      </c>
      <c r="U103" s="313">
        <f>IFERROR(SUM(U91:U101),"0")</f>
        <v>350</v>
      </c>
      <c r="V103" s="313">
        <f>IFERROR(SUM(V91:V101),"0")</f>
        <v>350</v>
      </c>
      <c r="W103" s="38"/>
      <c r="X103" s="314"/>
      <c r="Y103" s="314"/>
    </row>
    <row r="104" spans="1:52" ht="14.25" customHeight="1" x14ac:dyDescent="0.25">
      <c r="A104" s="332" t="s">
        <v>66</v>
      </c>
      <c r="B104" s="325"/>
      <c r="C104" s="325"/>
      <c r="D104" s="325"/>
      <c r="E104" s="325"/>
      <c r="F104" s="325"/>
      <c r="G104" s="325"/>
      <c r="H104" s="325"/>
      <c r="I104" s="325"/>
      <c r="J104" s="325"/>
      <c r="K104" s="325"/>
      <c r="L104" s="325"/>
      <c r="M104" s="325"/>
      <c r="N104" s="325"/>
      <c r="O104" s="325"/>
      <c r="P104" s="325"/>
      <c r="Q104" s="325"/>
      <c r="R104" s="325"/>
      <c r="S104" s="325"/>
      <c r="T104" s="325"/>
      <c r="U104" s="325"/>
      <c r="V104" s="325"/>
      <c r="W104" s="325"/>
      <c r="X104" s="306"/>
      <c r="Y104" s="306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33">
        <v>4607091386967</v>
      </c>
      <c r="E105" s="334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536" t="s">
        <v>187</v>
      </c>
      <c r="N105" s="336"/>
      <c r="O105" s="336"/>
      <c r="P105" s="336"/>
      <c r="Q105" s="334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33">
        <v>4607091386967</v>
      </c>
      <c r="E106" s="334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529" t="s">
        <v>189</v>
      </c>
      <c r="N106" s="336"/>
      <c r="O106" s="336"/>
      <c r="P106" s="336"/>
      <c r="Q106" s="334"/>
      <c r="R106" s="35"/>
      <c r="S106" s="35"/>
      <c r="T106" s="36" t="s">
        <v>63</v>
      </c>
      <c r="U106" s="311">
        <v>200</v>
      </c>
      <c r="V106" s="312">
        <f t="shared" si="6"/>
        <v>201.60000000000002</v>
      </c>
      <c r="W106" s="37">
        <f>IFERROR(IF(V106=0,"",ROUNDUP(V106/H106,0)*0.02175),"")</f>
        <v>0.52200000000000002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33">
        <v>4607091385304</v>
      </c>
      <c r="E107" s="334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5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36"/>
      <c r="O107" s="336"/>
      <c r="P107" s="336"/>
      <c r="Q107" s="334"/>
      <c r="R107" s="35"/>
      <c r="S107" s="35"/>
      <c r="T107" s="36" t="s">
        <v>63</v>
      </c>
      <c r="U107" s="311">
        <v>80</v>
      </c>
      <c r="V107" s="312">
        <f t="shared" si="6"/>
        <v>81</v>
      </c>
      <c r="W107" s="37">
        <f>IFERROR(IF(V107=0,"",ROUNDUP(V107/H107,0)*0.02175),"")</f>
        <v>0.21749999999999997</v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33">
        <v>4607091386264</v>
      </c>
      <c r="E108" s="334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53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36"/>
      <c r="O108" s="336"/>
      <c r="P108" s="336"/>
      <c r="Q108" s="334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33">
        <v>4680115882584</v>
      </c>
      <c r="E109" s="334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532" t="s">
        <v>196</v>
      </c>
      <c r="N109" s="336"/>
      <c r="O109" s="336"/>
      <c r="P109" s="336"/>
      <c r="Q109" s="334"/>
      <c r="R109" s="35"/>
      <c r="S109" s="35"/>
      <c r="T109" s="36" t="s">
        <v>63</v>
      </c>
      <c r="U109" s="311">
        <v>200</v>
      </c>
      <c r="V109" s="312">
        <f t="shared" si="6"/>
        <v>200.64000000000001</v>
      </c>
      <c r="W109" s="37">
        <f>IFERROR(IF(V109=0,"",ROUNDUP(V109/H109,0)*0.00753),"")</f>
        <v>0.57228000000000001</v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33">
        <v>4607091385731</v>
      </c>
      <c r="E110" s="334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533" t="s">
        <v>199</v>
      </c>
      <c r="N110" s="336"/>
      <c r="O110" s="336"/>
      <c r="P110" s="336"/>
      <c r="Q110" s="334"/>
      <c r="R110" s="35"/>
      <c r="S110" s="35"/>
      <c r="T110" s="36" t="s">
        <v>63</v>
      </c>
      <c r="U110" s="311">
        <v>720</v>
      </c>
      <c r="V110" s="312">
        <f t="shared" si="6"/>
        <v>720.90000000000009</v>
      </c>
      <c r="W110" s="37">
        <f>IFERROR(IF(V110=0,"",ROUNDUP(V110/H110,0)*0.00753),"")</f>
        <v>2.01051</v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33">
        <v>4680115880214</v>
      </c>
      <c r="E111" s="334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525" t="s">
        <v>202</v>
      </c>
      <c r="N111" s="336"/>
      <c r="O111" s="336"/>
      <c r="P111" s="336"/>
      <c r="Q111" s="334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33">
        <v>4680115880894</v>
      </c>
      <c r="E112" s="334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526" t="s">
        <v>205</v>
      </c>
      <c r="N112" s="336"/>
      <c r="O112" s="336"/>
      <c r="P112" s="336"/>
      <c r="Q112" s="334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33">
        <v>4607091385427</v>
      </c>
      <c r="E113" s="334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5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36"/>
      <c r="O113" s="336"/>
      <c r="P113" s="336"/>
      <c r="Q113" s="334"/>
      <c r="R113" s="35"/>
      <c r="S113" s="35"/>
      <c r="T113" s="36" t="s">
        <v>63</v>
      </c>
      <c r="U113" s="311">
        <v>90</v>
      </c>
      <c r="V113" s="312">
        <f t="shared" si="6"/>
        <v>90</v>
      </c>
      <c r="W113" s="37">
        <f>IFERROR(IF(V113=0,"",ROUNDUP(V113/H113,0)*0.00753),"")</f>
        <v>0.22590000000000002</v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33">
        <v>4680115882645</v>
      </c>
      <c r="E114" s="334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528" t="s">
        <v>210</v>
      </c>
      <c r="N114" s="336"/>
      <c r="O114" s="336"/>
      <c r="P114" s="336"/>
      <c r="Q114" s="334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24"/>
      <c r="B115" s="325"/>
      <c r="C115" s="325"/>
      <c r="D115" s="325"/>
      <c r="E115" s="325"/>
      <c r="F115" s="325"/>
      <c r="G115" s="325"/>
      <c r="H115" s="325"/>
      <c r="I115" s="325"/>
      <c r="J115" s="325"/>
      <c r="K115" s="325"/>
      <c r="L115" s="326"/>
      <c r="M115" s="321" t="s">
        <v>64</v>
      </c>
      <c r="N115" s="322"/>
      <c r="O115" s="322"/>
      <c r="P115" s="322"/>
      <c r="Q115" s="322"/>
      <c r="R115" s="322"/>
      <c r="S115" s="323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406.11030944364273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407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3.5481900000000004</v>
      </c>
      <c r="X115" s="314"/>
      <c r="Y115" s="314"/>
    </row>
    <row r="116" spans="1:52" x14ac:dyDescent="0.2">
      <c r="A116" s="325"/>
      <c r="B116" s="325"/>
      <c r="C116" s="325"/>
      <c r="D116" s="325"/>
      <c r="E116" s="325"/>
      <c r="F116" s="325"/>
      <c r="G116" s="325"/>
      <c r="H116" s="325"/>
      <c r="I116" s="325"/>
      <c r="J116" s="325"/>
      <c r="K116" s="325"/>
      <c r="L116" s="326"/>
      <c r="M116" s="321" t="s">
        <v>64</v>
      </c>
      <c r="N116" s="322"/>
      <c r="O116" s="322"/>
      <c r="P116" s="322"/>
      <c r="Q116" s="322"/>
      <c r="R116" s="322"/>
      <c r="S116" s="323"/>
      <c r="T116" s="38" t="s">
        <v>63</v>
      </c>
      <c r="U116" s="313">
        <f>IFERROR(SUM(U105:U114),"0")</f>
        <v>1290</v>
      </c>
      <c r="V116" s="313">
        <f>IFERROR(SUM(V105:V114),"0")</f>
        <v>1294.1400000000001</v>
      </c>
      <c r="W116" s="38"/>
      <c r="X116" s="314"/>
      <c r="Y116" s="314"/>
    </row>
    <row r="117" spans="1:52" ht="14.25" customHeight="1" x14ac:dyDescent="0.25">
      <c r="A117" s="332" t="s">
        <v>211</v>
      </c>
      <c r="B117" s="325"/>
      <c r="C117" s="325"/>
      <c r="D117" s="325"/>
      <c r="E117" s="325"/>
      <c r="F117" s="325"/>
      <c r="G117" s="325"/>
      <c r="H117" s="325"/>
      <c r="I117" s="325"/>
      <c r="J117" s="325"/>
      <c r="K117" s="325"/>
      <c r="L117" s="325"/>
      <c r="M117" s="325"/>
      <c r="N117" s="325"/>
      <c r="O117" s="325"/>
      <c r="P117" s="325"/>
      <c r="Q117" s="325"/>
      <c r="R117" s="325"/>
      <c r="S117" s="325"/>
      <c r="T117" s="325"/>
      <c r="U117" s="325"/>
      <c r="V117" s="325"/>
      <c r="W117" s="325"/>
      <c r="X117" s="306"/>
      <c r="Y117" s="306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33">
        <v>4607091383065</v>
      </c>
      <c r="E118" s="334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52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36"/>
      <c r="O118" s="336"/>
      <c r="P118" s="336"/>
      <c r="Q118" s="334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33">
        <v>4680115881532</v>
      </c>
      <c r="E119" s="334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52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36"/>
      <c r="O119" s="336"/>
      <c r="P119" s="336"/>
      <c r="Q119" s="334"/>
      <c r="R119" s="35"/>
      <c r="S119" s="35"/>
      <c r="T119" s="36" t="s">
        <v>63</v>
      </c>
      <c r="U119" s="311">
        <v>130</v>
      </c>
      <c r="V119" s="312">
        <f>IFERROR(IF(U119="",0,CEILING((U119/$H119),1)*$H119),"")</f>
        <v>137.69999999999999</v>
      </c>
      <c r="W119" s="37">
        <f>IFERROR(IF(V119=0,"",ROUNDUP(V119/H119,0)*0.02175),"")</f>
        <v>0.36974999999999997</v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33">
        <v>4680115882652</v>
      </c>
      <c r="E120" s="334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523" t="s">
        <v>218</v>
      </c>
      <c r="N120" s="336"/>
      <c r="O120" s="336"/>
      <c r="P120" s="336"/>
      <c r="Q120" s="334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33">
        <v>4680115880238</v>
      </c>
      <c r="E121" s="334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52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36"/>
      <c r="O121" s="336"/>
      <c r="P121" s="336"/>
      <c r="Q121" s="334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33">
        <v>4680115881464</v>
      </c>
      <c r="E122" s="334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519" t="s">
        <v>223</v>
      </c>
      <c r="N122" s="336"/>
      <c r="O122" s="336"/>
      <c r="P122" s="336"/>
      <c r="Q122" s="334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24"/>
      <c r="B123" s="325"/>
      <c r="C123" s="325"/>
      <c r="D123" s="325"/>
      <c r="E123" s="325"/>
      <c r="F123" s="325"/>
      <c r="G123" s="325"/>
      <c r="H123" s="325"/>
      <c r="I123" s="325"/>
      <c r="J123" s="325"/>
      <c r="K123" s="325"/>
      <c r="L123" s="326"/>
      <c r="M123" s="321" t="s">
        <v>64</v>
      </c>
      <c r="N123" s="322"/>
      <c r="O123" s="322"/>
      <c r="P123" s="322"/>
      <c r="Q123" s="322"/>
      <c r="R123" s="322"/>
      <c r="S123" s="323"/>
      <c r="T123" s="38" t="s">
        <v>65</v>
      </c>
      <c r="U123" s="313">
        <f>IFERROR(U118/H118,"0")+IFERROR(U119/H119,"0")+IFERROR(U120/H120,"0")+IFERROR(U121/H121,"0")+IFERROR(U122/H122,"0")</f>
        <v>16.049382716049383</v>
      </c>
      <c r="V123" s="313">
        <f>IFERROR(V118/H118,"0")+IFERROR(V119/H119,"0")+IFERROR(V120/H120,"0")+IFERROR(V121/H121,"0")+IFERROR(V122/H122,"0")</f>
        <v>17</v>
      </c>
      <c r="W123" s="313">
        <f>IFERROR(IF(W118="",0,W118),"0")+IFERROR(IF(W119="",0,W119),"0")+IFERROR(IF(W120="",0,W120),"0")+IFERROR(IF(W121="",0,W121),"0")+IFERROR(IF(W122="",0,W122),"0")</f>
        <v>0.36974999999999997</v>
      </c>
      <c r="X123" s="314"/>
      <c r="Y123" s="314"/>
    </row>
    <row r="124" spans="1:52" x14ac:dyDescent="0.2">
      <c r="A124" s="325"/>
      <c r="B124" s="325"/>
      <c r="C124" s="325"/>
      <c r="D124" s="325"/>
      <c r="E124" s="325"/>
      <c r="F124" s="325"/>
      <c r="G124" s="325"/>
      <c r="H124" s="325"/>
      <c r="I124" s="325"/>
      <c r="J124" s="325"/>
      <c r="K124" s="325"/>
      <c r="L124" s="326"/>
      <c r="M124" s="321" t="s">
        <v>64</v>
      </c>
      <c r="N124" s="322"/>
      <c r="O124" s="322"/>
      <c r="P124" s="322"/>
      <c r="Q124" s="322"/>
      <c r="R124" s="322"/>
      <c r="S124" s="323"/>
      <c r="T124" s="38" t="s">
        <v>63</v>
      </c>
      <c r="U124" s="313">
        <f>IFERROR(SUM(U118:U122),"0")</f>
        <v>130</v>
      </c>
      <c r="V124" s="313">
        <f>IFERROR(SUM(V118:V122),"0")</f>
        <v>137.69999999999999</v>
      </c>
      <c r="W124" s="38"/>
      <c r="X124" s="314"/>
      <c r="Y124" s="314"/>
    </row>
    <row r="125" spans="1:52" ht="16.5" customHeight="1" x14ac:dyDescent="0.25">
      <c r="A125" s="340" t="s">
        <v>224</v>
      </c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25"/>
      <c r="P125" s="325"/>
      <c r="Q125" s="325"/>
      <c r="R125" s="325"/>
      <c r="S125" s="325"/>
      <c r="T125" s="325"/>
      <c r="U125" s="325"/>
      <c r="V125" s="325"/>
      <c r="W125" s="325"/>
      <c r="X125" s="307"/>
      <c r="Y125" s="307"/>
    </row>
    <row r="126" spans="1:52" ht="14.25" customHeight="1" x14ac:dyDescent="0.25">
      <c r="A126" s="332" t="s">
        <v>66</v>
      </c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25"/>
      <c r="P126" s="325"/>
      <c r="Q126" s="325"/>
      <c r="R126" s="325"/>
      <c r="S126" s="325"/>
      <c r="T126" s="325"/>
      <c r="U126" s="325"/>
      <c r="V126" s="325"/>
      <c r="W126" s="325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33">
        <v>4607091385168</v>
      </c>
      <c r="E127" s="334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52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36"/>
      <c r="O127" s="336"/>
      <c r="P127" s="336"/>
      <c r="Q127" s="334"/>
      <c r="R127" s="35"/>
      <c r="S127" s="35"/>
      <c r="T127" s="36" t="s">
        <v>63</v>
      </c>
      <c r="U127" s="311">
        <v>600</v>
      </c>
      <c r="V127" s="312">
        <f>IFERROR(IF(U127="",0,CEILING((U127/$H127),1)*$H127),"")</f>
        <v>607.5</v>
      </c>
      <c r="W127" s="37">
        <f>IFERROR(IF(V127=0,"",ROUNDUP(V127/H127,0)*0.02175),"")</f>
        <v>1.6312499999999999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33">
        <v>4607091383256</v>
      </c>
      <c r="E128" s="334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36"/>
      <c r="O128" s="336"/>
      <c r="P128" s="336"/>
      <c r="Q128" s="334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33">
        <v>4607091385748</v>
      </c>
      <c r="E129" s="334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5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36"/>
      <c r="O129" s="336"/>
      <c r="P129" s="336"/>
      <c r="Q129" s="334"/>
      <c r="R129" s="35"/>
      <c r="S129" s="35"/>
      <c r="T129" s="36" t="s">
        <v>63</v>
      </c>
      <c r="U129" s="311">
        <v>900</v>
      </c>
      <c r="V129" s="312">
        <f>IFERROR(IF(U129="",0,CEILING((U129/$H129),1)*$H129),"")</f>
        <v>901.80000000000007</v>
      </c>
      <c r="W129" s="37">
        <f>IFERROR(IF(V129=0,"",ROUNDUP(V129/H129,0)*0.00753),"")</f>
        <v>2.5150200000000003</v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33">
        <v>4607091384581</v>
      </c>
      <c r="E130" s="334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51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36"/>
      <c r="O130" s="336"/>
      <c r="P130" s="336"/>
      <c r="Q130" s="334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24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6"/>
      <c r="M131" s="321" t="s">
        <v>64</v>
      </c>
      <c r="N131" s="322"/>
      <c r="O131" s="322"/>
      <c r="P131" s="322"/>
      <c r="Q131" s="322"/>
      <c r="R131" s="322"/>
      <c r="S131" s="323"/>
      <c r="T131" s="38" t="s">
        <v>65</v>
      </c>
      <c r="U131" s="313">
        <f>IFERROR(U127/H127,"0")+IFERROR(U128/H128,"0")+IFERROR(U129/H129,"0")+IFERROR(U130/H130,"0")</f>
        <v>407.40740740740739</v>
      </c>
      <c r="V131" s="313">
        <f>IFERROR(V127/H127,"0")+IFERROR(V128/H128,"0")+IFERROR(V129/H129,"0")+IFERROR(V130/H130,"0")</f>
        <v>409</v>
      </c>
      <c r="W131" s="313">
        <f>IFERROR(IF(W127="",0,W127),"0")+IFERROR(IF(W128="",0,W128),"0")+IFERROR(IF(W129="",0,W129),"0")+IFERROR(IF(W130="",0,W130),"0")</f>
        <v>4.1462700000000003</v>
      </c>
      <c r="X131" s="314"/>
      <c r="Y131" s="314"/>
    </row>
    <row r="132" spans="1:52" x14ac:dyDescent="0.2">
      <c r="A132" s="325"/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6"/>
      <c r="M132" s="321" t="s">
        <v>64</v>
      </c>
      <c r="N132" s="322"/>
      <c r="O132" s="322"/>
      <c r="P132" s="322"/>
      <c r="Q132" s="322"/>
      <c r="R132" s="322"/>
      <c r="S132" s="323"/>
      <c r="T132" s="38" t="s">
        <v>63</v>
      </c>
      <c r="U132" s="313">
        <f>IFERROR(SUM(U127:U130),"0")</f>
        <v>1500</v>
      </c>
      <c r="V132" s="313">
        <f>IFERROR(SUM(V127:V130),"0")</f>
        <v>1509.3000000000002</v>
      </c>
      <c r="W132" s="38"/>
      <c r="X132" s="314"/>
      <c r="Y132" s="314"/>
    </row>
    <row r="133" spans="1:52" ht="27.75" customHeight="1" x14ac:dyDescent="0.2">
      <c r="A133" s="346" t="s">
        <v>233</v>
      </c>
      <c r="B133" s="347"/>
      <c r="C133" s="347"/>
      <c r="D133" s="347"/>
      <c r="E133" s="347"/>
      <c r="F133" s="347"/>
      <c r="G133" s="347"/>
      <c r="H133" s="347"/>
      <c r="I133" s="347"/>
      <c r="J133" s="347"/>
      <c r="K133" s="347"/>
      <c r="L133" s="347"/>
      <c r="M133" s="347"/>
      <c r="N133" s="347"/>
      <c r="O133" s="347"/>
      <c r="P133" s="347"/>
      <c r="Q133" s="347"/>
      <c r="R133" s="347"/>
      <c r="S133" s="347"/>
      <c r="T133" s="347"/>
      <c r="U133" s="347"/>
      <c r="V133" s="347"/>
      <c r="W133" s="347"/>
      <c r="X133" s="49"/>
      <c r="Y133" s="49"/>
    </row>
    <row r="134" spans="1:52" ht="16.5" customHeight="1" x14ac:dyDescent="0.25">
      <c r="A134" s="340" t="s">
        <v>234</v>
      </c>
      <c r="B134" s="325"/>
      <c r="C134" s="325"/>
      <c r="D134" s="325"/>
      <c r="E134" s="325"/>
      <c r="F134" s="325"/>
      <c r="G134" s="325"/>
      <c r="H134" s="325"/>
      <c r="I134" s="325"/>
      <c r="J134" s="325"/>
      <c r="K134" s="325"/>
      <c r="L134" s="325"/>
      <c r="M134" s="325"/>
      <c r="N134" s="325"/>
      <c r="O134" s="325"/>
      <c r="P134" s="325"/>
      <c r="Q134" s="325"/>
      <c r="R134" s="325"/>
      <c r="S134" s="325"/>
      <c r="T134" s="325"/>
      <c r="U134" s="325"/>
      <c r="V134" s="325"/>
      <c r="W134" s="325"/>
      <c r="X134" s="307"/>
      <c r="Y134" s="307"/>
    </row>
    <row r="135" spans="1:52" ht="14.25" customHeight="1" x14ac:dyDescent="0.25">
      <c r="A135" s="332" t="s">
        <v>100</v>
      </c>
      <c r="B135" s="325"/>
      <c r="C135" s="325"/>
      <c r="D135" s="325"/>
      <c r="E135" s="325"/>
      <c r="F135" s="325"/>
      <c r="G135" s="325"/>
      <c r="H135" s="325"/>
      <c r="I135" s="325"/>
      <c r="J135" s="325"/>
      <c r="K135" s="325"/>
      <c r="L135" s="325"/>
      <c r="M135" s="325"/>
      <c r="N135" s="325"/>
      <c r="O135" s="325"/>
      <c r="P135" s="325"/>
      <c r="Q135" s="325"/>
      <c r="R135" s="325"/>
      <c r="S135" s="325"/>
      <c r="T135" s="325"/>
      <c r="U135" s="325"/>
      <c r="V135" s="325"/>
      <c r="W135" s="325"/>
      <c r="X135" s="306"/>
      <c r="Y135" s="306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33">
        <v>4607091383423</v>
      </c>
      <c r="E136" s="334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36"/>
      <c r="O136" s="336"/>
      <c r="P136" s="336"/>
      <c r="Q136" s="334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33">
        <v>4607091381405</v>
      </c>
      <c r="E137" s="334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51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36"/>
      <c r="O137" s="336"/>
      <c r="P137" s="336"/>
      <c r="Q137" s="334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33">
        <v>4607091386516</v>
      </c>
      <c r="E138" s="334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5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36"/>
      <c r="O138" s="336"/>
      <c r="P138" s="336"/>
      <c r="Q138" s="334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24"/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6"/>
      <c r="M139" s="321" t="s">
        <v>64</v>
      </c>
      <c r="N139" s="322"/>
      <c r="O139" s="322"/>
      <c r="P139" s="322"/>
      <c r="Q139" s="322"/>
      <c r="R139" s="322"/>
      <c r="S139" s="323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25"/>
      <c r="B140" s="325"/>
      <c r="C140" s="325"/>
      <c r="D140" s="325"/>
      <c r="E140" s="325"/>
      <c r="F140" s="325"/>
      <c r="G140" s="325"/>
      <c r="H140" s="325"/>
      <c r="I140" s="325"/>
      <c r="J140" s="325"/>
      <c r="K140" s="325"/>
      <c r="L140" s="326"/>
      <c r="M140" s="321" t="s">
        <v>64</v>
      </c>
      <c r="N140" s="322"/>
      <c r="O140" s="322"/>
      <c r="P140" s="322"/>
      <c r="Q140" s="322"/>
      <c r="R140" s="322"/>
      <c r="S140" s="323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40" t="s">
        <v>241</v>
      </c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25"/>
      <c r="P141" s="325"/>
      <c r="Q141" s="325"/>
      <c r="R141" s="325"/>
      <c r="S141" s="325"/>
      <c r="T141" s="325"/>
      <c r="U141" s="325"/>
      <c r="V141" s="325"/>
      <c r="W141" s="325"/>
      <c r="X141" s="307"/>
      <c r="Y141" s="307"/>
    </row>
    <row r="142" spans="1:52" ht="14.25" customHeight="1" x14ac:dyDescent="0.25">
      <c r="A142" s="332" t="s">
        <v>59</v>
      </c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25"/>
      <c r="P142" s="325"/>
      <c r="Q142" s="325"/>
      <c r="R142" s="325"/>
      <c r="S142" s="325"/>
      <c r="T142" s="325"/>
      <c r="U142" s="325"/>
      <c r="V142" s="325"/>
      <c r="W142" s="325"/>
      <c r="X142" s="306"/>
      <c r="Y142" s="306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33">
        <v>4680115880993</v>
      </c>
      <c r="E143" s="334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5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36"/>
      <c r="O143" s="336"/>
      <c r="P143" s="336"/>
      <c r="Q143" s="334"/>
      <c r="R143" s="35"/>
      <c r="S143" s="35"/>
      <c r="T143" s="36" t="s">
        <v>63</v>
      </c>
      <c r="U143" s="311">
        <v>250</v>
      </c>
      <c r="V143" s="312">
        <f t="shared" ref="V143:V150" si="7">IFERROR(IF(U143="",0,CEILING((U143/$H143),1)*$H143),"")</f>
        <v>252</v>
      </c>
      <c r="W143" s="37">
        <f>IFERROR(IF(V143=0,"",ROUNDUP(V143/H143,0)*0.00753),"")</f>
        <v>0.45180000000000003</v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33">
        <v>4680115881761</v>
      </c>
      <c r="E144" s="334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5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36"/>
      <c r="O144" s="336"/>
      <c r="P144" s="336"/>
      <c r="Q144" s="334"/>
      <c r="R144" s="35"/>
      <c r="S144" s="35"/>
      <c r="T144" s="36" t="s">
        <v>63</v>
      </c>
      <c r="U144" s="311">
        <v>50</v>
      </c>
      <c r="V144" s="312">
        <f t="shared" si="7"/>
        <v>50.400000000000006</v>
      </c>
      <c r="W144" s="37">
        <f>IFERROR(IF(V144=0,"",ROUNDUP(V144/H144,0)*0.00753),"")</f>
        <v>9.0359999999999996E-2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33">
        <v>4680115881563</v>
      </c>
      <c r="E145" s="334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50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36"/>
      <c r="O145" s="336"/>
      <c r="P145" s="336"/>
      <c r="Q145" s="334"/>
      <c r="R145" s="35"/>
      <c r="S145" s="35"/>
      <c r="T145" s="36" t="s">
        <v>63</v>
      </c>
      <c r="U145" s="311">
        <v>400</v>
      </c>
      <c r="V145" s="312">
        <f t="shared" si="7"/>
        <v>403.20000000000005</v>
      </c>
      <c r="W145" s="37">
        <f>IFERROR(IF(V145=0,"",ROUNDUP(V145/H145,0)*0.00753),"")</f>
        <v>0.72287999999999997</v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33">
        <v>4680115880986</v>
      </c>
      <c r="E146" s="334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5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36"/>
      <c r="O146" s="336"/>
      <c r="P146" s="336"/>
      <c r="Q146" s="334"/>
      <c r="R146" s="35"/>
      <c r="S146" s="35"/>
      <c r="T146" s="36" t="s">
        <v>63</v>
      </c>
      <c r="U146" s="311">
        <v>157.5</v>
      </c>
      <c r="V146" s="312">
        <f t="shared" si="7"/>
        <v>157.5</v>
      </c>
      <c r="W146" s="37">
        <f>IFERROR(IF(V146=0,"",ROUNDUP(V146/H146,0)*0.00502),"")</f>
        <v>0.3765</v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33">
        <v>4680115880207</v>
      </c>
      <c r="E147" s="334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50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36"/>
      <c r="O147" s="336"/>
      <c r="P147" s="336"/>
      <c r="Q147" s="334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33">
        <v>4680115881785</v>
      </c>
      <c r="E148" s="334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5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36"/>
      <c r="O148" s="336"/>
      <c r="P148" s="336"/>
      <c r="Q148" s="334"/>
      <c r="R148" s="35"/>
      <c r="S148" s="35"/>
      <c r="T148" s="36" t="s">
        <v>63</v>
      </c>
      <c r="U148" s="311">
        <v>105</v>
      </c>
      <c r="V148" s="312">
        <f t="shared" si="7"/>
        <v>105</v>
      </c>
      <c r="W148" s="37">
        <f>IFERROR(IF(V148=0,"",ROUNDUP(V148/H148,0)*0.00502),"")</f>
        <v>0.251</v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33">
        <v>4680115881679</v>
      </c>
      <c r="E149" s="334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51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36"/>
      <c r="O149" s="336"/>
      <c r="P149" s="336"/>
      <c r="Q149" s="334"/>
      <c r="R149" s="35"/>
      <c r="S149" s="35"/>
      <c r="T149" s="36" t="s">
        <v>63</v>
      </c>
      <c r="U149" s="311">
        <v>280</v>
      </c>
      <c r="V149" s="312">
        <f t="shared" si="7"/>
        <v>281.40000000000003</v>
      </c>
      <c r="W149" s="37">
        <f>IFERROR(IF(V149=0,"",ROUNDUP(V149/H149,0)*0.00502),"")</f>
        <v>0.67268000000000006</v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33">
        <v>4680115880191</v>
      </c>
      <c r="E150" s="334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5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36"/>
      <c r="O150" s="336"/>
      <c r="P150" s="336"/>
      <c r="Q150" s="334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24"/>
      <c r="B151" s="325"/>
      <c r="C151" s="325"/>
      <c r="D151" s="325"/>
      <c r="E151" s="325"/>
      <c r="F151" s="325"/>
      <c r="G151" s="325"/>
      <c r="H151" s="325"/>
      <c r="I151" s="325"/>
      <c r="J151" s="325"/>
      <c r="K151" s="325"/>
      <c r="L151" s="326"/>
      <c r="M151" s="321" t="s">
        <v>64</v>
      </c>
      <c r="N151" s="322"/>
      <c r="O151" s="322"/>
      <c r="P151" s="322"/>
      <c r="Q151" s="322"/>
      <c r="R151" s="322"/>
      <c r="S151" s="323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424.99999999999994</v>
      </c>
      <c r="V151" s="313">
        <f>IFERROR(V143/H143,"0")+IFERROR(V144/H144,"0")+IFERROR(V145/H145,"0")+IFERROR(V146/H146,"0")+IFERROR(V147/H147,"0")+IFERROR(V148/H148,"0")+IFERROR(V149/H149,"0")+IFERROR(V150/H150,"0")</f>
        <v>427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2.5652200000000001</v>
      </c>
      <c r="X151" s="314"/>
      <c r="Y151" s="314"/>
    </row>
    <row r="152" spans="1:52" x14ac:dyDescent="0.2">
      <c r="A152" s="325"/>
      <c r="B152" s="325"/>
      <c r="C152" s="325"/>
      <c r="D152" s="325"/>
      <c r="E152" s="325"/>
      <c r="F152" s="325"/>
      <c r="G152" s="325"/>
      <c r="H152" s="325"/>
      <c r="I152" s="325"/>
      <c r="J152" s="325"/>
      <c r="K152" s="325"/>
      <c r="L152" s="326"/>
      <c r="M152" s="321" t="s">
        <v>64</v>
      </c>
      <c r="N152" s="322"/>
      <c r="O152" s="322"/>
      <c r="P152" s="322"/>
      <c r="Q152" s="322"/>
      <c r="R152" s="322"/>
      <c r="S152" s="323"/>
      <c r="T152" s="38" t="s">
        <v>63</v>
      </c>
      <c r="U152" s="313">
        <f>IFERROR(SUM(U143:U150),"0")</f>
        <v>1242.5</v>
      </c>
      <c r="V152" s="313">
        <f>IFERROR(SUM(V143:V150),"0")</f>
        <v>1249.5</v>
      </c>
      <c r="W152" s="38"/>
      <c r="X152" s="314"/>
      <c r="Y152" s="314"/>
    </row>
    <row r="153" spans="1:52" ht="16.5" customHeight="1" x14ac:dyDescent="0.25">
      <c r="A153" s="340" t="s">
        <v>258</v>
      </c>
      <c r="B153" s="325"/>
      <c r="C153" s="325"/>
      <c r="D153" s="325"/>
      <c r="E153" s="325"/>
      <c r="F153" s="325"/>
      <c r="G153" s="325"/>
      <c r="H153" s="325"/>
      <c r="I153" s="325"/>
      <c r="J153" s="325"/>
      <c r="K153" s="325"/>
      <c r="L153" s="325"/>
      <c r="M153" s="325"/>
      <c r="N153" s="325"/>
      <c r="O153" s="325"/>
      <c r="P153" s="325"/>
      <c r="Q153" s="325"/>
      <c r="R153" s="325"/>
      <c r="S153" s="325"/>
      <c r="T153" s="325"/>
      <c r="U153" s="325"/>
      <c r="V153" s="325"/>
      <c r="W153" s="325"/>
      <c r="X153" s="307"/>
      <c r="Y153" s="307"/>
    </row>
    <row r="154" spans="1:52" ht="14.25" customHeight="1" x14ac:dyDescent="0.25">
      <c r="A154" s="332" t="s">
        <v>100</v>
      </c>
      <c r="B154" s="325"/>
      <c r="C154" s="325"/>
      <c r="D154" s="325"/>
      <c r="E154" s="325"/>
      <c r="F154" s="325"/>
      <c r="G154" s="325"/>
      <c r="H154" s="325"/>
      <c r="I154" s="325"/>
      <c r="J154" s="325"/>
      <c r="K154" s="325"/>
      <c r="L154" s="325"/>
      <c r="M154" s="325"/>
      <c r="N154" s="325"/>
      <c r="O154" s="325"/>
      <c r="P154" s="325"/>
      <c r="Q154" s="325"/>
      <c r="R154" s="325"/>
      <c r="S154" s="325"/>
      <c r="T154" s="325"/>
      <c r="U154" s="325"/>
      <c r="V154" s="325"/>
      <c r="W154" s="325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33">
        <v>4680115881402</v>
      </c>
      <c r="E155" s="334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5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36"/>
      <c r="O155" s="336"/>
      <c r="P155" s="336"/>
      <c r="Q155" s="334"/>
      <c r="R155" s="35"/>
      <c r="S155" s="35"/>
      <c r="T155" s="36" t="s">
        <v>63</v>
      </c>
      <c r="U155" s="311">
        <v>70</v>
      </c>
      <c r="V155" s="312">
        <f>IFERROR(IF(U155="",0,CEILING((U155/$H155),1)*$H155),"")</f>
        <v>75.600000000000009</v>
      </c>
      <c r="W155" s="37">
        <f>IFERROR(IF(V155=0,"",ROUNDUP(V155/H155,0)*0.02175),"")</f>
        <v>0.15225</v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33">
        <v>4680115881396</v>
      </c>
      <c r="E156" s="334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50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36"/>
      <c r="O156" s="336"/>
      <c r="P156" s="336"/>
      <c r="Q156" s="334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24"/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6"/>
      <c r="M157" s="321" t="s">
        <v>64</v>
      </c>
      <c r="N157" s="322"/>
      <c r="O157" s="322"/>
      <c r="P157" s="322"/>
      <c r="Q157" s="322"/>
      <c r="R157" s="322"/>
      <c r="S157" s="323"/>
      <c r="T157" s="38" t="s">
        <v>65</v>
      </c>
      <c r="U157" s="313">
        <f>IFERROR(U155/H155,"0")+IFERROR(U156/H156,"0")</f>
        <v>6.481481481481481</v>
      </c>
      <c r="V157" s="313">
        <f>IFERROR(V155/H155,"0")+IFERROR(V156/H156,"0")</f>
        <v>7</v>
      </c>
      <c r="W157" s="313">
        <f>IFERROR(IF(W155="",0,W155),"0")+IFERROR(IF(W156="",0,W156),"0")</f>
        <v>0.15225</v>
      </c>
      <c r="X157" s="314"/>
      <c r="Y157" s="314"/>
    </row>
    <row r="158" spans="1:52" x14ac:dyDescent="0.2">
      <c r="A158" s="325"/>
      <c r="B158" s="325"/>
      <c r="C158" s="325"/>
      <c r="D158" s="325"/>
      <c r="E158" s="325"/>
      <c r="F158" s="325"/>
      <c r="G158" s="325"/>
      <c r="H158" s="325"/>
      <c r="I158" s="325"/>
      <c r="J158" s="325"/>
      <c r="K158" s="325"/>
      <c r="L158" s="326"/>
      <c r="M158" s="321" t="s">
        <v>64</v>
      </c>
      <c r="N158" s="322"/>
      <c r="O158" s="322"/>
      <c r="P158" s="322"/>
      <c r="Q158" s="322"/>
      <c r="R158" s="322"/>
      <c r="S158" s="323"/>
      <c r="T158" s="38" t="s">
        <v>63</v>
      </c>
      <c r="U158" s="313">
        <f>IFERROR(SUM(U155:U156),"0")</f>
        <v>70</v>
      </c>
      <c r="V158" s="313">
        <f>IFERROR(SUM(V155:V156),"0")</f>
        <v>75.600000000000009</v>
      </c>
      <c r="W158" s="38"/>
      <c r="X158" s="314"/>
      <c r="Y158" s="314"/>
    </row>
    <row r="159" spans="1:52" ht="14.25" customHeight="1" x14ac:dyDescent="0.25">
      <c r="A159" s="332" t="s">
        <v>93</v>
      </c>
      <c r="B159" s="325"/>
      <c r="C159" s="325"/>
      <c r="D159" s="325"/>
      <c r="E159" s="325"/>
      <c r="F159" s="325"/>
      <c r="G159" s="325"/>
      <c r="H159" s="325"/>
      <c r="I159" s="325"/>
      <c r="J159" s="325"/>
      <c r="K159" s="325"/>
      <c r="L159" s="325"/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33">
        <v>4680115882935</v>
      </c>
      <c r="E160" s="334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502" t="s">
        <v>265</v>
      </c>
      <c r="N160" s="336"/>
      <c r="O160" s="336"/>
      <c r="P160" s="336"/>
      <c r="Q160" s="334"/>
      <c r="R160" s="35"/>
      <c r="S160" s="35"/>
      <c r="T160" s="36" t="s">
        <v>63</v>
      </c>
      <c r="U160" s="311">
        <v>40</v>
      </c>
      <c r="V160" s="312">
        <f>IFERROR(IF(U160="",0,CEILING((U160/$H160),1)*$H160),"")</f>
        <v>43.2</v>
      </c>
      <c r="W160" s="37">
        <f>IFERROR(IF(V160=0,"",ROUNDUP(V160/H160,0)*0.02175),"")</f>
        <v>8.6999999999999994E-2</v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33">
        <v>4680115880764</v>
      </c>
      <c r="E161" s="334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50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36"/>
      <c r="O161" s="336"/>
      <c r="P161" s="336"/>
      <c r="Q161" s="334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24"/>
      <c r="B162" s="325"/>
      <c r="C162" s="325"/>
      <c r="D162" s="325"/>
      <c r="E162" s="325"/>
      <c r="F162" s="325"/>
      <c r="G162" s="325"/>
      <c r="H162" s="325"/>
      <c r="I162" s="325"/>
      <c r="J162" s="325"/>
      <c r="K162" s="325"/>
      <c r="L162" s="326"/>
      <c r="M162" s="321" t="s">
        <v>64</v>
      </c>
      <c r="N162" s="322"/>
      <c r="O162" s="322"/>
      <c r="P162" s="322"/>
      <c r="Q162" s="322"/>
      <c r="R162" s="322"/>
      <c r="S162" s="323"/>
      <c r="T162" s="38" t="s">
        <v>65</v>
      </c>
      <c r="U162" s="313">
        <f>IFERROR(U160/H160,"0")+IFERROR(U161/H161,"0")</f>
        <v>3.7037037037037033</v>
      </c>
      <c r="V162" s="313">
        <f>IFERROR(V160/H160,"0")+IFERROR(V161/H161,"0")</f>
        <v>4</v>
      </c>
      <c r="W162" s="313">
        <f>IFERROR(IF(W160="",0,W160),"0")+IFERROR(IF(W161="",0,W161),"0")</f>
        <v>8.6999999999999994E-2</v>
      </c>
      <c r="X162" s="314"/>
      <c r="Y162" s="314"/>
    </row>
    <row r="163" spans="1:52" x14ac:dyDescent="0.2">
      <c r="A163" s="325"/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6"/>
      <c r="M163" s="321" t="s">
        <v>64</v>
      </c>
      <c r="N163" s="322"/>
      <c r="O163" s="322"/>
      <c r="P163" s="322"/>
      <c r="Q163" s="322"/>
      <c r="R163" s="322"/>
      <c r="S163" s="323"/>
      <c r="T163" s="38" t="s">
        <v>63</v>
      </c>
      <c r="U163" s="313">
        <f>IFERROR(SUM(U160:U161),"0")</f>
        <v>40</v>
      </c>
      <c r="V163" s="313">
        <f>IFERROR(SUM(V160:V161),"0")</f>
        <v>43.2</v>
      </c>
      <c r="W163" s="38"/>
      <c r="X163" s="314"/>
      <c r="Y163" s="314"/>
    </row>
    <row r="164" spans="1:52" ht="14.25" customHeight="1" x14ac:dyDescent="0.25">
      <c r="A164" s="332" t="s">
        <v>59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06"/>
      <c r="Y164" s="306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33">
        <v>4680115882683</v>
      </c>
      <c r="E165" s="334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4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36"/>
      <c r="O165" s="336"/>
      <c r="P165" s="336"/>
      <c r="Q165" s="334"/>
      <c r="R165" s="35"/>
      <c r="S165" s="35"/>
      <c r="T165" s="36" t="s">
        <v>63</v>
      </c>
      <c r="U165" s="311">
        <v>100</v>
      </c>
      <c r="V165" s="312">
        <f>IFERROR(IF(U165="",0,CEILING((U165/$H165),1)*$H165),"")</f>
        <v>102.60000000000001</v>
      </c>
      <c r="W165" s="37">
        <f>IFERROR(IF(V165=0,"",ROUNDUP(V165/H165,0)*0.00937),"")</f>
        <v>0.17802999999999999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33">
        <v>4680115882690</v>
      </c>
      <c r="E166" s="334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4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36"/>
      <c r="O166" s="336"/>
      <c r="P166" s="336"/>
      <c r="Q166" s="334"/>
      <c r="R166" s="35"/>
      <c r="S166" s="35"/>
      <c r="T166" s="36" t="s">
        <v>63</v>
      </c>
      <c r="U166" s="311">
        <v>150</v>
      </c>
      <c r="V166" s="312">
        <f>IFERROR(IF(U166="",0,CEILING((U166/$H166),1)*$H166),"")</f>
        <v>151.20000000000002</v>
      </c>
      <c r="W166" s="37">
        <f>IFERROR(IF(V166=0,"",ROUNDUP(V166/H166,0)*0.00937),"")</f>
        <v>0.26235999999999998</v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33">
        <v>4680115882669</v>
      </c>
      <c r="E167" s="334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50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36"/>
      <c r="O167" s="336"/>
      <c r="P167" s="336"/>
      <c r="Q167" s="334"/>
      <c r="R167" s="35"/>
      <c r="S167" s="35"/>
      <c r="T167" s="36" t="s">
        <v>63</v>
      </c>
      <c r="U167" s="311">
        <v>250</v>
      </c>
      <c r="V167" s="312">
        <f>IFERROR(IF(U167="",0,CEILING((U167/$H167),1)*$H167),"")</f>
        <v>253.8</v>
      </c>
      <c r="W167" s="37">
        <f>IFERROR(IF(V167=0,"",ROUNDUP(V167/H167,0)*0.00937),"")</f>
        <v>0.44039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33">
        <v>4680115882676</v>
      </c>
      <c r="E168" s="334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4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36"/>
      <c r="O168" s="336"/>
      <c r="P168" s="336"/>
      <c r="Q168" s="334"/>
      <c r="R168" s="35"/>
      <c r="S168" s="35"/>
      <c r="T168" s="36" t="s">
        <v>63</v>
      </c>
      <c r="U168" s="311">
        <v>200</v>
      </c>
      <c r="V168" s="312">
        <f>IFERROR(IF(U168="",0,CEILING((U168/$H168),1)*$H168),"")</f>
        <v>205.20000000000002</v>
      </c>
      <c r="W168" s="37">
        <f>IFERROR(IF(V168=0,"",ROUNDUP(V168/H168,0)*0.00937),"")</f>
        <v>0.35605999999999999</v>
      </c>
      <c r="X168" s="57"/>
      <c r="Y168" s="58"/>
      <c r="AC168" s="59"/>
      <c r="AZ168" s="146" t="s">
        <v>1</v>
      </c>
    </row>
    <row r="169" spans="1:52" x14ac:dyDescent="0.2">
      <c r="A169" s="324"/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6"/>
      <c r="M169" s="321" t="s">
        <v>64</v>
      </c>
      <c r="N169" s="322"/>
      <c r="O169" s="322"/>
      <c r="P169" s="322"/>
      <c r="Q169" s="322"/>
      <c r="R169" s="322"/>
      <c r="S169" s="323"/>
      <c r="T169" s="38" t="s">
        <v>65</v>
      </c>
      <c r="U169" s="313">
        <f>IFERROR(U165/H165,"0")+IFERROR(U166/H166,"0")+IFERROR(U167/H167,"0")+IFERROR(U168/H168,"0")</f>
        <v>129.62962962962962</v>
      </c>
      <c r="V169" s="313">
        <f>IFERROR(V165/H165,"0")+IFERROR(V166/H166,"0")+IFERROR(V167/H167,"0")+IFERROR(V168/H168,"0")</f>
        <v>132</v>
      </c>
      <c r="W169" s="313">
        <f>IFERROR(IF(W165="",0,W165),"0")+IFERROR(IF(W166="",0,W166),"0")+IFERROR(IF(W167="",0,W167),"0")+IFERROR(IF(W168="",0,W168),"0")</f>
        <v>1.2368399999999999</v>
      </c>
      <c r="X169" s="314"/>
      <c r="Y169" s="314"/>
    </row>
    <row r="170" spans="1:52" x14ac:dyDescent="0.2">
      <c r="A170" s="325"/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6"/>
      <c r="M170" s="321" t="s">
        <v>64</v>
      </c>
      <c r="N170" s="322"/>
      <c r="O170" s="322"/>
      <c r="P170" s="322"/>
      <c r="Q170" s="322"/>
      <c r="R170" s="322"/>
      <c r="S170" s="323"/>
      <c r="T170" s="38" t="s">
        <v>63</v>
      </c>
      <c r="U170" s="313">
        <f>IFERROR(SUM(U165:U168),"0")</f>
        <v>700</v>
      </c>
      <c r="V170" s="313">
        <f>IFERROR(SUM(V165:V168),"0")</f>
        <v>712.80000000000007</v>
      </c>
      <c r="W170" s="38"/>
      <c r="X170" s="314"/>
      <c r="Y170" s="314"/>
    </row>
    <row r="171" spans="1:52" ht="14.25" customHeight="1" x14ac:dyDescent="0.25">
      <c r="A171" s="332" t="s">
        <v>66</v>
      </c>
      <c r="B171" s="325"/>
      <c r="C171" s="325"/>
      <c r="D171" s="325"/>
      <c r="E171" s="325"/>
      <c r="F171" s="325"/>
      <c r="G171" s="325"/>
      <c r="H171" s="325"/>
      <c r="I171" s="325"/>
      <c r="J171" s="325"/>
      <c r="K171" s="325"/>
      <c r="L171" s="325"/>
      <c r="M171" s="325"/>
      <c r="N171" s="325"/>
      <c r="O171" s="325"/>
      <c r="P171" s="325"/>
      <c r="Q171" s="325"/>
      <c r="R171" s="325"/>
      <c r="S171" s="325"/>
      <c r="T171" s="325"/>
      <c r="U171" s="325"/>
      <c r="V171" s="325"/>
      <c r="W171" s="325"/>
      <c r="X171" s="306"/>
      <c r="Y171" s="306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33">
        <v>4680115881556</v>
      </c>
      <c r="E172" s="334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4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36"/>
      <c r="O172" s="336"/>
      <c r="P172" s="336"/>
      <c r="Q172" s="334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33">
        <v>4680115880573</v>
      </c>
      <c r="E173" s="334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497" t="s">
        <v>280</v>
      </c>
      <c r="N173" s="336"/>
      <c r="O173" s="336"/>
      <c r="P173" s="336"/>
      <c r="Q173" s="334"/>
      <c r="R173" s="35"/>
      <c r="S173" s="35"/>
      <c r="T173" s="36" t="s">
        <v>63</v>
      </c>
      <c r="U173" s="311">
        <v>600</v>
      </c>
      <c r="V173" s="312">
        <f t="shared" si="8"/>
        <v>600.29999999999995</v>
      </c>
      <c r="W173" s="37">
        <f>IFERROR(IF(V173=0,"",ROUNDUP(V173/H173,0)*0.02175),"")</f>
        <v>1.5007499999999998</v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33">
        <v>4680115881594</v>
      </c>
      <c r="E174" s="334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36"/>
      <c r="O174" s="336"/>
      <c r="P174" s="336"/>
      <c r="Q174" s="334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33">
        <v>4680115881587</v>
      </c>
      <c r="E175" s="334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9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36"/>
      <c r="O175" s="336"/>
      <c r="P175" s="336"/>
      <c r="Q175" s="334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33">
        <v>4680115881587</v>
      </c>
      <c r="E176" s="334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92" t="s">
        <v>286</v>
      </c>
      <c r="N176" s="336"/>
      <c r="O176" s="336"/>
      <c r="P176" s="336"/>
      <c r="Q176" s="334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33">
        <v>4680115880962</v>
      </c>
      <c r="E177" s="334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49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36"/>
      <c r="O177" s="336"/>
      <c r="P177" s="336"/>
      <c r="Q177" s="334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33">
        <v>4680115881617</v>
      </c>
      <c r="E178" s="334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36"/>
      <c r="O178" s="336"/>
      <c r="P178" s="336"/>
      <c r="Q178" s="334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33">
        <v>4680115881228</v>
      </c>
      <c r="E179" s="334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485" t="s">
        <v>293</v>
      </c>
      <c r="N179" s="336"/>
      <c r="O179" s="336"/>
      <c r="P179" s="336"/>
      <c r="Q179" s="334"/>
      <c r="R179" s="35"/>
      <c r="S179" s="35"/>
      <c r="T179" s="36" t="s">
        <v>63</v>
      </c>
      <c r="U179" s="311">
        <v>640</v>
      </c>
      <c r="V179" s="312">
        <f t="shared" si="8"/>
        <v>640.79999999999995</v>
      </c>
      <c r="W179" s="37">
        <f>IFERROR(IF(V179=0,"",ROUNDUP(V179/H179,0)*0.00753),"")</f>
        <v>2.01051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33">
        <v>4680115881037</v>
      </c>
      <c r="E180" s="334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486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36"/>
      <c r="O180" s="336"/>
      <c r="P180" s="336"/>
      <c r="Q180" s="334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33">
        <v>4680115881037</v>
      </c>
      <c r="E181" s="334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87" t="s">
        <v>297</v>
      </c>
      <c r="N181" s="336"/>
      <c r="O181" s="336"/>
      <c r="P181" s="336"/>
      <c r="Q181" s="334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33">
        <v>4680115881211</v>
      </c>
      <c r="E182" s="334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48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36"/>
      <c r="O182" s="336"/>
      <c r="P182" s="336"/>
      <c r="Q182" s="334"/>
      <c r="R182" s="35"/>
      <c r="S182" s="35"/>
      <c r="T182" s="36" t="s">
        <v>63</v>
      </c>
      <c r="U182" s="311">
        <v>800</v>
      </c>
      <c r="V182" s="312">
        <f t="shared" si="8"/>
        <v>801.6</v>
      </c>
      <c r="W182" s="37">
        <f>IFERROR(IF(V182=0,"",ROUNDUP(V182/H182,0)*0.00753),"")</f>
        <v>2.5150200000000003</v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33">
        <v>4680115881020</v>
      </c>
      <c r="E183" s="334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4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36"/>
      <c r="O183" s="336"/>
      <c r="P183" s="336"/>
      <c r="Q183" s="334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33">
        <v>4680115882195</v>
      </c>
      <c r="E184" s="334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4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36"/>
      <c r="O184" s="336"/>
      <c r="P184" s="336"/>
      <c r="Q184" s="334"/>
      <c r="R184" s="35"/>
      <c r="S184" s="35"/>
      <c r="T184" s="36" t="s">
        <v>63</v>
      </c>
      <c r="U184" s="311">
        <v>400</v>
      </c>
      <c r="V184" s="312">
        <f t="shared" si="8"/>
        <v>400.8</v>
      </c>
      <c r="W184" s="37">
        <f t="shared" ref="W184:W189" si="9">IFERROR(IF(V184=0,"",ROUNDUP(V184/H184,0)*0.00753),"")</f>
        <v>1.2575100000000001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33">
        <v>4680115880092</v>
      </c>
      <c r="E185" s="334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48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36"/>
      <c r="O185" s="336"/>
      <c r="P185" s="336"/>
      <c r="Q185" s="334"/>
      <c r="R185" s="35"/>
      <c r="S185" s="35"/>
      <c r="T185" s="36" t="s">
        <v>63</v>
      </c>
      <c r="U185" s="311">
        <v>440</v>
      </c>
      <c r="V185" s="312">
        <f t="shared" si="8"/>
        <v>441.59999999999997</v>
      </c>
      <c r="W185" s="37">
        <f t="shared" si="9"/>
        <v>1.3855200000000001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33">
        <v>4680115880221</v>
      </c>
      <c r="E186" s="334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48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36"/>
      <c r="O186" s="336"/>
      <c r="P186" s="336"/>
      <c r="Q186" s="334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33">
        <v>4680115882942</v>
      </c>
      <c r="E187" s="334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48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36"/>
      <c r="O187" s="336"/>
      <c r="P187" s="336"/>
      <c r="Q187" s="334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33">
        <v>4680115880504</v>
      </c>
      <c r="E188" s="334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36"/>
      <c r="O188" s="336"/>
      <c r="P188" s="336"/>
      <c r="Q188" s="334"/>
      <c r="R188" s="35"/>
      <c r="S188" s="35"/>
      <c r="T188" s="36" t="s">
        <v>63</v>
      </c>
      <c r="U188" s="311">
        <v>320</v>
      </c>
      <c r="V188" s="312">
        <f t="shared" si="8"/>
        <v>321.59999999999997</v>
      </c>
      <c r="W188" s="37">
        <f t="shared" si="9"/>
        <v>1.00902</v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33">
        <v>4680115882164</v>
      </c>
      <c r="E189" s="334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4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36"/>
      <c r="O189" s="336"/>
      <c r="P189" s="336"/>
      <c r="Q189" s="334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24"/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6"/>
      <c r="M190" s="321" t="s">
        <v>64</v>
      </c>
      <c r="N190" s="322"/>
      <c r="O190" s="322"/>
      <c r="P190" s="322"/>
      <c r="Q190" s="322"/>
      <c r="R190" s="322"/>
      <c r="S190" s="323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1152.2988505747128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1155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9.678329999999999</v>
      </c>
      <c r="X190" s="314"/>
      <c r="Y190" s="314"/>
    </row>
    <row r="191" spans="1:52" x14ac:dyDescent="0.2">
      <c r="A191" s="325"/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6"/>
      <c r="M191" s="321" t="s">
        <v>64</v>
      </c>
      <c r="N191" s="322"/>
      <c r="O191" s="322"/>
      <c r="P191" s="322"/>
      <c r="Q191" s="322"/>
      <c r="R191" s="322"/>
      <c r="S191" s="323"/>
      <c r="T191" s="38" t="s">
        <v>63</v>
      </c>
      <c r="U191" s="313">
        <f>IFERROR(SUM(U172:U189),"0")</f>
        <v>3200</v>
      </c>
      <c r="V191" s="313">
        <f>IFERROR(SUM(V172:V189),"0")</f>
        <v>3206.7</v>
      </c>
      <c r="W191" s="38"/>
      <c r="X191" s="314"/>
      <c r="Y191" s="314"/>
    </row>
    <row r="192" spans="1:52" ht="14.25" customHeight="1" x14ac:dyDescent="0.25">
      <c r="A192" s="332" t="s">
        <v>211</v>
      </c>
      <c r="B192" s="325"/>
      <c r="C192" s="325"/>
      <c r="D192" s="325"/>
      <c r="E192" s="325"/>
      <c r="F192" s="325"/>
      <c r="G192" s="325"/>
      <c r="H192" s="325"/>
      <c r="I192" s="325"/>
      <c r="J192" s="325"/>
      <c r="K192" s="325"/>
      <c r="L192" s="325"/>
      <c r="M192" s="325"/>
      <c r="N192" s="325"/>
      <c r="O192" s="325"/>
      <c r="P192" s="325"/>
      <c r="Q192" s="325"/>
      <c r="R192" s="325"/>
      <c r="S192" s="325"/>
      <c r="T192" s="325"/>
      <c r="U192" s="325"/>
      <c r="V192" s="325"/>
      <c r="W192" s="325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33">
        <v>4680115880801</v>
      </c>
      <c r="E193" s="334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47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36"/>
      <c r="O193" s="336"/>
      <c r="P193" s="336"/>
      <c r="Q193" s="334"/>
      <c r="R193" s="35"/>
      <c r="S193" s="35"/>
      <c r="T193" s="36" t="s">
        <v>63</v>
      </c>
      <c r="U193" s="311">
        <v>36</v>
      </c>
      <c r="V193" s="312">
        <f>IFERROR(IF(U193="",0,CEILING((U193/$H193),1)*$H193),"")</f>
        <v>36</v>
      </c>
      <c r="W193" s="37">
        <f>IFERROR(IF(V193=0,"",ROUNDUP(V193/H193,0)*0.00753),"")</f>
        <v>0.11295000000000001</v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33">
        <v>4680115880818</v>
      </c>
      <c r="E194" s="334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47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36"/>
      <c r="O194" s="336"/>
      <c r="P194" s="336"/>
      <c r="Q194" s="334"/>
      <c r="R194" s="35"/>
      <c r="S194" s="35"/>
      <c r="T194" s="36" t="s">
        <v>63</v>
      </c>
      <c r="U194" s="311">
        <v>40</v>
      </c>
      <c r="V194" s="312">
        <f>IFERROR(IF(U194="",0,CEILING((U194/$H194),1)*$H194),"")</f>
        <v>40.799999999999997</v>
      </c>
      <c r="W194" s="37">
        <f>IFERROR(IF(V194=0,"",ROUNDUP(V194/H194,0)*0.00753),"")</f>
        <v>0.12801000000000001</v>
      </c>
      <c r="X194" s="57"/>
      <c r="Y194" s="58"/>
      <c r="AC194" s="59"/>
      <c r="AZ194" s="166" t="s">
        <v>1</v>
      </c>
    </row>
    <row r="195" spans="1:52" x14ac:dyDescent="0.2">
      <c r="A195" s="324"/>
      <c r="B195" s="325"/>
      <c r="C195" s="325"/>
      <c r="D195" s="325"/>
      <c r="E195" s="325"/>
      <c r="F195" s="325"/>
      <c r="G195" s="325"/>
      <c r="H195" s="325"/>
      <c r="I195" s="325"/>
      <c r="J195" s="325"/>
      <c r="K195" s="325"/>
      <c r="L195" s="326"/>
      <c r="M195" s="321" t="s">
        <v>64</v>
      </c>
      <c r="N195" s="322"/>
      <c r="O195" s="322"/>
      <c r="P195" s="322"/>
      <c r="Q195" s="322"/>
      <c r="R195" s="322"/>
      <c r="S195" s="323"/>
      <c r="T195" s="38" t="s">
        <v>65</v>
      </c>
      <c r="U195" s="313">
        <f>IFERROR(U193/H193,"0")+IFERROR(U194/H194,"0")</f>
        <v>31.666666666666668</v>
      </c>
      <c r="V195" s="313">
        <f>IFERROR(V193/H193,"0")+IFERROR(V194/H194,"0")</f>
        <v>32</v>
      </c>
      <c r="W195" s="313">
        <f>IFERROR(IF(W193="",0,W193),"0")+IFERROR(IF(W194="",0,W194),"0")</f>
        <v>0.24096000000000001</v>
      </c>
      <c r="X195" s="314"/>
      <c r="Y195" s="314"/>
    </row>
    <row r="196" spans="1:52" x14ac:dyDescent="0.2">
      <c r="A196" s="325"/>
      <c r="B196" s="325"/>
      <c r="C196" s="325"/>
      <c r="D196" s="325"/>
      <c r="E196" s="325"/>
      <c r="F196" s="325"/>
      <c r="G196" s="325"/>
      <c r="H196" s="325"/>
      <c r="I196" s="325"/>
      <c r="J196" s="325"/>
      <c r="K196" s="325"/>
      <c r="L196" s="326"/>
      <c r="M196" s="321" t="s">
        <v>64</v>
      </c>
      <c r="N196" s="322"/>
      <c r="O196" s="322"/>
      <c r="P196" s="322"/>
      <c r="Q196" s="322"/>
      <c r="R196" s="322"/>
      <c r="S196" s="323"/>
      <c r="T196" s="38" t="s">
        <v>63</v>
      </c>
      <c r="U196" s="313">
        <f>IFERROR(SUM(U193:U194),"0")</f>
        <v>76</v>
      </c>
      <c r="V196" s="313">
        <f>IFERROR(SUM(V193:V194),"0")</f>
        <v>76.8</v>
      </c>
      <c r="W196" s="38"/>
      <c r="X196" s="314"/>
      <c r="Y196" s="314"/>
    </row>
    <row r="197" spans="1:52" ht="16.5" customHeight="1" x14ac:dyDescent="0.25">
      <c r="A197" s="340" t="s">
        <v>318</v>
      </c>
      <c r="B197" s="325"/>
      <c r="C197" s="325"/>
      <c r="D197" s="325"/>
      <c r="E197" s="325"/>
      <c r="F197" s="325"/>
      <c r="G197" s="325"/>
      <c r="H197" s="325"/>
      <c r="I197" s="325"/>
      <c r="J197" s="325"/>
      <c r="K197" s="325"/>
      <c r="L197" s="325"/>
      <c r="M197" s="325"/>
      <c r="N197" s="325"/>
      <c r="O197" s="325"/>
      <c r="P197" s="325"/>
      <c r="Q197" s="325"/>
      <c r="R197" s="325"/>
      <c r="S197" s="325"/>
      <c r="T197" s="325"/>
      <c r="U197" s="325"/>
      <c r="V197" s="325"/>
      <c r="W197" s="325"/>
      <c r="X197" s="307"/>
      <c r="Y197" s="307"/>
    </row>
    <row r="198" spans="1:52" ht="14.25" customHeight="1" x14ac:dyDescent="0.25">
      <c r="A198" s="332" t="s">
        <v>100</v>
      </c>
      <c r="B198" s="325"/>
      <c r="C198" s="325"/>
      <c r="D198" s="325"/>
      <c r="E198" s="325"/>
      <c r="F198" s="325"/>
      <c r="G198" s="325"/>
      <c r="H198" s="325"/>
      <c r="I198" s="325"/>
      <c r="J198" s="325"/>
      <c r="K198" s="325"/>
      <c r="L198" s="325"/>
      <c r="M198" s="325"/>
      <c r="N198" s="325"/>
      <c r="O198" s="325"/>
      <c r="P198" s="325"/>
      <c r="Q198" s="325"/>
      <c r="R198" s="325"/>
      <c r="S198" s="325"/>
      <c r="T198" s="325"/>
      <c r="U198" s="325"/>
      <c r="V198" s="325"/>
      <c r="W198" s="325"/>
      <c r="X198" s="306"/>
      <c r="Y198" s="306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33">
        <v>4607091387445</v>
      </c>
      <c r="E199" s="334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47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36"/>
      <c r="O199" s="336"/>
      <c r="P199" s="336"/>
      <c r="Q199" s="334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33">
        <v>4607091386004</v>
      </c>
      <c r="E200" s="334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47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36"/>
      <c r="O200" s="336"/>
      <c r="P200" s="336"/>
      <c r="Q200" s="334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33">
        <v>4607091386004</v>
      </c>
      <c r="E201" s="334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36"/>
      <c r="O201" s="336"/>
      <c r="P201" s="336"/>
      <c r="Q201" s="334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33">
        <v>4607091386073</v>
      </c>
      <c r="E202" s="334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36"/>
      <c r="O202" s="336"/>
      <c r="P202" s="336"/>
      <c r="Q202" s="334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4301011395</v>
      </c>
      <c r="D203" s="333">
        <v>4607091387322</v>
      </c>
      <c r="E203" s="334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47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36"/>
      <c r="O203" s="336"/>
      <c r="P203" s="336"/>
      <c r="Q203" s="334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4301010928</v>
      </c>
      <c r="D204" s="333">
        <v>4607091387322</v>
      </c>
      <c r="E204" s="334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47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36"/>
      <c r="O204" s="336"/>
      <c r="P204" s="336"/>
      <c r="Q204" s="334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33">
        <v>4607091387377</v>
      </c>
      <c r="E205" s="334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47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36"/>
      <c r="O205" s="336"/>
      <c r="P205" s="336"/>
      <c r="Q205" s="334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33">
        <v>4607091387353</v>
      </c>
      <c r="E206" s="334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4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36"/>
      <c r="O206" s="336"/>
      <c r="P206" s="336"/>
      <c r="Q206" s="334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33">
        <v>4607091386011</v>
      </c>
      <c r="E207" s="334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46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36"/>
      <c r="O207" s="336"/>
      <c r="P207" s="336"/>
      <c r="Q207" s="334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33">
        <v>4607091387308</v>
      </c>
      <c r="E208" s="334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46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36"/>
      <c r="O208" s="336"/>
      <c r="P208" s="336"/>
      <c r="Q208" s="334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33">
        <v>4607091387339</v>
      </c>
      <c r="E209" s="334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4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36"/>
      <c r="O209" s="336"/>
      <c r="P209" s="336"/>
      <c r="Q209" s="334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33">
        <v>4680115882638</v>
      </c>
      <c r="E210" s="334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46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36"/>
      <c r="O210" s="336"/>
      <c r="P210" s="336"/>
      <c r="Q210" s="334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33">
        <v>4680115881938</v>
      </c>
      <c r="E211" s="334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36"/>
      <c r="O211" s="336"/>
      <c r="P211" s="336"/>
      <c r="Q211" s="334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33">
        <v>4607091387346</v>
      </c>
      <c r="E212" s="334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36"/>
      <c r="O212" s="336"/>
      <c r="P212" s="336"/>
      <c r="Q212" s="334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33">
        <v>4607091389807</v>
      </c>
      <c r="E213" s="334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4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36"/>
      <c r="O213" s="336"/>
      <c r="P213" s="336"/>
      <c r="Q213" s="334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24"/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6"/>
      <c r="M214" s="321" t="s">
        <v>64</v>
      </c>
      <c r="N214" s="322"/>
      <c r="O214" s="322"/>
      <c r="P214" s="322"/>
      <c r="Q214" s="322"/>
      <c r="R214" s="322"/>
      <c r="S214" s="323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25"/>
      <c r="B215" s="325"/>
      <c r="C215" s="325"/>
      <c r="D215" s="325"/>
      <c r="E215" s="325"/>
      <c r="F215" s="325"/>
      <c r="G215" s="325"/>
      <c r="H215" s="325"/>
      <c r="I215" s="325"/>
      <c r="J215" s="325"/>
      <c r="K215" s="325"/>
      <c r="L215" s="326"/>
      <c r="M215" s="321" t="s">
        <v>64</v>
      </c>
      <c r="N215" s="322"/>
      <c r="O215" s="322"/>
      <c r="P215" s="322"/>
      <c r="Q215" s="322"/>
      <c r="R215" s="322"/>
      <c r="S215" s="323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32" t="s">
        <v>93</v>
      </c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25"/>
      <c r="P216" s="325"/>
      <c r="Q216" s="325"/>
      <c r="R216" s="325"/>
      <c r="S216" s="325"/>
      <c r="T216" s="325"/>
      <c r="U216" s="325"/>
      <c r="V216" s="325"/>
      <c r="W216" s="325"/>
      <c r="X216" s="306"/>
      <c r="Y216" s="306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33">
        <v>4680115881914</v>
      </c>
      <c r="E217" s="334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4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36"/>
      <c r="O217" s="336"/>
      <c r="P217" s="336"/>
      <c r="Q217" s="334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24"/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6"/>
      <c r="M218" s="321" t="s">
        <v>64</v>
      </c>
      <c r="N218" s="322"/>
      <c r="O218" s="322"/>
      <c r="P218" s="322"/>
      <c r="Q218" s="322"/>
      <c r="R218" s="322"/>
      <c r="S218" s="323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25"/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6"/>
      <c r="M219" s="321" t="s">
        <v>64</v>
      </c>
      <c r="N219" s="322"/>
      <c r="O219" s="322"/>
      <c r="P219" s="322"/>
      <c r="Q219" s="322"/>
      <c r="R219" s="322"/>
      <c r="S219" s="323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32" t="s">
        <v>59</v>
      </c>
      <c r="B220" s="325"/>
      <c r="C220" s="325"/>
      <c r="D220" s="325"/>
      <c r="E220" s="325"/>
      <c r="F220" s="325"/>
      <c r="G220" s="325"/>
      <c r="H220" s="325"/>
      <c r="I220" s="325"/>
      <c r="J220" s="325"/>
      <c r="K220" s="325"/>
      <c r="L220" s="325"/>
      <c r="M220" s="325"/>
      <c r="N220" s="325"/>
      <c r="O220" s="325"/>
      <c r="P220" s="325"/>
      <c r="Q220" s="325"/>
      <c r="R220" s="325"/>
      <c r="S220" s="325"/>
      <c r="T220" s="325"/>
      <c r="U220" s="325"/>
      <c r="V220" s="325"/>
      <c r="W220" s="325"/>
      <c r="X220" s="306"/>
      <c r="Y220" s="306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33">
        <v>4607091387193</v>
      </c>
      <c r="E221" s="334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4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36"/>
      <c r="O221" s="336"/>
      <c r="P221" s="336"/>
      <c r="Q221" s="334"/>
      <c r="R221" s="35"/>
      <c r="S221" s="35"/>
      <c r="T221" s="36" t="s">
        <v>63</v>
      </c>
      <c r="U221" s="311">
        <v>40</v>
      </c>
      <c r="V221" s="312">
        <f>IFERROR(IF(U221="",0,CEILING((U221/$H221),1)*$H221),"")</f>
        <v>42</v>
      </c>
      <c r="W221" s="37">
        <f>IFERROR(IF(V221=0,"",ROUNDUP(V221/H221,0)*0.00753),"")</f>
        <v>7.5300000000000006E-2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33">
        <v>4607091387230</v>
      </c>
      <c r="E222" s="334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4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36"/>
      <c r="O222" s="336"/>
      <c r="P222" s="336"/>
      <c r="Q222" s="334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33">
        <v>4607091387285</v>
      </c>
      <c r="E223" s="334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4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36"/>
      <c r="O223" s="336"/>
      <c r="P223" s="336"/>
      <c r="Q223" s="334"/>
      <c r="R223" s="35"/>
      <c r="S223" s="35"/>
      <c r="T223" s="36" t="s">
        <v>63</v>
      </c>
      <c r="U223" s="311">
        <v>7</v>
      </c>
      <c r="V223" s="312">
        <f>IFERROR(IF(U223="",0,CEILING((U223/$H223),1)*$H223),"")</f>
        <v>8.4</v>
      </c>
      <c r="W223" s="37">
        <f>IFERROR(IF(V223=0,"",ROUNDUP(V223/H223,0)*0.00502),"")</f>
        <v>2.0080000000000001E-2</v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33">
        <v>4607091389845</v>
      </c>
      <c r="E224" s="334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45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36"/>
      <c r="O224" s="336"/>
      <c r="P224" s="336"/>
      <c r="Q224" s="334"/>
      <c r="R224" s="35"/>
      <c r="S224" s="35"/>
      <c r="T224" s="36" t="s">
        <v>63</v>
      </c>
      <c r="U224" s="311">
        <v>245</v>
      </c>
      <c r="V224" s="312">
        <f>IFERROR(IF(U224="",0,CEILING((U224/$H224),1)*$H224),"")</f>
        <v>245.70000000000002</v>
      </c>
      <c r="W224" s="37">
        <f>IFERROR(IF(V224=0,"",ROUNDUP(V224/H224,0)*0.00502),"")</f>
        <v>0.58733999999999997</v>
      </c>
      <c r="X224" s="57"/>
      <c r="Y224" s="58"/>
      <c r="AC224" s="59"/>
      <c r="AZ224" s="186" t="s">
        <v>1</v>
      </c>
    </row>
    <row r="225" spans="1:52" x14ac:dyDescent="0.2">
      <c r="A225" s="324"/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6"/>
      <c r="M225" s="321" t="s">
        <v>64</v>
      </c>
      <c r="N225" s="322"/>
      <c r="O225" s="322"/>
      <c r="P225" s="322"/>
      <c r="Q225" s="322"/>
      <c r="R225" s="322"/>
      <c r="S225" s="323"/>
      <c r="T225" s="38" t="s">
        <v>65</v>
      </c>
      <c r="U225" s="313">
        <f>IFERROR(U221/H221,"0")+IFERROR(U222/H222,"0")+IFERROR(U223/H223,"0")+IFERROR(U224/H224,"0")</f>
        <v>129.52380952380952</v>
      </c>
      <c r="V225" s="313">
        <f>IFERROR(V221/H221,"0")+IFERROR(V222/H222,"0")+IFERROR(V223/H223,"0")+IFERROR(V224/H224,"0")</f>
        <v>131</v>
      </c>
      <c r="W225" s="313">
        <f>IFERROR(IF(W221="",0,W221),"0")+IFERROR(IF(W222="",0,W222),"0")+IFERROR(IF(W223="",0,W223),"0")+IFERROR(IF(W224="",0,W224),"0")</f>
        <v>0.68271999999999999</v>
      </c>
      <c r="X225" s="314"/>
      <c r="Y225" s="314"/>
    </row>
    <row r="226" spans="1:52" x14ac:dyDescent="0.2">
      <c r="A226" s="325"/>
      <c r="B226" s="325"/>
      <c r="C226" s="325"/>
      <c r="D226" s="325"/>
      <c r="E226" s="325"/>
      <c r="F226" s="325"/>
      <c r="G226" s="325"/>
      <c r="H226" s="325"/>
      <c r="I226" s="325"/>
      <c r="J226" s="325"/>
      <c r="K226" s="325"/>
      <c r="L226" s="326"/>
      <c r="M226" s="321" t="s">
        <v>64</v>
      </c>
      <c r="N226" s="322"/>
      <c r="O226" s="322"/>
      <c r="P226" s="322"/>
      <c r="Q226" s="322"/>
      <c r="R226" s="322"/>
      <c r="S226" s="323"/>
      <c r="T226" s="38" t="s">
        <v>63</v>
      </c>
      <c r="U226" s="313">
        <f>IFERROR(SUM(U221:U224),"0")</f>
        <v>292</v>
      </c>
      <c r="V226" s="313">
        <f>IFERROR(SUM(V221:V224),"0")</f>
        <v>296.10000000000002</v>
      </c>
      <c r="W226" s="38"/>
      <c r="X226" s="314"/>
      <c r="Y226" s="314"/>
    </row>
    <row r="227" spans="1:52" ht="14.25" customHeight="1" x14ac:dyDescent="0.25">
      <c r="A227" s="332" t="s">
        <v>66</v>
      </c>
      <c r="B227" s="325"/>
      <c r="C227" s="325"/>
      <c r="D227" s="325"/>
      <c r="E227" s="325"/>
      <c r="F227" s="325"/>
      <c r="G227" s="325"/>
      <c r="H227" s="325"/>
      <c r="I227" s="325"/>
      <c r="J227" s="325"/>
      <c r="K227" s="325"/>
      <c r="L227" s="325"/>
      <c r="M227" s="325"/>
      <c r="N227" s="325"/>
      <c r="O227" s="325"/>
      <c r="P227" s="325"/>
      <c r="Q227" s="325"/>
      <c r="R227" s="325"/>
      <c r="S227" s="325"/>
      <c r="T227" s="325"/>
      <c r="U227" s="325"/>
      <c r="V227" s="325"/>
      <c r="W227" s="325"/>
      <c r="X227" s="306"/>
      <c r="Y227" s="306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33">
        <v>4607091387766</v>
      </c>
      <c r="E228" s="334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4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36"/>
      <c r="O228" s="336"/>
      <c r="P228" s="336"/>
      <c r="Q228" s="334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33">
        <v>4607091387957</v>
      </c>
      <c r="E229" s="334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4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36"/>
      <c r="O229" s="336"/>
      <c r="P229" s="336"/>
      <c r="Q229" s="334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33">
        <v>4607091387964</v>
      </c>
      <c r="E230" s="334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4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36"/>
      <c r="O230" s="336"/>
      <c r="P230" s="336"/>
      <c r="Q230" s="334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33">
        <v>4607091381672</v>
      </c>
      <c r="E231" s="334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4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36"/>
      <c r="O231" s="336"/>
      <c r="P231" s="336"/>
      <c r="Q231" s="334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33">
        <v>4607091387537</v>
      </c>
      <c r="E232" s="334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36"/>
      <c r="O232" s="336"/>
      <c r="P232" s="336"/>
      <c r="Q232" s="334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33">
        <v>4607091387513</v>
      </c>
      <c r="E233" s="334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36"/>
      <c r="O233" s="336"/>
      <c r="P233" s="336"/>
      <c r="Q233" s="334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24"/>
      <c r="B234" s="325"/>
      <c r="C234" s="325"/>
      <c r="D234" s="325"/>
      <c r="E234" s="325"/>
      <c r="F234" s="325"/>
      <c r="G234" s="325"/>
      <c r="H234" s="325"/>
      <c r="I234" s="325"/>
      <c r="J234" s="325"/>
      <c r="K234" s="325"/>
      <c r="L234" s="326"/>
      <c r="M234" s="321" t="s">
        <v>64</v>
      </c>
      <c r="N234" s="322"/>
      <c r="O234" s="322"/>
      <c r="P234" s="322"/>
      <c r="Q234" s="322"/>
      <c r="R234" s="322"/>
      <c r="S234" s="323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25"/>
      <c r="B235" s="325"/>
      <c r="C235" s="325"/>
      <c r="D235" s="325"/>
      <c r="E235" s="325"/>
      <c r="F235" s="325"/>
      <c r="G235" s="325"/>
      <c r="H235" s="325"/>
      <c r="I235" s="325"/>
      <c r="J235" s="325"/>
      <c r="K235" s="325"/>
      <c r="L235" s="326"/>
      <c r="M235" s="321" t="s">
        <v>64</v>
      </c>
      <c r="N235" s="322"/>
      <c r="O235" s="322"/>
      <c r="P235" s="322"/>
      <c r="Q235" s="322"/>
      <c r="R235" s="322"/>
      <c r="S235" s="323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32" t="s">
        <v>211</v>
      </c>
      <c r="B236" s="325"/>
      <c r="C236" s="325"/>
      <c r="D236" s="325"/>
      <c r="E236" s="325"/>
      <c r="F236" s="325"/>
      <c r="G236" s="325"/>
      <c r="H236" s="325"/>
      <c r="I236" s="325"/>
      <c r="J236" s="325"/>
      <c r="K236" s="325"/>
      <c r="L236" s="325"/>
      <c r="M236" s="325"/>
      <c r="N236" s="325"/>
      <c r="O236" s="325"/>
      <c r="P236" s="325"/>
      <c r="Q236" s="325"/>
      <c r="R236" s="325"/>
      <c r="S236" s="325"/>
      <c r="T236" s="325"/>
      <c r="U236" s="325"/>
      <c r="V236" s="325"/>
      <c r="W236" s="325"/>
      <c r="X236" s="306"/>
      <c r="Y236" s="306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33">
        <v>4607091380880</v>
      </c>
      <c r="E237" s="334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45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36"/>
      <c r="O237" s="336"/>
      <c r="P237" s="336"/>
      <c r="Q237" s="334"/>
      <c r="R237" s="35"/>
      <c r="S237" s="35"/>
      <c r="T237" s="36" t="s">
        <v>63</v>
      </c>
      <c r="U237" s="311">
        <v>70</v>
      </c>
      <c r="V237" s="312">
        <f>IFERROR(IF(U237="",0,CEILING((U237/$H237),1)*$H237),"")</f>
        <v>75.600000000000009</v>
      </c>
      <c r="W237" s="37">
        <f>IFERROR(IF(V237=0,"",ROUNDUP(V237/H237,0)*0.02175),"")</f>
        <v>0.19574999999999998</v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33">
        <v>4607091384482</v>
      </c>
      <c r="E238" s="334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4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36"/>
      <c r="O238" s="336"/>
      <c r="P238" s="336"/>
      <c r="Q238" s="334"/>
      <c r="R238" s="35"/>
      <c r="S238" s="35"/>
      <c r="T238" s="36" t="s">
        <v>63</v>
      </c>
      <c r="U238" s="311">
        <v>700</v>
      </c>
      <c r="V238" s="312">
        <f>IFERROR(IF(U238="",0,CEILING((U238/$H238),1)*$H238),"")</f>
        <v>702</v>
      </c>
      <c r="W238" s="37">
        <f>IFERROR(IF(V238=0,"",ROUNDUP(V238/H238,0)*0.02175),"")</f>
        <v>1.9574999999999998</v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33">
        <v>4607091380897</v>
      </c>
      <c r="E239" s="334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4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36"/>
      <c r="O239" s="336"/>
      <c r="P239" s="336"/>
      <c r="Q239" s="334"/>
      <c r="R239" s="35"/>
      <c r="S239" s="35"/>
      <c r="T239" s="36" t="s">
        <v>63</v>
      </c>
      <c r="U239" s="311">
        <v>40</v>
      </c>
      <c r="V239" s="312">
        <f>IFERROR(IF(U239="",0,CEILING((U239/$H239),1)*$H239),"")</f>
        <v>42</v>
      </c>
      <c r="W239" s="37">
        <f>IFERROR(IF(V239=0,"",ROUNDUP(V239/H239,0)*0.02175),"")</f>
        <v>0.10874999999999999</v>
      </c>
      <c r="X239" s="57"/>
      <c r="Y239" s="58"/>
      <c r="AC239" s="59"/>
      <c r="AZ239" s="195" t="s">
        <v>1</v>
      </c>
    </row>
    <row r="240" spans="1:52" x14ac:dyDescent="0.2">
      <c r="A240" s="324"/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6"/>
      <c r="M240" s="321" t="s">
        <v>64</v>
      </c>
      <c r="N240" s="322"/>
      <c r="O240" s="322"/>
      <c r="P240" s="322"/>
      <c r="Q240" s="322"/>
      <c r="R240" s="322"/>
      <c r="S240" s="323"/>
      <c r="T240" s="38" t="s">
        <v>65</v>
      </c>
      <c r="U240" s="313">
        <f>IFERROR(U237/H237,"0")+IFERROR(U238/H238,"0")+IFERROR(U239/H239,"0")</f>
        <v>102.83882783882784</v>
      </c>
      <c r="V240" s="313">
        <f>IFERROR(V237/H237,"0")+IFERROR(V238/H238,"0")+IFERROR(V239/H239,"0")</f>
        <v>104</v>
      </c>
      <c r="W240" s="313">
        <f>IFERROR(IF(W237="",0,W237),"0")+IFERROR(IF(W238="",0,W238),"0")+IFERROR(IF(W239="",0,W239),"0")</f>
        <v>2.262</v>
      </c>
      <c r="X240" s="314"/>
      <c r="Y240" s="314"/>
    </row>
    <row r="241" spans="1:52" x14ac:dyDescent="0.2">
      <c r="A241" s="325"/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6"/>
      <c r="M241" s="321" t="s">
        <v>64</v>
      </c>
      <c r="N241" s="322"/>
      <c r="O241" s="322"/>
      <c r="P241" s="322"/>
      <c r="Q241" s="322"/>
      <c r="R241" s="322"/>
      <c r="S241" s="323"/>
      <c r="T241" s="38" t="s">
        <v>63</v>
      </c>
      <c r="U241" s="313">
        <f>IFERROR(SUM(U237:U239),"0")</f>
        <v>810</v>
      </c>
      <c r="V241" s="313">
        <f>IFERROR(SUM(V237:V239),"0")</f>
        <v>819.6</v>
      </c>
      <c r="W241" s="38"/>
      <c r="X241" s="314"/>
      <c r="Y241" s="314"/>
    </row>
    <row r="242" spans="1:52" ht="14.25" customHeight="1" x14ac:dyDescent="0.25">
      <c r="A242" s="332" t="s">
        <v>79</v>
      </c>
      <c r="B242" s="325"/>
      <c r="C242" s="325"/>
      <c r="D242" s="325"/>
      <c r="E242" s="325"/>
      <c r="F242" s="325"/>
      <c r="G242" s="325"/>
      <c r="H242" s="325"/>
      <c r="I242" s="325"/>
      <c r="J242" s="325"/>
      <c r="K242" s="325"/>
      <c r="L242" s="325"/>
      <c r="M242" s="325"/>
      <c r="N242" s="325"/>
      <c r="O242" s="325"/>
      <c r="P242" s="325"/>
      <c r="Q242" s="325"/>
      <c r="R242" s="325"/>
      <c r="S242" s="325"/>
      <c r="T242" s="325"/>
      <c r="U242" s="325"/>
      <c r="V242" s="325"/>
      <c r="W242" s="325"/>
      <c r="X242" s="306"/>
      <c r="Y242" s="306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33">
        <v>4607091388374</v>
      </c>
      <c r="E243" s="334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449" t="s">
        <v>377</v>
      </c>
      <c r="N243" s="336"/>
      <c r="O243" s="336"/>
      <c r="P243" s="336"/>
      <c r="Q243" s="334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33">
        <v>4607091388381</v>
      </c>
      <c r="E244" s="334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444" t="s">
        <v>380</v>
      </c>
      <c r="N244" s="336"/>
      <c r="O244" s="336"/>
      <c r="P244" s="336"/>
      <c r="Q244" s="334"/>
      <c r="R244" s="35"/>
      <c r="S244" s="35"/>
      <c r="T244" s="36" t="s">
        <v>63</v>
      </c>
      <c r="U244" s="311">
        <v>30</v>
      </c>
      <c r="V244" s="312">
        <f>IFERROR(IF(U244="",0,CEILING((U244/$H244),1)*$H244),"")</f>
        <v>30.4</v>
      </c>
      <c r="W244" s="37">
        <f>IFERROR(IF(V244=0,"",ROUNDUP(V244/H244,0)*0.00753),"")</f>
        <v>7.5300000000000006E-2</v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33">
        <v>4607091388404</v>
      </c>
      <c r="E245" s="334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4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36"/>
      <c r="O245" s="336"/>
      <c r="P245" s="336"/>
      <c r="Q245" s="334"/>
      <c r="R245" s="35"/>
      <c r="S245" s="35"/>
      <c r="T245" s="36" t="s">
        <v>63</v>
      </c>
      <c r="U245" s="311">
        <v>85</v>
      </c>
      <c r="V245" s="312">
        <f>IFERROR(IF(U245="",0,CEILING((U245/$H245),1)*$H245),"")</f>
        <v>86.699999999999989</v>
      </c>
      <c r="W245" s="37">
        <f>IFERROR(IF(V245=0,"",ROUNDUP(V245/H245,0)*0.00753),"")</f>
        <v>0.25602000000000003</v>
      </c>
      <c r="X245" s="57"/>
      <c r="Y245" s="58"/>
      <c r="AC245" s="59"/>
      <c r="AZ245" s="198" t="s">
        <v>1</v>
      </c>
    </row>
    <row r="246" spans="1:52" x14ac:dyDescent="0.2">
      <c r="A246" s="324"/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6"/>
      <c r="M246" s="321" t="s">
        <v>64</v>
      </c>
      <c r="N246" s="322"/>
      <c r="O246" s="322"/>
      <c r="P246" s="322"/>
      <c r="Q246" s="322"/>
      <c r="R246" s="322"/>
      <c r="S246" s="323"/>
      <c r="T246" s="38" t="s">
        <v>65</v>
      </c>
      <c r="U246" s="313">
        <f>IFERROR(U243/H243,"0")+IFERROR(U244/H244,"0")+IFERROR(U245/H245,"0")</f>
        <v>43.201754385964918</v>
      </c>
      <c r="V246" s="313">
        <f>IFERROR(V243/H243,"0")+IFERROR(V244/H244,"0")+IFERROR(V245/H245,"0")</f>
        <v>44</v>
      </c>
      <c r="W246" s="313">
        <f>IFERROR(IF(W243="",0,W243),"0")+IFERROR(IF(W244="",0,W244),"0")+IFERROR(IF(W245="",0,W245),"0")</f>
        <v>0.33132000000000006</v>
      </c>
      <c r="X246" s="314"/>
      <c r="Y246" s="314"/>
    </row>
    <row r="247" spans="1:52" x14ac:dyDescent="0.2">
      <c r="A247" s="325"/>
      <c r="B247" s="325"/>
      <c r="C247" s="325"/>
      <c r="D247" s="325"/>
      <c r="E247" s="325"/>
      <c r="F247" s="325"/>
      <c r="G247" s="325"/>
      <c r="H247" s="325"/>
      <c r="I247" s="325"/>
      <c r="J247" s="325"/>
      <c r="K247" s="325"/>
      <c r="L247" s="326"/>
      <c r="M247" s="321" t="s">
        <v>64</v>
      </c>
      <c r="N247" s="322"/>
      <c r="O247" s="322"/>
      <c r="P247" s="322"/>
      <c r="Q247" s="322"/>
      <c r="R247" s="322"/>
      <c r="S247" s="323"/>
      <c r="T247" s="38" t="s">
        <v>63</v>
      </c>
      <c r="U247" s="313">
        <f>IFERROR(SUM(U243:U245),"0")</f>
        <v>115</v>
      </c>
      <c r="V247" s="313">
        <f>IFERROR(SUM(V243:V245),"0")</f>
        <v>117.1</v>
      </c>
      <c r="W247" s="38"/>
      <c r="X247" s="314"/>
      <c r="Y247" s="314"/>
    </row>
    <row r="248" spans="1:52" ht="14.25" customHeight="1" x14ac:dyDescent="0.25">
      <c r="A248" s="332" t="s">
        <v>383</v>
      </c>
      <c r="B248" s="325"/>
      <c r="C248" s="325"/>
      <c r="D248" s="325"/>
      <c r="E248" s="325"/>
      <c r="F248" s="325"/>
      <c r="G248" s="325"/>
      <c r="H248" s="325"/>
      <c r="I248" s="325"/>
      <c r="J248" s="325"/>
      <c r="K248" s="325"/>
      <c r="L248" s="325"/>
      <c r="M248" s="325"/>
      <c r="N248" s="325"/>
      <c r="O248" s="325"/>
      <c r="P248" s="325"/>
      <c r="Q248" s="325"/>
      <c r="R248" s="325"/>
      <c r="S248" s="325"/>
      <c r="T248" s="325"/>
      <c r="U248" s="325"/>
      <c r="V248" s="325"/>
      <c r="W248" s="325"/>
      <c r="X248" s="306"/>
      <c r="Y248" s="306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33">
        <v>4680115881808</v>
      </c>
      <c r="E249" s="334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4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36"/>
      <c r="O249" s="336"/>
      <c r="P249" s="336"/>
      <c r="Q249" s="334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33">
        <v>4680115881822</v>
      </c>
      <c r="E250" s="334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4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36"/>
      <c r="O250" s="336"/>
      <c r="P250" s="336"/>
      <c r="Q250" s="334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33">
        <v>4680115880016</v>
      </c>
      <c r="E251" s="334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44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36"/>
      <c r="O251" s="336"/>
      <c r="P251" s="336"/>
      <c r="Q251" s="334"/>
      <c r="R251" s="35"/>
      <c r="S251" s="35"/>
      <c r="T251" s="36" t="s">
        <v>63</v>
      </c>
      <c r="U251" s="311">
        <v>50</v>
      </c>
      <c r="V251" s="312">
        <f>IFERROR(IF(U251="",0,CEILING((U251/$H251),1)*$H251),"")</f>
        <v>50</v>
      </c>
      <c r="W251" s="37">
        <f>IFERROR(IF(V251=0,"",ROUNDUP(V251/H251,0)*0.00474),"")</f>
        <v>0.11850000000000001</v>
      </c>
      <c r="X251" s="57"/>
      <c r="Y251" s="58"/>
      <c r="AC251" s="59"/>
      <c r="AZ251" s="201" t="s">
        <v>1</v>
      </c>
    </row>
    <row r="252" spans="1:52" x14ac:dyDescent="0.2">
      <c r="A252" s="324"/>
      <c r="B252" s="325"/>
      <c r="C252" s="325"/>
      <c r="D252" s="325"/>
      <c r="E252" s="325"/>
      <c r="F252" s="325"/>
      <c r="G252" s="325"/>
      <c r="H252" s="325"/>
      <c r="I252" s="325"/>
      <c r="J252" s="325"/>
      <c r="K252" s="325"/>
      <c r="L252" s="326"/>
      <c r="M252" s="321" t="s">
        <v>64</v>
      </c>
      <c r="N252" s="322"/>
      <c r="O252" s="322"/>
      <c r="P252" s="322"/>
      <c r="Q252" s="322"/>
      <c r="R252" s="322"/>
      <c r="S252" s="323"/>
      <c r="T252" s="38" t="s">
        <v>65</v>
      </c>
      <c r="U252" s="313">
        <f>IFERROR(U249/H249,"0")+IFERROR(U250/H250,"0")+IFERROR(U251/H251,"0")</f>
        <v>25</v>
      </c>
      <c r="V252" s="313">
        <f>IFERROR(V249/H249,"0")+IFERROR(V250/H250,"0")+IFERROR(V251/H251,"0")</f>
        <v>25</v>
      </c>
      <c r="W252" s="313">
        <f>IFERROR(IF(W249="",0,W249),"0")+IFERROR(IF(W250="",0,W250),"0")+IFERROR(IF(W251="",0,W251),"0")</f>
        <v>0.11850000000000001</v>
      </c>
      <c r="X252" s="314"/>
      <c r="Y252" s="314"/>
    </row>
    <row r="253" spans="1:52" x14ac:dyDescent="0.2">
      <c r="A253" s="325"/>
      <c r="B253" s="325"/>
      <c r="C253" s="325"/>
      <c r="D253" s="325"/>
      <c r="E253" s="325"/>
      <c r="F253" s="325"/>
      <c r="G253" s="325"/>
      <c r="H253" s="325"/>
      <c r="I253" s="325"/>
      <c r="J253" s="325"/>
      <c r="K253" s="325"/>
      <c r="L253" s="326"/>
      <c r="M253" s="321" t="s">
        <v>64</v>
      </c>
      <c r="N253" s="322"/>
      <c r="O253" s="322"/>
      <c r="P253" s="322"/>
      <c r="Q253" s="322"/>
      <c r="R253" s="322"/>
      <c r="S253" s="323"/>
      <c r="T253" s="38" t="s">
        <v>63</v>
      </c>
      <c r="U253" s="313">
        <f>IFERROR(SUM(U249:U251),"0")</f>
        <v>50</v>
      </c>
      <c r="V253" s="313">
        <f>IFERROR(SUM(V249:V251),"0")</f>
        <v>50</v>
      </c>
      <c r="W253" s="38"/>
      <c r="X253" s="314"/>
      <c r="Y253" s="314"/>
    </row>
    <row r="254" spans="1:52" ht="16.5" customHeight="1" x14ac:dyDescent="0.25">
      <c r="A254" s="340" t="s">
        <v>391</v>
      </c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25"/>
      <c r="N254" s="325"/>
      <c r="O254" s="325"/>
      <c r="P254" s="325"/>
      <c r="Q254" s="325"/>
      <c r="R254" s="325"/>
      <c r="S254" s="325"/>
      <c r="T254" s="325"/>
      <c r="U254" s="325"/>
      <c r="V254" s="325"/>
      <c r="W254" s="325"/>
      <c r="X254" s="307"/>
      <c r="Y254" s="307"/>
    </row>
    <row r="255" spans="1:52" ht="14.25" customHeight="1" x14ac:dyDescent="0.25">
      <c r="A255" s="332" t="s">
        <v>100</v>
      </c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25"/>
      <c r="N255" s="325"/>
      <c r="O255" s="325"/>
      <c r="P255" s="325"/>
      <c r="Q255" s="325"/>
      <c r="R255" s="325"/>
      <c r="S255" s="325"/>
      <c r="T255" s="325"/>
      <c r="U255" s="325"/>
      <c r="V255" s="325"/>
      <c r="W255" s="325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33">
        <v>4607091387421</v>
      </c>
      <c r="E256" s="334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36"/>
      <c r="O256" s="336"/>
      <c r="P256" s="336"/>
      <c r="Q256" s="334"/>
      <c r="R256" s="35"/>
      <c r="S256" s="35"/>
      <c r="T256" s="36" t="s">
        <v>63</v>
      </c>
      <c r="U256" s="311">
        <v>70</v>
      </c>
      <c r="V256" s="312">
        <f t="shared" ref="V256:V262" si="13">IFERROR(IF(U256="",0,CEILING((U256/$H256),1)*$H256),"")</f>
        <v>75.600000000000009</v>
      </c>
      <c r="W256" s="37">
        <f>IFERROR(IF(V256=0,"",ROUNDUP(V256/H256,0)*0.02175),"")</f>
        <v>0.15225</v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33">
        <v>4607091387421</v>
      </c>
      <c r="E257" s="334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36"/>
      <c r="O257" s="336"/>
      <c r="P257" s="336"/>
      <c r="Q257" s="334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33">
        <v>4607091387452</v>
      </c>
      <c r="E258" s="334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439" t="s">
        <v>397</v>
      </c>
      <c r="N258" s="336"/>
      <c r="O258" s="336"/>
      <c r="P258" s="336"/>
      <c r="Q258" s="334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33">
        <v>4607091387452</v>
      </c>
      <c r="E259" s="334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4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36"/>
      <c r="O259" s="336"/>
      <c r="P259" s="336"/>
      <c r="Q259" s="334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33">
        <v>4607091385984</v>
      </c>
      <c r="E260" s="334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44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36"/>
      <c r="O260" s="336"/>
      <c r="P260" s="336"/>
      <c r="Q260" s="334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33">
        <v>4607091387438</v>
      </c>
      <c r="E261" s="334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4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36"/>
      <c r="O261" s="336"/>
      <c r="P261" s="336"/>
      <c r="Q261" s="334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33">
        <v>4607091387469</v>
      </c>
      <c r="E262" s="334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4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36"/>
      <c r="O262" s="336"/>
      <c r="P262" s="336"/>
      <c r="Q262" s="334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24"/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6"/>
      <c r="M263" s="321" t="s">
        <v>64</v>
      </c>
      <c r="N263" s="322"/>
      <c r="O263" s="322"/>
      <c r="P263" s="322"/>
      <c r="Q263" s="322"/>
      <c r="R263" s="322"/>
      <c r="S263" s="323"/>
      <c r="T263" s="38" t="s">
        <v>65</v>
      </c>
      <c r="U263" s="313">
        <f>IFERROR(U256/H256,"0")+IFERROR(U257/H257,"0")+IFERROR(U258/H258,"0")+IFERROR(U259/H259,"0")+IFERROR(U260/H260,"0")+IFERROR(U261/H261,"0")+IFERROR(U262/H262,"0")</f>
        <v>6.481481481481481</v>
      </c>
      <c r="V263" s="313">
        <f>IFERROR(V256/H256,"0")+IFERROR(V257/H257,"0")+IFERROR(V258/H258,"0")+IFERROR(V259/H259,"0")+IFERROR(V260/H260,"0")+IFERROR(V261/H261,"0")+IFERROR(V262/H262,"0")</f>
        <v>7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0.15225</v>
      </c>
      <c r="X263" s="314"/>
      <c r="Y263" s="314"/>
    </row>
    <row r="264" spans="1:52" x14ac:dyDescent="0.2">
      <c r="A264" s="325"/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6"/>
      <c r="M264" s="321" t="s">
        <v>64</v>
      </c>
      <c r="N264" s="322"/>
      <c r="O264" s="322"/>
      <c r="P264" s="322"/>
      <c r="Q264" s="322"/>
      <c r="R264" s="322"/>
      <c r="S264" s="323"/>
      <c r="T264" s="38" t="s">
        <v>63</v>
      </c>
      <c r="U264" s="313">
        <f>IFERROR(SUM(U256:U262),"0")</f>
        <v>70</v>
      </c>
      <c r="V264" s="313">
        <f>IFERROR(SUM(V256:V262),"0")</f>
        <v>75.600000000000009</v>
      </c>
      <c r="W264" s="38"/>
      <c r="X264" s="314"/>
      <c r="Y264" s="314"/>
    </row>
    <row r="265" spans="1:52" ht="14.25" customHeight="1" x14ac:dyDescent="0.25">
      <c r="A265" s="332" t="s">
        <v>59</v>
      </c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  <c r="R265" s="325"/>
      <c r="S265" s="325"/>
      <c r="T265" s="325"/>
      <c r="U265" s="325"/>
      <c r="V265" s="325"/>
      <c r="W265" s="325"/>
      <c r="X265" s="306"/>
      <c r="Y265" s="306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33">
        <v>4607091387292</v>
      </c>
      <c r="E266" s="334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4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36"/>
      <c r="O266" s="336"/>
      <c r="P266" s="336"/>
      <c r="Q266" s="334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33">
        <v>4607091387315</v>
      </c>
      <c r="E267" s="334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43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36"/>
      <c r="O267" s="336"/>
      <c r="P267" s="336"/>
      <c r="Q267" s="334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24"/>
      <c r="B268" s="325"/>
      <c r="C268" s="325"/>
      <c r="D268" s="325"/>
      <c r="E268" s="325"/>
      <c r="F268" s="325"/>
      <c r="G268" s="325"/>
      <c r="H268" s="325"/>
      <c r="I268" s="325"/>
      <c r="J268" s="325"/>
      <c r="K268" s="325"/>
      <c r="L268" s="326"/>
      <c r="M268" s="321" t="s">
        <v>64</v>
      </c>
      <c r="N268" s="322"/>
      <c r="O268" s="322"/>
      <c r="P268" s="322"/>
      <c r="Q268" s="322"/>
      <c r="R268" s="322"/>
      <c r="S268" s="323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25"/>
      <c r="B269" s="325"/>
      <c r="C269" s="325"/>
      <c r="D269" s="325"/>
      <c r="E269" s="325"/>
      <c r="F269" s="325"/>
      <c r="G269" s="325"/>
      <c r="H269" s="325"/>
      <c r="I269" s="325"/>
      <c r="J269" s="325"/>
      <c r="K269" s="325"/>
      <c r="L269" s="326"/>
      <c r="M269" s="321" t="s">
        <v>64</v>
      </c>
      <c r="N269" s="322"/>
      <c r="O269" s="322"/>
      <c r="P269" s="322"/>
      <c r="Q269" s="322"/>
      <c r="R269" s="322"/>
      <c r="S269" s="323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40" t="s">
        <v>409</v>
      </c>
      <c r="B270" s="325"/>
      <c r="C270" s="325"/>
      <c r="D270" s="325"/>
      <c r="E270" s="325"/>
      <c r="F270" s="325"/>
      <c r="G270" s="325"/>
      <c r="H270" s="325"/>
      <c r="I270" s="325"/>
      <c r="J270" s="325"/>
      <c r="K270" s="325"/>
      <c r="L270" s="325"/>
      <c r="M270" s="325"/>
      <c r="N270" s="325"/>
      <c r="O270" s="325"/>
      <c r="P270" s="325"/>
      <c r="Q270" s="325"/>
      <c r="R270" s="325"/>
      <c r="S270" s="325"/>
      <c r="T270" s="325"/>
      <c r="U270" s="325"/>
      <c r="V270" s="325"/>
      <c r="W270" s="325"/>
      <c r="X270" s="307"/>
      <c r="Y270" s="307"/>
    </row>
    <row r="271" spans="1:52" ht="14.25" customHeight="1" x14ac:dyDescent="0.25">
      <c r="A271" s="332" t="s">
        <v>59</v>
      </c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25"/>
      <c r="N271" s="325"/>
      <c r="O271" s="325"/>
      <c r="P271" s="325"/>
      <c r="Q271" s="325"/>
      <c r="R271" s="325"/>
      <c r="S271" s="325"/>
      <c r="T271" s="325"/>
      <c r="U271" s="325"/>
      <c r="V271" s="325"/>
      <c r="W271" s="325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33">
        <v>4607091383836</v>
      </c>
      <c r="E272" s="334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43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36"/>
      <c r="O272" s="336"/>
      <c r="P272" s="336"/>
      <c r="Q272" s="334"/>
      <c r="R272" s="35"/>
      <c r="S272" s="35"/>
      <c r="T272" s="36" t="s">
        <v>63</v>
      </c>
      <c r="U272" s="311">
        <v>36</v>
      </c>
      <c r="V272" s="312">
        <f>IFERROR(IF(U272="",0,CEILING((U272/$H272),1)*$H272),"")</f>
        <v>36</v>
      </c>
      <c r="W272" s="37">
        <f>IFERROR(IF(V272=0,"",ROUNDUP(V272/H272,0)*0.00753),"")</f>
        <v>0.15060000000000001</v>
      </c>
      <c r="X272" s="57"/>
      <c r="Y272" s="58"/>
      <c r="AC272" s="59"/>
      <c r="AZ272" s="211" t="s">
        <v>1</v>
      </c>
    </row>
    <row r="273" spans="1:52" x14ac:dyDescent="0.2">
      <c r="A273" s="324"/>
      <c r="B273" s="325"/>
      <c r="C273" s="325"/>
      <c r="D273" s="325"/>
      <c r="E273" s="325"/>
      <c r="F273" s="325"/>
      <c r="G273" s="325"/>
      <c r="H273" s="325"/>
      <c r="I273" s="325"/>
      <c r="J273" s="325"/>
      <c r="K273" s="325"/>
      <c r="L273" s="326"/>
      <c r="M273" s="321" t="s">
        <v>64</v>
      </c>
      <c r="N273" s="322"/>
      <c r="O273" s="322"/>
      <c r="P273" s="322"/>
      <c r="Q273" s="322"/>
      <c r="R273" s="322"/>
      <c r="S273" s="323"/>
      <c r="T273" s="38" t="s">
        <v>65</v>
      </c>
      <c r="U273" s="313">
        <f>IFERROR(U272/H272,"0")</f>
        <v>20</v>
      </c>
      <c r="V273" s="313">
        <f>IFERROR(V272/H272,"0")</f>
        <v>20</v>
      </c>
      <c r="W273" s="313">
        <f>IFERROR(IF(W272="",0,W272),"0")</f>
        <v>0.15060000000000001</v>
      </c>
      <c r="X273" s="314"/>
      <c r="Y273" s="314"/>
    </row>
    <row r="274" spans="1:52" x14ac:dyDescent="0.2">
      <c r="A274" s="325"/>
      <c r="B274" s="325"/>
      <c r="C274" s="325"/>
      <c r="D274" s="325"/>
      <c r="E274" s="325"/>
      <c r="F274" s="325"/>
      <c r="G274" s="325"/>
      <c r="H274" s="325"/>
      <c r="I274" s="325"/>
      <c r="J274" s="325"/>
      <c r="K274" s="325"/>
      <c r="L274" s="326"/>
      <c r="M274" s="321" t="s">
        <v>64</v>
      </c>
      <c r="N274" s="322"/>
      <c r="O274" s="322"/>
      <c r="P274" s="322"/>
      <c r="Q274" s="322"/>
      <c r="R274" s="322"/>
      <c r="S274" s="323"/>
      <c r="T274" s="38" t="s">
        <v>63</v>
      </c>
      <c r="U274" s="313">
        <f>IFERROR(SUM(U272:U272),"0")</f>
        <v>36</v>
      </c>
      <c r="V274" s="313">
        <f>IFERROR(SUM(V272:V272),"0")</f>
        <v>36</v>
      </c>
      <c r="W274" s="38"/>
      <c r="X274" s="314"/>
      <c r="Y274" s="314"/>
    </row>
    <row r="275" spans="1:52" ht="14.25" customHeight="1" x14ac:dyDescent="0.25">
      <c r="A275" s="332" t="s">
        <v>66</v>
      </c>
      <c r="B275" s="325"/>
      <c r="C275" s="325"/>
      <c r="D275" s="325"/>
      <c r="E275" s="325"/>
      <c r="F275" s="325"/>
      <c r="G275" s="325"/>
      <c r="H275" s="325"/>
      <c r="I275" s="325"/>
      <c r="J275" s="325"/>
      <c r="K275" s="325"/>
      <c r="L275" s="325"/>
      <c r="M275" s="325"/>
      <c r="N275" s="325"/>
      <c r="O275" s="325"/>
      <c r="P275" s="325"/>
      <c r="Q275" s="325"/>
      <c r="R275" s="325"/>
      <c r="S275" s="325"/>
      <c r="T275" s="325"/>
      <c r="U275" s="325"/>
      <c r="V275" s="325"/>
      <c r="W275" s="325"/>
      <c r="X275" s="306"/>
      <c r="Y275" s="306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33">
        <v>4607091387919</v>
      </c>
      <c r="E276" s="334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4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36"/>
      <c r="O276" s="336"/>
      <c r="P276" s="336"/>
      <c r="Q276" s="334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33">
        <v>4607091383942</v>
      </c>
      <c r="E277" s="334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4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36"/>
      <c r="O277" s="336"/>
      <c r="P277" s="336"/>
      <c r="Q277" s="334"/>
      <c r="R277" s="35"/>
      <c r="S277" s="35"/>
      <c r="T277" s="36" t="s">
        <v>63</v>
      </c>
      <c r="U277" s="311">
        <v>210</v>
      </c>
      <c r="V277" s="312">
        <f>IFERROR(IF(U277="",0,CEILING((U277/$H277),1)*$H277),"")</f>
        <v>211.68</v>
      </c>
      <c r="W277" s="37">
        <f>IFERROR(IF(V277=0,"",ROUNDUP(V277/H277,0)*0.00753),"")</f>
        <v>0.63251999999999997</v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33">
        <v>4607091383959</v>
      </c>
      <c r="E278" s="334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431" t="s">
        <v>418</v>
      </c>
      <c r="N278" s="336"/>
      <c r="O278" s="336"/>
      <c r="P278" s="336"/>
      <c r="Q278" s="334"/>
      <c r="R278" s="35"/>
      <c r="S278" s="35"/>
      <c r="T278" s="36" t="s">
        <v>63</v>
      </c>
      <c r="U278" s="311">
        <v>630</v>
      </c>
      <c r="V278" s="312">
        <f>IFERROR(IF(U278="",0,CEILING((U278/$H278),1)*$H278),"")</f>
        <v>630</v>
      </c>
      <c r="W278" s="37">
        <f>IFERROR(IF(V278=0,"",ROUNDUP(V278/H278,0)*0.00753),"")</f>
        <v>1.8825000000000001</v>
      </c>
      <c r="X278" s="57"/>
      <c r="Y278" s="58"/>
      <c r="AC278" s="59"/>
      <c r="AZ278" s="214" t="s">
        <v>1</v>
      </c>
    </row>
    <row r="279" spans="1:52" x14ac:dyDescent="0.2">
      <c r="A279" s="324"/>
      <c r="B279" s="325"/>
      <c r="C279" s="325"/>
      <c r="D279" s="325"/>
      <c r="E279" s="325"/>
      <c r="F279" s="325"/>
      <c r="G279" s="325"/>
      <c r="H279" s="325"/>
      <c r="I279" s="325"/>
      <c r="J279" s="325"/>
      <c r="K279" s="325"/>
      <c r="L279" s="326"/>
      <c r="M279" s="321" t="s">
        <v>64</v>
      </c>
      <c r="N279" s="322"/>
      <c r="O279" s="322"/>
      <c r="P279" s="322"/>
      <c r="Q279" s="322"/>
      <c r="R279" s="322"/>
      <c r="S279" s="323"/>
      <c r="T279" s="38" t="s">
        <v>65</v>
      </c>
      <c r="U279" s="313">
        <f>IFERROR(U276/H276,"0")+IFERROR(U277/H277,"0")+IFERROR(U278/H278,"0")</f>
        <v>333.33333333333331</v>
      </c>
      <c r="V279" s="313">
        <f>IFERROR(V276/H276,"0")+IFERROR(V277/H277,"0")+IFERROR(V278/H278,"0")</f>
        <v>334</v>
      </c>
      <c r="W279" s="313">
        <f>IFERROR(IF(W276="",0,W276),"0")+IFERROR(IF(W277="",0,W277),"0")+IFERROR(IF(W278="",0,W278),"0")</f>
        <v>2.5150199999999998</v>
      </c>
      <c r="X279" s="314"/>
      <c r="Y279" s="314"/>
    </row>
    <row r="280" spans="1:52" x14ac:dyDescent="0.2">
      <c r="A280" s="325"/>
      <c r="B280" s="325"/>
      <c r="C280" s="325"/>
      <c r="D280" s="325"/>
      <c r="E280" s="325"/>
      <c r="F280" s="325"/>
      <c r="G280" s="325"/>
      <c r="H280" s="325"/>
      <c r="I280" s="325"/>
      <c r="J280" s="325"/>
      <c r="K280" s="325"/>
      <c r="L280" s="326"/>
      <c r="M280" s="321" t="s">
        <v>64</v>
      </c>
      <c r="N280" s="322"/>
      <c r="O280" s="322"/>
      <c r="P280" s="322"/>
      <c r="Q280" s="322"/>
      <c r="R280" s="322"/>
      <c r="S280" s="323"/>
      <c r="T280" s="38" t="s">
        <v>63</v>
      </c>
      <c r="U280" s="313">
        <f>IFERROR(SUM(U276:U278),"0")</f>
        <v>840</v>
      </c>
      <c r="V280" s="313">
        <f>IFERROR(SUM(V276:V278),"0")</f>
        <v>841.68000000000006</v>
      </c>
      <c r="W280" s="38"/>
      <c r="X280" s="314"/>
      <c r="Y280" s="314"/>
    </row>
    <row r="281" spans="1:52" ht="14.25" customHeight="1" x14ac:dyDescent="0.25">
      <c r="A281" s="332" t="s">
        <v>211</v>
      </c>
      <c r="B281" s="325"/>
      <c r="C281" s="325"/>
      <c r="D281" s="325"/>
      <c r="E281" s="325"/>
      <c r="F281" s="325"/>
      <c r="G281" s="325"/>
      <c r="H281" s="325"/>
      <c r="I281" s="325"/>
      <c r="J281" s="325"/>
      <c r="K281" s="325"/>
      <c r="L281" s="325"/>
      <c r="M281" s="325"/>
      <c r="N281" s="325"/>
      <c r="O281" s="325"/>
      <c r="P281" s="325"/>
      <c r="Q281" s="325"/>
      <c r="R281" s="325"/>
      <c r="S281" s="325"/>
      <c r="T281" s="325"/>
      <c r="U281" s="325"/>
      <c r="V281" s="325"/>
      <c r="W281" s="325"/>
      <c r="X281" s="306"/>
      <c r="Y281" s="306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33">
        <v>4607091388831</v>
      </c>
      <c r="E282" s="334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42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36"/>
      <c r="O282" s="336"/>
      <c r="P282" s="336"/>
      <c r="Q282" s="334"/>
      <c r="R282" s="35"/>
      <c r="S282" s="35"/>
      <c r="T282" s="36" t="s">
        <v>63</v>
      </c>
      <c r="U282" s="311">
        <v>49.4</v>
      </c>
      <c r="V282" s="312">
        <f>IFERROR(IF(U282="",0,CEILING((U282/$H282),1)*$H282),"")</f>
        <v>50.16</v>
      </c>
      <c r="W282" s="37">
        <f>IFERROR(IF(V282=0,"",ROUNDUP(V282/H282,0)*0.00753),"")</f>
        <v>0.16566</v>
      </c>
      <c r="X282" s="57"/>
      <c r="Y282" s="58"/>
      <c r="AC282" s="59"/>
      <c r="AZ282" s="215" t="s">
        <v>1</v>
      </c>
    </row>
    <row r="283" spans="1:52" x14ac:dyDescent="0.2">
      <c r="A283" s="324"/>
      <c r="B283" s="325"/>
      <c r="C283" s="325"/>
      <c r="D283" s="325"/>
      <c r="E283" s="325"/>
      <c r="F283" s="325"/>
      <c r="G283" s="325"/>
      <c r="H283" s="325"/>
      <c r="I283" s="325"/>
      <c r="J283" s="325"/>
      <c r="K283" s="325"/>
      <c r="L283" s="326"/>
      <c r="M283" s="321" t="s">
        <v>64</v>
      </c>
      <c r="N283" s="322"/>
      <c r="O283" s="322"/>
      <c r="P283" s="322"/>
      <c r="Q283" s="322"/>
      <c r="R283" s="322"/>
      <c r="S283" s="323"/>
      <c r="T283" s="38" t="s">
        <v>65</v>
      </c>
      <c r="U283" s="313">
        <f>IFERROR(U282/H282,"0")</f>
        <v>21.666666666666668</v>
      </c>
      <c r="V283" s="313">
        <f>IFERROR(V282/H282,"0")</f>
        <v>22</v>
      </c>
      <c r="W283" s="313">
        <f>IFERROR(IF(W282="",0,W282),"0")</f>
        <v>0.16566</v>
      </c>
      <c r="X283" s="314"/>
      <c r="Y283" s="314"/>
    </row>
    <row r="284" spans="1:52" x14ac:dyDescent="0.2">
      <c r="A284" s="325"/>
      <c r="B284" s="325"/>
      <c r="C284" s="325"/>
      <c r="D284" s="325"/>
      <c r="E284" s="325"/>
      <c r="F284" s="325"/>
      <c r="G284" s="325"/>
      <c r="H284" s="325"/>
      <c r="I284" s="325"/>
      <c r="J284" s="325"/>
      <c r="K284" s="325"/>
      <c r="L284" s="326"/>
      <c r="M284" s="321" t="s">
        <v>64</v>
      </c>
      <c r="N284" s="322"/>
      <c r="O284" s="322"/>
      <c r="P284" s="322"/>
      <c r="Q284" s="322"/>
      <c r="R284" s="322"/>
      <c r="S284" s="323"/>
      <c r="T284" s="38" t="s">
        <v>63</v>
      </c>
      <c r="U284" s="313">
        <f>IFERROR(SUM(U282:U282),"0")</f>
        <v>49.4</v>
      </c>
      <c r="V284" s="313">
        <f>IFERROR(SUM(V282:V282),"0")</f>
        <v>50.16</v>
      </c>
      <c r="W284" s="38"/>
      <c r="X284" s="314"/>
      <c r="Y284" s="314"/>
    </row>
    <row r="285" spans="1:52" ht="14.25" customHeight="1" x14ac:dyDescent="0.25">
      <c r="A285" s="332" t="s">
        <v>79</v>
      </c>
      <c r="B285" s="325"/>
      <c r="C285" s="325"/>
      <c r="D285" s="325"/>
      <c r="E285" s="325"/>
      <c r="F285" s="325"/>
      <c r="G285" s="325"/>
      <c r="H285" s="325"/>
      <c r="I285" s="325"/>
      <c r="J285" s="325"/>
      <c r="K285" s="325"/>
      <c r="L285" s="325"/>
      <c r="M285" s="325"/>
      <c r="N285" s="325"/>
      <c r="O285" s="325"/>
      <c r="P285" s="325"/>
      <c r="Q285" s="325"/>
      <c r="R285" s="325"/>
      <c r="S285" s="325"/>
      <c r="T285" s="325"/>
      <c r="U285" s="325"/>
      <c r="V285" s="325"/>
      <c r="W285" s="325"/>
      <c r="X285" s="306"/>
      <c r="Y285" s="306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33">
        <v>4607091383102</v>
      </c>
      <c r="E286" s="334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4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36"/>
      <c r="O286" s="336"/>
      <c r="P286" s="336"/>
      <c r="Q286" s="334"/>
      <c r="R286" s="35"/>
      <c r="S286" s="35"/>
      <c r="T286" s="36" t="s">
        <v>63</v>
      </c>
      <c r="U286" s="311">
        <v>17</v>
      </c>
      <c r="V286" s="312">
        <f>IFERROR(IF(U286="",0,CEILING((U286/$H286),1)*$H286),"")</f>
        <v>17.849999999999998</v>
      </c>
      <c r="W286" s="37">
        <f>IFERROR(IF(V286=0,"",ROUNDUP(V286/H286,0)*0.00753),"")</f>
        <v>5.271E-2</v>
      </c>
      <c r="X286" s="57"/>
      <c r="Y286" s="58"/>
      <c r="AC286" s="59"/>
      <c r="AZ286" s="216" t="s">
        <v>1</v>
      </c>
    </row>
    <row r="287" spans="1:52" x14ac:dyDescent="0.2">
      <c r="A287" s="324"/>
      <c r="B287" s="325"/>
      <c r="C287" s="325"/>
      <c r="D287" s="325"/>
      <c r="E287" s="325"/>
      <c r="F287" s="325"/>
      <c r="G287" s="325"/>
      <c r="H287" s="325"/>
      <c r="I287" s="325"/>
      <c r="J287" s="325"/>
      <c r="K287" s="325"/>
      <c r="L287" s="326"/>
      <c r="M287" s="321" t="s">
        <v>64</v>
      </c>
      <c r="N287" s="322"/>
      <c r="O287" s="322"/>
      <c r="P287" s="322"/>
      <c r="Q287" s="322"/>
      <c r="R287" s="322"/>
      <c r="S287" s="323"/>
      <c r="T287" s="38" t="s">
        <v>65</v>
      </c>
      <c r="U287" s="313">
        <f>IFERROR(U286/H286,"0")</f>
        <v>6.666666666666667</v>
      </c>
      <c r="V287" s="313">
        <f>IFERROR(V286/H286,"0")</f>
        <v>7</v>
      </c>
      <c r="W287" s="313">
        <f>IFERROR(IF(W286="",0,W286),"0")</f>
        <v>5.271E-2</v>
      </c>
      <c r="X287" s="314"/>
      <c r="Y287" s="314"/>
    </row>
    <row r="288" spans="1:52" x14ac:dyDescent="0.2">
      <c r="A288" s="325"/>
      <c r="B288" s="325"/>
      <c r="C288" s="325"/>
      <c r="D288" s="325"/>
      <c r="E288" s="325"/>
      <c r="F288" s="325"/>
      <c r="G288" s="325"/>
      <c r="H288" s="325"/>
      <c r="I288" s="325"/>
      <c r="J288" s="325"/>
      <c r="K288" s="325"/>
      <c r="L288" s="326"/>
      <c r="M288" s="321" t="s">
        <v>64</v>
      </c>
      <c r="N288" s="322"/>
      <c r="O288" s="322"/>
      <c r="P288" s="322"/>
      <c r="Q288" s="322"/>
      <c r="R288" s="322"/>
      <c r="S288" s="323"/>
      <c r="T288" s="38" t="s">
        <v>63</v>
      </c>
      <c r="U288" s="313">
        <f>IFERROR(SUM(U286:U286),"0")</f>
        <v>17</v>
      </c>
      <c r="V288" s="313">
        <f>IFERROR(SUM(V286:V286),"0")</f>
        <v>17.849999999999998</v>
      </c>
      <c r="W288" s="38"/>
      <c r="X288" s="314"/>
      <c r="Y288" s="314"/>
    </row>
    <row r="289" spans="1:52" ht="27.75" customHeight="1" x14ac:dyDescent="0.2">
      <c r="A289" s="346" t="s">
        <v>423</v>
      </c>
      <c r="B289" s="347"/>
      <c r="C289" s="347"/>
      <c r="D289" s="347"/>
      <c r="E289" s="347"/>
      <c r="F289" s="347"/>
      <c r="G289" s="347"/>
      <c r="H289" s="347"/>
      <c r="I289" s="347"/>
      <c r="J289" s="347"/>
      <c r="K289" s="347"/>
      <c r="L289" s="347"/>
      <c r="M289" s="347"/>
      <c r="N289" s="347"/>
      <c r="O289" s="347"/>
      <c r="P289" s="347"/>
      <c r="Q289" s="347"/>
      <c r="R289" s="347"/>
      <c r="S289" s="347"/>
      <c r="T289" s="347"/>
      <c r="U289" s="347"/>
      <c r="V289" s="347"/>
      <c r="W289" s="347"/>
      <c r="X289" s="49"/>
      <c r="Y289" s="49"/>
    </row>
    <row r="290" spans="1:52" ht="16.5" customHeight="1" x14ac:dyDescent="0.25">
      <c r="A290" s="340" t="s">
        <v>424</v>
      </c>
      <c r="B290" s="325"/>
      <c r="C290" s="325"/>
      <c r="D290" s="325"/>
      <c r="E290" s="325"/>
      <c r="F290" s="325"/>
      <c r="G290" s="325"/>
      <c r="H290" s="325"/>
      <c r="I290" s="325"/>
      <c r="J290" s="325"/>
      <c r="K290" s="325"/>
      <c r="L290" s="325"/>
      <c r="M290" s="325"/>
      <c r="N290" s="325"/>
      <c r="O290" s="325"/>
      <c r="P290" s="325"/>
      <c r="Q290" s="325"/>
      <c r="R290" s="325"/>
      <c r="S290" s="325"/>
      <c r="T290" s="325"/>
      <c r="U290" s="325"/>
      <c r="V290" s="325"/>
      <c r="W290" s="325"/>
      <c r="X290" s="307"/>
      <c r="Y290" s="307"/>
    </row>
    <row r="291" spans="1:52" ht="14.25" customHeight="1" x14ac:dyDescent="0.25">
      <c r="A291" s="332" t="s">
        <v>100</v>
      </c>
      <c r="B291" s="325"/>
      <c r="C291" s="325"/>
      <c r="D291" s="325"/>
      <c r="E291" s="325"/>
      <c r="F291" s="325"/>
      <c r="G291" s="325"/>
      <c r="H291" s="325"/>
      <c r="I291" s="325"/>
      <c r="J291" s="325"/>
      <c r="K291" s="325"/>
      <c r="L291" s="325"/>
      <c r="M291" s="325"/>
      <c r="N291" s="325"/>
      <c r="O291" s="325"/>
      <c r="P291" s="325"/>
      <c r="Q291" s="325"/>
      <c r="R291" s="325"/>
      <c r="S291" s="325"/>
      <c r="T291" s="325"/>
      <c r="U291" s="325"/>
      <c r="V291" s="325"/>
      <c r="W291" s="325"/>
      <c r="X291" s="306"/>
      <c r="Y291" s="306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33">
        <v>4607091383997</v>
      </c>
      <c r="E292" s="334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42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36"/>
      <c r="O292" s="336"/>
      <c r="P292" s="336"/>
      <c r="Q292" s="334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33">
        <v>4607091383997</v>
      </c>
      <c r="E293" s="334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4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36"/>
      <c r="O293" s="336"/>
      <c r="P293" s="336"/>
      <c r="Q293" s="334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33">
        <v>4607091384130</v>
      </c>
      <c r="E294" s="334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4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36"/>
      <c r="O294" s="336"/>
      <c r="P294" s="336"/>
      <c r="Q294" s="334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33">
        <v>4607091384130</v>
      </c>
      <c r="E295" s="334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4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36"/>
      <c r="O295" s="336"/>
      <c r="P295" s="336"/>
      <c r="Q295" s="334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33">
        <v>4607091384147</v>
      </c>
      <c r="E296" s="334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42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36"/>
      <c r="O296" s="336"/>
      <c r="P296" s="336"/>
      <c r="Q296" s="334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33">
        <v>4607091384147</v>
      </c>
      <c r="E297" s="334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419" t="s">
        <v>434</v>
      </c>
      <c r="N297" s="336"/>
      <c r="O297" s="336"/>
      <c r="P297" s="336"/>
      <c r="Q297" s="334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33">
        <v>4607091384154</v>
      </c>
      <c r="E298" s="334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42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36"/>
      <c r="O298" s="336"/>
      <c r="P298" s="336"/>
      <c r="Q298" s="334"/>
      <c r="R298" s="35"/>
      <c r="S298" s="35"/>
      <c r="T298" s="36" t="s">
        <v>63</v>
      </c>
      <c r="U298" s="311">
        <v>100</v>
      </c>
      <c r="V298" s="312">
        <f t="shared" si="14"/>
        <v>100</v>
      </c>
      <c r="W298" s="37">
        <f>IFERROR(IF(V298=0,"",ROUNDUP(V298/H298,0)*0.00937),"")</f>
        <v>0.18740000000000001</v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33">
        <v>4607091384161</v>
      </c>
      <c r="E299" s="334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4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36"/>
      <c r="O299" s="336"/>
      <c r="P299" s="336"/>
      <c r="Q299" s="334"/>
      <c r="R299" s="35"/>
      <c r="S299" s="35"/>
      <c r="T299" s="36" t="s">
        <v>63</v>
      </c>
      <c r="U299" s="311">
        <v>35</v>
      </c>
      <c r="V299" s="312">
        <f t="shared" si="14"/>
        <v>35</v>
      </c>
      <c r="W299" s="37">
        <f>IFERROR(IF(V299=0,"",ROUNDUP(V299/H299,0)*0.00937),"")</f>
        <v>6.5589999999999996E-2</v>
      </c>
      <c r="X299" s="57"/>
      <c r="Y299" s="58"/>
      <c r="AC299" s="59"/>
      <c r="AZ299" s="224" t="s">
        <v>1</v>
      </c>
    </row>
    <row r="300" spans="1:52" x14ac:dyDescent="0.2">
      <c r="A300" s="324"/>
      <c r="B300" s="325"/>
      <c r="C300" s="325"/>
      <c r="D300" s="325"/>
      <c r="E300" s="325"/>
      <c r="F300" s="325"/>
      <c r="G300" s="325"/>
      <c r="H300" s="325"/>
      <c r="I300" s="325"/>
      <c r="J300" s="325"/>
      <c r="K300" s="325"/>
      <c r="L300" s="326"/>
      <c r="M300" s="321" t="s">
        <v>64</v>
      </c>
      <c r="N300" s="322"/>
      <c r="O300" s="322"/>
      <c r="P300" s="322"/>
      <c r="Q300" s="322"/>
      <c r="R300" s="322"/>
      <c r="S300" s="323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27</v>
      </c>
      <c r="V300" s="313">
        <f>IFERROR(V292/H292,"0")+IFERROR(V293/H293,"0")+IFERROR(V294/H294,"0")+IFERROR(V295/H295,"0")+IFERROR(V296/H296,"0")+IFERROR(V297/H297,"0")+IFERROR(V298/H298,"0")+IFERROR(V299/H299,"0")</f>
        <v>27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0.25298999999999999</v>
      </c>
      <c r="X300" s="314"/>
      <c r="Y300" s="314"/>
    </row>
    <row r="301" spans="1:52" x14ac:dyDescent="0.2">
      <c r="A301" s="325"/>
      <c r="B301" s="325"/>
      <c r="C301" s="325"/>
      <c r="D301" s="325"/>
      <c r="E301" s="325"/>
      <c r="F301" s="325"/>
      <c r="G301" s="325"/>
      <c r="H301" s="325"/>
      <c r="I301" s="325"/>
      <c r="J301" s="325"/>
      <c r="K301" s="325"/>
      <c r="L301" s="326"/>
      <c r="M301" s="321" t="s">
        <v>64</v>
      </c>
      <c r="N301" s="322"/>
      <c r="O301" s="322"/>
      <c r="P301" s="322"/>
      <c r="Q301" s="322"/>
      <c r="R301" s="322"/>
      <c r="S301" s="323"/>
      <c r="T301" s="38" t="s">
        <v>63</v>
      </c>
      <c r="U301" s="313">
        <f>IFERROR(SUM(U292:U299),"0")</f>
        <v>135</v>
      </c>
      <c r="V301" s="313">
        <f>IFERROR(SUM(V292:V299),"0")</f>
        <v>135</v>
      </c>
      <c r="W301" s="38"/>
      <c r="X301" s="314"/>
      <c r="Y301" s="314"/>
    </row>
    <row r="302" spans="1:52" ht="14.25" customHeight="1" x14ac:dyDescent="0.25">
      <c r="A302" s="332" t="s">
        <v>93</v>
      </c>
      <c r="B302" s="325"/>
      <c r="C302" s="325"/>
      <c r="D302" s="325"/>
      <c r="E302" s="325"/>
      <c r="F302" s="325"/>
      <c r="G302" s="325"/>
      <c r="H302" s="325"/>
      <c r="I302" s="325"/>
      <c r="J302" s="325"/>
      <c r="K302" s="325"/>
      <c r="L302" s="325"/>
      <c r="M302" s="325"/>
      <c r="N302" s="325"/>
      <c r="O302" s="325"/>
      <c r="P302" s="325"/>
      <c r="Q302" s="325"/>
      <c r="R302" s="325"/>
      <c r="S302" s="325"/>
      <c r="T302" s="325"/>
      <c r="U302" s="325"/>
      <c r="V302" s="325"/>
      <c r="W302" s="325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33">
        <v>4607091383980</v>
      </c>
      <c r="E303" s="334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4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36"/>
      <c r="O303" s="336"/>
      <c r="P303" s="336"/>
      <c r="Q303" s="334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33">
        <v>4607091384178</v>
      </c>
      <c r="E304" s="334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36"/>
      <c r="O304" s="336"/>
      <c r="P304" s="336"/>
      <c r="Q304" s="334"/>
      <c r="R304" s="35"/>
      <c r="S304" s="35"/>
      <c r="T304" s="36" t="s">
        <v>63</v>
      </c>
      <c r="U304" s="311">
        <v>24</v>
      </c>
      <c r="V304" s="312">
        <f>IFERROR(IF(U304="",0,CEILING((U304/$H304),1)*$H304),"")</f>
        <v>24</v>
      </c>
      <c r="W304" s="37">
        <f>IFERROR(IF(V304=0,"",ROUNDUP(V304/H304,0)*0.00937),"")</f>
        <v>5.6219999999999999E-2</v>
      </c>
      <c r="X304" s="57"/>
      <c r="Y304" s="58"/>
      <c r="AC304" s="59"/>
      <c r="AZ304" s="226" t="s">
        <v>1</v>
      </c>
    </row>
    <row r="305" spans="1:52" x14ac:dyDescent="0.2">
      <c r="A305" s="324"/>
      <c r="B305" s="325"/>
      <c r="C305" s="325"/>
      <c r="D305" s="325"/>
      <c r="E305" s="325"/>
      <c r="F305" s="325"/>
      <c r="G305" s="325"/>
      <c r="H305" s="325"/>
      <c r="I305" s="325"/>
      <c r="J305" s="325"/>
      <c r="K305" s="325"/>
      <c r="L305" s="326"/>
      <c r="M305" s="321" t="s">
        <v>64</v>
      </c>
      <c r="N305" s="322"/>
      <c r="O305" s="322"/>
      <c r="P305" s="322"/>
      <c r="Q305" s="322"/>
      <c r="R305" s="322"/>
      <c r="S305" s="323"/>
      <c r="T305" s="38" t="s">
        <v>65</v>
      </c>
      <c r="U305" s="313">
        <f>IFERROR(U303/H303,"0")+IFERROR(U304/H304,"0")</f>
        <v>6</v>
      </c>
      <c r="V305" s="313">
        <f>IFERROR(V303/H303,"0")+IFERROR(V304/H304,"0")</f>
        <v>6</v>
      </c>
      <c r="W305" s="313">
        <f>IFERROR(IF(W303="",0,W303),"0")+IFERROR(IF(W304="",0,W304),"0")</f>
        <v>5.6219999999999999E-2</v>
      </c>
      <c r="X305" s="314"/>
      <c r="Y305" s="314"/>
    </row>
    <row r="306" spans="1:52" x14ac:dyDescent="0.2">
      <c r="A306" s="325"/>
      <c r="B306" s="325"/>
      <c r="C306" s="325"/>
      <c r="D306" s="325"/>
      <c r="E306" s="325"/>
      <c r="F306" s="325"/>
      <c r="G306" s="325"/>
      <c r="H306" s="325"/>
      <c r="I306" s="325"/>
      <c r="J306" s="325"/>
      <c r="K306" s="325"/>
      <c r="L306" s="326"/>
      <c r="M306" s="321" t="s">
        <v>64</v>
      </c>
      <c r="N306" s="322"/>
      <c r="O306" s="322"/>
      <c r="P306" s="322"/>
      <c r="Q306" s="322"/>
      <c r="R306" s="322"/>
      <c r="S306" s="323"/>
      <c r="T306" s="38" t="s">
        <v>63</v>
      </c>
      <c r="U306" s="313">
        <f>IFERROR(SUM(U303:U304),"0")</f>
        <v>24</v>
      </c>
      <c r="V306" s="313">
        <f>IFERROR(SUM(V303:V304),"0")</f>
        <v>24</v>
      </c>
      <c r="W306" s="38"/>
      <c r="X306" s="314"/>
      <c r="Y306" s="314"/>
    </row>
    <row r="307" spans="1:52" ht="14.25" customHeight="1" x14ac:dyDescent="0.25">
      <c r="A307" s="332" t="s">
        <v>66</v>
      </c>
      <c r="B307" s="325"/>
      <c r="C307" s="325"/>
      <c r="D307" s="325"/>
      <c r="E307" s="325"/>
      <c r="F307" s="325"/>
      <c r="G307" s="325"/>
      <c r="H307" s="325"/>
      <c r="I307" s="325"/>
      <c r="J307" s="325"/>
      <c r="K307" s="325"/>
      <c r="L307" s="325"/>
      <c r="M307" s="325"/>
      <c r="N307" s="325"/>
      <c r="O307" s="325"/>
      <c r="P307" s="325"/>
      <c r="Q307" s="325"/>
      <c r="R307" s="325"/>
      <c r="S307" s="325"/>
      <c r="T307" s="325"/>
      <c r="U307" s="325"/>
      <c r="V307" s="325"/>
      <c r="W307" s="325"/>
      <c r="X307" s="306"/>
      <c r="Y307" s="306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33">
        <v>4607091384260</v>
      </c>
      <c r="E308" s="334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41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36"/>
      <c r="O308" s="336"/>
      <c r="P308" s="336"/>
      <c r="Q308" s="334"/>
      <c r="R308" s="35"/>
      <c r="S308" s="35"/>
      <c r="T308" s="36" t="s">
        <v>63</v>
      </c>
      <c r="U308" s="311">
        <v>50</v>
      </c>
      <c r="V308" s="312">
        <f>IFERROR(IF(U308="",0,CEILING((U308/$H308),1)*$H308),"")</f>
        <v>54.6</v>
      </c>
      <c r="W308" s="37">
        <f>IFERROR(IF(V308=0,"",ROUNDUP(V308/H308,0)*0.02175),"")</f>
        <v>0.15225</v>
      </c>
      <c r="X308" s="57"/>
      <c r="Y308" s="58"/>
      <c r="AC308" s="59"/>
      <c r="AZ308" s="227" t="s">
        <v>1</v>
      </c>
    </row>
    <row r="309" spans="1:52" x14ac:dyDescent="0.2">
      <c r="A309" s="324"/>
      <c r="B309" s="325"/>
      <c r="C309" s="325"/>
      <c r="D309" s="325"/>
      <c r="E309" s="325"/>
      <c r="F309" s="325"/>
      <c r="G309" s="325"/>
      <c r="H309" s="325"/>
      <c r="I309" s="325"/>
      <c r="J309" s="325"/>
      <c r="K309" s="325"/>
      <c r="L309" s="326"/>
      <c r="M309" s="321" t="s">
        <v>64</v>
      </c>
      <c r="N309" s="322"/>
      <c r="O309" s="322"/>
      <c r="P309" s="322"/>
      <c r="Q309" s="322"/>
      <c r="R309" s="322"/>
      <c r="S309" s="323"/>
      <c r="T309" s="38" t="s">
        <v>65</v>
      </c>
      <c r="U309" s="313">
        <f>IFERROR(U308/H308,"0")</f>
        <v>6.4102564102564106</v>
      </c>
      <c r="V309" s="313">
        <f>IFERROR(V308/H308,"0")</f>
        <v>7</v>
      </c>
      <c r="W309" s="313">
        <f>IFERROR(IF(W308="",0,W308),"0")</f>
        <v>0.15225</v>
      </c>
      <c r="X309" s="314"/>
      <c r="Y309" s="314"/>
    </row>
    <row r="310" spans="1:52" x14ac:dyDescent="0.2">
      <c r="A310" s="325"/>
      <c r="B310" s="325"/>
      <c r="C310" s="325"/>
      <c r="D310" s="325"/>
      <c r="E310" s="325"/>
      <c r="F310" s="325"/>
      <c r="G310" s="325"/>
      <c r="H310" s="325"/>
      <c r="I310" s="325"/>
      <c r="J310" s="325"/>
      <c r="K310" s="325"/>
      <c r="L310" s="326"/>
      <c r="M310" s="321" t="s">
        <v>64</v>
      </c>
      <c r="N310" s="322"/>
      <c r="O310" s="322"/>
      <c r="P310" s="322"/>
      <c r="Q310" s="322"/>
      <c r="R310" s="322"/>
      <c r="S310" s="323"/>
      <c r="T310" s="38" t="s">
        <v>63</v>
      </c>
      <c r="U310" s="313">
        <f>IFERROR(SUM(U308:U308),"0")</f>
        <v>50</v>
      </c>
      <c r="V310" s="313">
        <f>IFERROR(SUM(V308:V308),"0")</f>
        <v>54.6</v>
      </c>
      <c r="W310" s="38"/>
      <c r="X310" s="314"/>
      <c r="Y310" s="314"/>
    </row>
    <row r="311" spans="1:52" ht="14.25" customHeight="1" x14ac:dyDescent="0.25">
      <c r="A311" s="332" t="s">
        <v>211</v>
      </c>
      <c r="B311" s="325"/>
      <c r="C311" s="325"/>
      <c r="D311" s="325"/>
      <c r="E311" s="325"/>
      <c r="F311" s="325"/>
      <c r="G311" s="325"/>
      <c r="H311" s="325"/>
      <c r="I311" s="325"/>
      <c r="J311" s="325"/>
      <c r="K311" s="325"/>
      <c r="L311" s="325"/>
      <c r="M311" s="325"/>
      <c r="N311" s="325"/>
      <c r="O311" s="325"/>
      <c r="P311" s="325"/>
      <c r="Q311" s="325"/>
      <c r="R311" s="325"/>
      <c r="S311" s="325"/>
      <c r="T311" s="325"/>
      <c r="U311" s="325"/>
      <c r="V311" s="325"/>
      <c r="W311" s="325"/>
      <c r="X311" s="306"/>
      <c r="Y311" s="306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33">
        <v>4607091384673</v>
      </c>
      <c r="E312" s="334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4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36"/>
      <c r="O312" s="336"/>
      <c r="P312" s="336"/>
      <c r="Q312" s="334"/>
      <c r="R312" s="35"/>
      <c r="S312" s="35"/>
      <c r="T312" s="36" t="s">
        <v>63</v>
      </c>
      <c r="U312" s="311">
        <v>90</v>
      </c>
      <c r="V312" s="312">
        <f>IFERROR(IF(U312="",0,CEILING((U312/$H312),1)*$H312),"")</f>
        <v>93.6</v>
      </c>
      <c r="W312" s="37">
        <f>IFERROR(IF(V312=0,"",ROUNDUP(V312/H312,0)*0.02175),"")</f>
        <v>0.26100000000000001</v>
      </c>
      <c r="X312" s="57"/>
      <c r="Y312" s="58"/>
      <c r="AC312" s="59"/>
      <c r="AZ312" s="228" t="s">
        <v>1</v>
      </c>
    </row>
    <row r="313" spans="1:52" x14ac:dyDescent="0.2">
      <c r="A313" s="324"/>
      <c r="B313" s="325"/>
      <c r="C313" s="325"/>
      <c r="D313" s="325"/>
      <c r="E313" s="325"/>
      <c r="F313" s="325"/>
      <c r="G313" s="325"/>
      <c r="H313" s="325"/>
      <c r="I313" s="325"/>
      <c r="J313" s="325"/>
      <c r="K313" s="325"/>
      <c r="L313" s="326"/>
      <c r="M313" s="321" t="s">
        <v>64</v>
      </c>
      <c r="N313" s="322"/>
      <c r="O313" s="322"/>
      <c r="P313" s="322"/>
      <c r="Q313" s="322"/>
      <c r="R313" s="322"/>
      <c r="S313" s="323"/>
      <c r="T313" s="38" t="s">
        <v>65</v>
      </c>
      <c r="U313" s="313">
        <f>IFERROR(U312/H312,"0")</f>
        <v>11.538461538461538</v>
      </c>
      <c r="V313" s="313">
        <f>IFERROR(V312/H312,"0")</f>
        <v>12</v>
      </c>
      <c r="W313" s="313">
        <f>IFERROR(IF(W312="",0,W312),"0")</f>
        <v>0.26100000000000001</v>
      </c>
      <c r="X313" s="314"/>
      <c r="Y313" s="314"/>
    </row>
    <row r="314" spans="1:52" x14ac:dyDescent="0.2">
      <c r="A314" s="325"/>
      <c r="B314" s="325"/>
      <c r="C314" s="325"/>
      <c r="D314" s="325"/>
      <c r="E314" s="325"/>
      <c r="F314" s="325"/>
      <c r="G314" s="325"/>
      <c r="H314" s="325"/>
      <c r="I314" s="325"/>
      <c r="J314" s="325"/>
      <c r="K314" s="325"/>
      <c r="L314" s="326"/>
      <c r="M314" s="321" t="s">
        <v>64</v>
      </c>
      <c r="N314" s="322"/>
      <c r="O314" s="322"/>
      <c r="P314" s="322"/>
      <c r="Q314" s="322"/>
      <c r="R314" s="322"/>
      <c r="S314" s="323"/>
      <c r="T314" s="38" t="s">
        <v>63</v>
      </c>
      <c r="U314" s="313">
        <f>IFERROR(SUM(U312:U312),"0")</f>
        <v>90</v>
      </c>
      <c r="V314" s="313">
        <f>IFERROR(SUM(V312:V312),"0")</f>
        <v>93.6</v>
      </c>
      <c r="W314" s="38"/>
      <c r="X314" s="314"/>
      <c r="Y314" s="314"/>
    </row>
    <row r="315" spans="1:52" ht="16.5" customHeight="1" x14ac:dyDescent="0.25">
      <c r="A315" s="340" t="s">
        <v>447</v>
      </c>
      <c r="B315" s="325"/>
      <c r="C315" s="325"/>
      <c r="D315" s="325"/>
      <c r="E315" s="325"/>
      <c r="F315" s="325"/>
      <c r="G315" s="325"/>
      <c r="H315" s="325"/>
      <c r="I315" s="325"/>
      <c r="J315" s="325"/>
      <c r="K315" s="325"/>
      <c r="L315" s="325"/>
      <c r="M315" s="325"/>
      <c r="N315" s="325"/>
      <c r="O315" s="325"/>
      <c r="P315" s="325"/>
      <c r="Q315" s="325"/>
      <c r="R315" s="325"/>
      <c r="S315" s="325"/>
      <c r="T315" s="325"/>
      <c r="U315" s="325"/>
      <c r="V315" s="325"/>
      <c r="W315" s="325"/>
      <c r="X315" s="307"/>
      <c r="Y315" s="307"/>
    </row>
    <row r="316" spans="1:52" ht="14.25" customHeight="1" x14ac:dyDescent="0.25">
      <c r="A316" s="332" t="s">
        <v>100</v>
      </c>
      <c r="B316" s="325"/>
      <c r="C316" s="325"/>
      <c r="D316" s="325"/>
      <c r="E316" s="325"/>
      <c r="F316" s="325"/>
      <c r="G316" s="325"/>
      <c r="H316" s="325"/>
      <c r="I316" s="325"/>
      <c r="J316" s="325"/>
      <c r="K316" s="325"/>
      <c r="L316" s="325"/>
      <c r="M316" s="325"/>
      <c r="N316" s="325"/>
      <c r="O316" s="325"/>
      <c r="P316" s="325"/>
      <c r="Q316" s="325"/>
      <c r="R316" s="325"/>
      <c r="S316" s="325"/>
      <c r="T316" s="325"/>
      <c r="U316" s="325"/>
      <c r="V316" s="325"/>
      <c r="W316" s="325"/>
      <c r="X316" s="306"/>
      <c r="Y316" s="306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33">
        <v>4607091384185</v>
      </c>
      <c r="E317" s="334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4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36"/>
      <c r="O317" s="336"/>
      <c r="P317" s="336"/>
      <c r="Q317" s="334"/>
      <c r="R317" s="35"/>
      <c r="S317" s="35"/>
      <c r="T317" s="36" t="s">
        <v>63</v>
      </c>
      <c r="U317" s="311">
        <v>50</v>
      </c>
      <c r="V317" s="312">
        <f>IFERROR(IF(U317="",0,CEILING((U317/$H317),1)*$H317),"")</f>
        <v>60</v>
      </c>
      <c r="W317" s="37">
        <f>IFERROR(IF(V317=0,"",ROUNDUP(V317/H317,0)*0.02175),"")</f>
        <v>0.10874999999999999</v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33">
        <v>4607091384192</v>
      </c>
      <c r="E318" s="334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41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36"/>
      <c r="O318" s="336"/>
      <c r="P318" s="336"/>
      <c r="Q318" s="334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33">
        <v>4680115881907</v>
      </c>
      <c r="E319" s="334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4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36"/>
      <c r="O319" s="336"/>
      <c r="P319" s="336"/>
      <c r="Q319" s="334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33">
        <v>4607091384680</v>
      </c>
      <c r="E320" s="334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41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36"/>
      <c r="O320" s="336"/>
      <c r="P320" s="336"/>
      <c r="Q320" s="334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24"/>
      <c r="B321" s="325"/>
      <c r="C321" s="325"/>
      <c r="D321" s="325"/>
      <c r="E321" s="325"/>
      <c r="F321" s="325"/>
      <c r="G321" s="325"/>
      <c r="H321" s="325"/>
      <c r="I321" s="325"/>
      <c r="J321" s="325"/>
      <c r="K321" s="325"/>
      <c r="L321" s="326"/>
      <c r="M321" s="321" t="s">
        <v>64</v>
      </c>
      <c r="N321" s="322"/>
      <c r="O321" s="322"/>
      <c r="P321" s="322"/>
      <c r="Q321" s="322"/>
      <c r="R321" s="322"/>
      <c r="S321" s="323"/>
      <c r="T321" s="38" t="s">
        <v>65</v>
      </c>
      <c r="U321" s="313">
        <f>IFERROR(U317/H317,"0")+IFERROR(U318/H318,"0")+IFERROR(U319/H319,"0")+IFERROR(U320/H320,"0")</f>
        <v>4.166666666666667</v>
      </c>
      <c r="V321" s="313">
        <f>IFERROR(V317/H317,"0")+IFERROR(V318/H318,"0")+IFERROR(V319/H319,"0")+IFERROR(V320/H320,"0")</f>
        <v>5</v>
      </c>
      <c r="W321" s="313">
        <f>IFERROR(IF(W317="",0,W317),"0")+IFERROR(IF(W318="",0,W318),"0")+IFERROR(IF(W319="",0,W319),"0")+IFERROR(IF(W320="",0,W320),"0")</f>
        <v>0.10874999999999999</v>
      </c>
      <c r="X321" s="314"/>
      <c r="Y321" s="314"/>
    </row>
    <row r="322" spans="1:52" x14ac:dyDescent="0.2">
      <c r="A322" s="325"/>
      <c r="B322" s="325"/>
      <c r="C322" s="325"/>
      <c r="D322" s="325"/>
      <c r="E322" s="325"/>
      <c r="F322" s="325"/>
      <c r="G322" s="325"/>
      <c r="H322" s="325"/>
      <c r="I322" s="325"/>
      <c r="J322" s="325"/>
      <c r="K322" s="325"/>
      <c r="L322" s="326"/>
      <c r="M322" s="321" t="s">
        <v>64</v>
      </c>
      <c r="N322" s="322"/>
      <c r="O322" s="322"/>
      <c r="P322" s="322"/>
      <c r="Q322" s="322"/>
      <c r="R322" s="322"/>
      <c r="S322" s="323"/>
      <c r="T322" s="38" t="s">
        <v>63</v>
      </c>
      <c r="U322" s="313">
        <f>IFERROR(SUM(U317:U320),"0")</f>
        <v>50</v>
      </c>
      <c r="V322" s="313">
        <f>IFERROR(SUM(V317:V320),"0")</f>
        <v>60</v>
      </c>
      <c r="W322" s="38"/>
      <c r="X322" s="314"/>
      <c r="Y322" s="314"/>
    </row>
    <row r="323" spans="1:52" ht="14.25" customHeight="1" x14ac:dyDescent="0.25">
      <c r="A323" s="332" t="s">
        <v>59</v>
      </c>
      <c r="B323" s="325"/>
      <c r="C323" s="325"/>
      <c r="D323" s="325"/>
      <c r="E323" s="325"/>
      <c r="F323" s="325"/>
      <c r="G323" s="325"/>
      <c r="H323" s="325"/>
      <c r="I323" s="325"/>
      <c r="J323" s="325"/>
      <c r="K323" s="325"/>
      <c r="L323" s="325"/>
      <c r="M323" s="325"/>
      <c r="N323" s="325"/>
      <c r="O323" s="325"/>
      <c r="P323" s="325"/>
      <c r="Q323" s="325"/>
      <c r="R323" s="325"/>
      <c r="S323" s="325"/>
      <c r="T323" s="325"/>
      <c r="U323" s="325"/>
      <c r="V323" s="325"/>
      <c r="W323" s="325"/>
      <c r="X323" s="306"/>
      <c r="Y323" s="306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33">
        <v>4607091384802</v>
      </c>
      <c r="E324" s="334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36"/>
      <c r="O324" s="336"/>
      <c r="P324" s="336"/>
      <c r="Q324" s="334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33">
        <v>4607091384826</v>
      </c>
      <c r="E325" s="334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41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36"/>
      <c r="O325" s="336"/>
      <c r="P325" s="336"/>
      <c r="Q325" s="334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24"/>
      <c r="B326" s="325"/>
      <c r="C326" s="325"/>
      <c r="D326" s="325"/>
      <c r="E326" s="325"/>
      <c r="F326" s="325"/>
      <c r="G326" s="325"/>
      <c r="H326" s="325"/>
      <c r="I326" s="325"/>
      <c r="J326" s="325"/>
      <c r="K326" s="325"/>
      <c r="L326" s="326"/>
      <c r="M326" s="321" t="s">
        <v>64</v>
      </c>
      <c r="N326" s="322"/>
      <c r="O326" s="322"/>
      <c r="P326" s="322"/>
      <c r="Q326" s="322"/>
      <c r="R326" s="322"/>
      <c r="S326" s="323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25"/>
      <c r="B327" s="325"/>
      <c r="C327" s="325"/>
      <c r="D327" s="325"/>
      <c r="E327" s="325"/>
      <c r="F327" s="325"/>
      <c r="G327" s="325"/>
      <c r="H327" s="325"/>
      <c r="I327" s="325"/>
      <c r="J327" s="325"/>
      <c r="K327" s="325"/>
      <c r="L327" s="326"/>
      <c r="M327" s="321" t="s">
        <v>64</v>
      </c>
      <c r="N327" s="322"/>
      <c r="O327" s="322"/>
      <c r="P327" s="322"/>
      <c r="Q327" s="322"/>
      <c r="R327" s="322"/>
      <c r="S327" s="323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32" t="s">
        <v>66</v>
      </c>
      <c r="B328" s="325"/>
      <c r="C328" s="325"/>
      <c r="D328" s="325"/>
      <c r="E328" s="325"/>
      <c r="F328" s="325"/>
      <c r="G328" s="325"/>
      <c r="H328" s="325"/>
      <c r="I328" s="325"/>
      <c r="J328" s="325"/>
      <c r="K328" s="325"/>
      <c r="L328" s="325"/>
      <c r="M328" s="325"/>
      <c r="N328" s="325"/>
      <c r="O328" s="325"/>
      <c r="P328" s="325"/>
      <c r="Q328" s="325"/>
      <c r="R328" s="325"/>
      <c r="S328" s="325"/>
      <c r="T328" s="325"/>
      <c r="U328" s="325"/>
      <c r="V328" s="325"/>
      <c r="W328" s="325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33">
        <v>4607091384246</v>
      </c>
      <c r="E329" s="334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36"/>
      <c r="O329" s="336"/>
      <c r="P329" s="336"/>
      <c r="Q329" s="334"/>
      <c r="R329" s="35"/>
      <c r="S329" s="35"/>
      <c r="T329" s="36" t="s">
        <v>63</v>
      </c>
      <c r="U329" s="311">
        <v>30</v>
      </c>
      <c r="V329" s="312">
        <f>IFERROR(IF(U329="",0,CEILING((U329/$H329),1)*$H329),"")</f>
        <v>31.2</v>
      </c>
      <c r="W329" s="37">
        <f>IFERROR(IF(V329=0,"",ROUNDUP(V329/H329,0)*0.02175),"")</f>
        <v>8.6999999999999994E-2</v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33">
        <v>4680115881976</v>
      </c>
      <c r="E330" s="334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4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36"/>
      <c r="O330" s="336"/>
      <c r="P330" s="336"/>
      <c r="Q330" s="334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33">
        <v>4607091384253</v>
      </c>
      <c r="E331" s="334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4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36"/>
      <c r="O331" s="336"/>
      <c r="P331" s="336"/>
      <c r="Q331" s="334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33">
        <v>4680115881969</v>
      </c>
      <c r="E332" s="334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4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36"/>
      <c r="O332" s="336"/>
      <c r="P332" s="336"/>
      <c r="Q332" s="334"/>
      <c r="R332" s="35"/>
      <c r="S332" s="35"/>
      <c r="T332" s="36" t="s">
        <v>63</v>
      </c>
      <c r="U332" s="311">
        <v>8</v>
      </c>
      <c r="V332" s="312">
        <f>IFERROR(IF(U332="",0,CEILING((U332/$H332),1)*$H332),"")</f>
        <v>9.6</v>
      </c>
      <c r="W332" s="37">
        <f>IFERROR(IF(V332=0,"",ROUNDUP(V332/H332,0)*0.00753),"")</f>
        <v>3.0120000000000001E-2</v>
      </c>
      <c r="X332" s="57"/>
      <c r="Y332" s="58"/>
      <c r="AC332" s="59"/>
      <c r="AZ332" s="238" t="s">
        <v>1</v>
      </c>
    </row>
    <row r="333" spans="1:52" x14ac:dyDescent="0.2">
      <c r="A333" s="324"/>
      <c r="B333" s="325"/>
      <c r="C333" s="325"/>
      <c r="D333" s="325"/>
      <c r="E333" s="325"/>
      <c r="F333" s="325"/>
      <c r="G333" s="325"/>
      <c r="H333" s="325"/>
      <c r="I333" s="325"/>
      <c r="J333" s="325"/>
      <c r="K333" s="325"/>
      <c r="L333" s="326"/>
      <c r="M333" s="321" t="s">
        <v>64</v>
      </c>
      <c r="N333" s="322"/>
      <c r="O333" s="322"/>
      <c r="P333" s="322"/>
      <c r="Q333" s="322"/>
      <c r="R333" s="322"/>
      <c r="S333" s="323"/>
      <c r="T333" s="38" t="s">
        <v>65</v>
      </c>
      <c r="U333" s="313">
        <f>IFERROR(U329/H329,"0")+IFERROR(U330/H330,"0")+IFERROR(U331/H331,"0")+IFERROR(U332/H332,"0")</f>
        <v>7.1794871794871797</v>
      </c>
      <c r="V333" s="313">
        <f>IFERROR(V329/H329,"0")+IFERROR(V330/H330,"0")+IFERROR(V331/H331,"0")+IFERROR(V332/H332,"0")</f>
        <v>8</v>
      </c>
      <c r="W333" s="313">
        <f>IFERROR(IF(W329="",0,W329),"0")+IFERROR(IF(W330="",0,W330),"0")+IFERROR(IF(W331="",0,W331),"0")+IFERROR(IF(W332="",0,W332),"0")</f>
        <v>0.11712</v>
      </c>
      <c r="X333" s="314"/>
      <c r="Y333" s="314"/>
    </row>
    <row r="334" spans="1:52" x14ac:dyDescent="0.2">
      <c r="A334" s="325"/>
      <c r="B334" s="325"/>
      <c r="C334" s="325"/>
      <c r="D334" s="325"/>
      <c r="E334" s="325"/>
      <c r="F334" s="325"/>
      <c r="G334" s="325"/>
      <c r="H334" s="325"/>
      <c r="I334" s="325"/>
      <c r="J334" s="325"/>
      <c r="K334" s="325"/>
      <c r="L334" s="326"/>
      <c r="M334" s="321" t="s">
        <v>64</v>
      </c>
      <c r="N334" s="322"/>
      <c r="O334" s="322"/>
      <c r="P334" s="322"/>
      <c r="Q334" s="322"/>
      <c r="R334" s="322"/>
      <c r="S334" s="323"/>
      <c r="T334" s="38" t="s">
        <v>63</v>
      </c>
      <c r="U334" s="313">
        <f>IFERROR(SUM(U329:U332),"0")</f>
        <v>38</v>
      </c>
      <c r="V334" s="313">
        <f>IFERROR(SUM(V329:V332),"0")</f>
        <v>40.799999999999997</v>
      </c>
      <c r="W334" s="38"/>
      <c r="X334" s="314"/>
      <c r="Y334" s="314"/>
    </row>
    <row r="335" spans="1:52" ht="14.25" customHeight="1" x14ac:dyDescent="0.25">
      <c r="A335" s="332" t="s">
        <v>211</v>
      </c>
      <c r="B335" s="325"/>
      <c r="C335" s="325"/>
      <c r="D335" s="325"/>
      <c r="E335" s="325"/>
      <c r="F335" s="325"/>
      <c r="G335" s="325"/>
      <c r="H335" s="325"/>
      <c r="I335" s="325"/>
      <c r="J335" s="325"/>
      <c r="K335" s="325"/>
      <c r="L335" s="325"/>
      <c r="M335" s="325"/>
      <c r="N335" s="325"/>
      <c r="O335" s="325"/>
      <c r="P335" s="325"/>
      <c r="Q335" s="325"/>
      <c r="R335" s="325"/>
      <c r="S335" s="325"/>
      <c r="T335" s="325"/>
      <c r="U335" s="325"/>
      <c r="V335" s="325"/>
      <c r="W335" s="325"/>
      <c r="X335" s="306"/>
      <c r="Y335" s="306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33">
        <v>4607091389357</v>
      </c>
      <c r="E336" s="334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4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36"/>
      <c r="O336" s="336"/>
      <c r="P336" s="336"/>
      <c r="Q336" s="334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24"/>
      <c r="B337" s="325"/>
      <c r="C337" s="325"/>
      <c r="D337" s="325"/>
      <c r="E337" s="325"/>
      <c r="F337" s="325"/>
      <c r="G337" s="325"/>
      <c r="H337" s="325"/>
      <c r="I337" s="325"/>
      <c r="J337" s="325"/>
      <c r="K337" s="325"/>
      <c r="L337" s="326"/>
      <c r="M337" s="321" t="s">
        <v>64</v>
      </c>
      <c r="N337" s="322"/>
      <c r="O337" s="322"/>
      <c r="P337" s="322"/>
      <c r="Q337" s="322"/>
      <c r="R337" s="322"/>
      <c r="S337" s="323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25"/>
      <c r="B338" s="325"/>
      <c r="C338" s="325"/>
      <c r="D338" s="325"/>
      <c r="E338" s="325"/>
      <c r="F338" s="325"/>
      <c r="G338" s="325"/>
      <c r="H338" s="325"/>
      <c r="I338" s="325"/>
      <c r="J338" s="325"/>
      <c r="K338" s="325"/>
      <c r="L338" s="326"/>
      <c r="M338" s="321" t="s">
        <v>64</v>
      </c>
      <c r="N338" s="322"/>
      <c r="O338" s="322"/>
      <c r="P338" s="322"/>
      <c r="Q338" s="322"/>
      <c r="R338" s="322"/>
      <c r="S338" s="323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46" t="s">
        <v>470</v>
      </c>
      <c r="B339" s="347"/>
      <c r="C339" s="347"/>
      <c r="D339" s="347"/>
      <c r="E339" s="347"/>
      <c r="F339" s="347"/>
      <c r="G339" s="347"/>
      <c r="H339" s="347"/>
      <c r="I339" s="347"/>
      <c r="J339" s="347"/>
      <c r="K339" s="347"/>
      <c r="L339" s="347"/>
      <c r="M339" s="347"/>
      <c r="N339" s="347"/>
      <c r="O339" s="347"/>
      <c r="P339" s="347"/>
      <c r="Q339" s="347"/>
      <c r="R339" s="347"/>
      <c r="S339" s="347"/>
      <c r="T339" s="347"/>
      <c r="U339" s="347"/>
      <c r="V339" s="347"/>
      <c r="W339" s="347"/>
      <c r="X339" s="49"/>
      <c r="Y339" s="49"/>
    </row>
    <row r="340" spans="1:52" ht="16.5" customHeight="1" x14ac:dyDescent="0.25">
      <c r="A340" s="340" t="s">
        <v>471</v>
      </c>
      <c r="B340" s="325"/>
      <c r="C340" s="325"/>
      <c r="D340" s="325"/>
      <c r="E340" s="325"/>
      <c r="F340" s="325"/>
      <c r="G340" s="325"/>
      <c r="H340" s="325"/>
      <c r="I340" s="325"/>
      <c r="J340" s="325"/>
      <c r="K340" s="325"/>
      <c r="L340" s="325"/>
      <c r="M340" s="325"/>
      <c r="N340" s="325"/>
      <c r="O340" s="325"/>
      <c r="P340" s="325"/>
      <c r="Q340" s="325"/>
      <c r="R340" s="325"/>
      <c r="S340" s="325"/>
      <c r="T340" s="325"/>
      <c r="U340" s="325"/>
      <c r="V340" s="325"/>
      <c r="W340" s="325"/>
      <c r="X340" s="307"/>
      <c r="Y340" s="307"/>
    </row>
    <row r="341" spans="1:52" ht="14.25" customHeight="1" x14ac:dyDescent="0.25">
      <c r="A341" s="332" t="s">
        <v>100</v>
      </c>
      <c r="B341" s="325"/>
      <c r="C341" s="325"/>
      <c r="D341" s="325"/>
      <c r="E341" s="325"/>
      <c r="F341" s="325"/>
      <c r="G341" s="325"/>
      <c r="H341" s="325"/>
      <c r="I341" s="325"/>
      <c r="J341" s="325"/>
      <c r="K341" s="325"/>
      <c r="L341" s="325"/>
      <c r="M341" s="325"/>
      <c r="N341" s="325"/>
      <c r="O341" s="325"/>
      <c r="P341" s="325"/>
      <c r="Q341" s="325"/>
      <c r="R341" s="325"/>
      <c r="S341" s="325"/>
      <c r="T341" s="325"/>
      <c r="U341" s="325"/>
      <c r="V341" s="325"/>
      <c r="W341" s="325"/>
      <c r="X341" s="306"/>
      <c r="Y341" s="306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33">
        <v>4607091389708</v>
      </c>
      <c r="E342" s="334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4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36"/>
      <c r="O342" s="336"/>
      <c r="P342" s="336"/>
      <c r="Q342" s="334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33">
        <v>4607091389692</v>
      </c>
      <c r="E343" s="334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40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36"/>
      <c r="O343" s="336"/>
      <c r="P343" s="336"/>
      <c r="Q343" s="334"/>
      <c r="R343" s="35"/>
      <c r="S343" s="35"/>
      <c r="T343" s="36" t="s">
        <v>63</v>
      </c>
      <c r="U343" s="311">
        <v>22.5</v>
      </c>
      <c r="V343" s="312">
        <f>IFERROR(IF(U343="",0,CEILING((U343/$H343),1)*$H343),"")</f>
        <v>24.3</v>
      </c>
      <c r="W343" s="37">
        <f>IFERROR(IF(V343=0,"",ROUNDUP(V343/H343,0)*0.00753),"")</f>
        <v>6.7769999999999997E-2</v>
      </c>
      <c r="X343" s="57"/>
      <c r="Y343" s="58"/>
      <c r="AC343" s="59"/>
      <c r="AZ343" s="241" t="s">
        <v>1</v>
      </c>
    </row>
    <row r="344" spans="1:52" x14ac:dyDescent="0.2">
      <c r="A344" s="324"/>
      <c r="B344" s="325"/>
      <c r="C344" s="325"/>
      <c r="D344" s="325"/>
      <c r="E344" s="325"/>
      <c r="F344" s="325"/>
      <c r="G344" s="325"/>
      <c r="H344" s="325"/>
      <c r="I344" s="325"/>
      <c r="J344" s="325"/>
      <c r="K344" s="325"/>
      <c r="L344" s="326"/>
      <c r="M344" s="321" t="s">
        <v>64</v>
      </c>
      <c r="N344" s="322"/>
      <c r="O344" s="322"/>
      <c r="P344" s="322"/>
      <c r="Q344" s="322"/>
      <c r="R344" s="322"/>
      <c r="S344" s="323"/>
      <c r="T344" s="38" t="s">
        <v>65</v>
      </c>
      <c r="U344" s="313">
        <f>IFERROR(U342/H342,"0")+IFERROR(U343/H343,"0")</f>
        <v>8.3333333333333321</v>
      </c>
      <c r="V344" s="313">
        <f>IFERROR(V342/H342,"0")+IFERROR(V343/H343,"0")</f>
        <v>9</v>
      </c>
      <c r="W344" s="313">
        <f>IFERROR(IF(W342="",0,W342),"0")+IFERROR(IF(W343="",0,W343),"0")</f>
        <v>6.7769999999999997E-2</v>
      </c>
      <c r="X344" s="314"/>
      <c r="Y344" s="314"/>
    </row>
    <row r="345" spans="1:52" x14ac:dyDescent="0.2">
      <c r="A345" s="325"/>
      <c r="B345" s="325"/>
      <c r="C345" s="325"/>
      <c r="D345" s="325"/>
      <c r="E345" s="325"/>
      <c r="F345" s="325"/>
      <c r="G345" s="325"/>
      <c r="H345" s="325"/>
      <c r="I345" s="325"/>
      <c r="J345" s="325"/>
      <c r="K345" s="325"/>
      <c r="L345" s="326"/>
      <c r="M345" s="321" t="s">
        <v>64</v>
      </c>
      <c r="N345" s="322"/>
      <c r="O345" s="322"/>
      <c r="P345" s="322"/>
      <c r="Q345" s="322"/>
      <c r="R345" s="322"/>
      <c r="S345" s="323"/>
      <c r="T345" s="38" t="s">
        <v>63</v>
      </c>
      <c r="U345" s="313">
        <f>IFERROR(SUM(U342:U343),"0")</f>
        <v>22.5</v>
      </c>
      <c r="V345" s="313">
        <f>IFERROR(SUM(V342:V343),"0")</f>
        <v>24.3</v>
      </c>
      <c r="W345" s="38"/>
      <c r="X345" s="314"/>
      <c r="Y345" s="314"/>
    </row>
    <row r="346" spans="1:52" ht="14.25" customHeight="1" x14ac:dyDescent="0.25">
      <c r="A346" s="332" t="s">
        <v>59</v>
      </c>
      <c r="B346" s="325"/>
      <c r="C346" s="325"/>
      <c r="D346" s="325"/>
      <c r="E346" s="325"/>
      <c r="F346" s="325"/>
      <c r="G346" s="325"/>
      <c r="H346" s="325"/>
      <c r="I346" s="325"/>
      <c r="J346" s="325"/>
      <c r="K346" s="325"/>
      <c r="L346" s="325"/>
      <c r="M346" s="325"/>
      <c r="N346" s="325"/>
      <c r="O346" s="325"/>
      <c r="P346" s="325"/>
      <c r="Q346" s="325"/>
      <c r="R346" s="325"/>
      <c r="S346" s="325"/>
      <c r="T346" s="325"/>
      <c r="U346" s="325"/>
      <c r="V346" s="325"/>
      <c r="W346" s="325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33">
        <v>4607091389753</v>
      </c>
      <c r="E347" s="334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3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36"/>
      <c r="O347" s="336"/>
      <c r="P347" s="336"/>
      <c r="Q347" s="334"/>
      <c r="R347" s="35"/>
      <c r="S347" s="35"/>
      <c r="T347" s="36" t="s">
        <v>63</v>
      </c>
      <c r="U347" s="311">
        <v>50</v>
      </c>
      <c r="V347" s="312">
        <f t="shared" ref="V347:V359" si="15">IFERROR(IF(U347="",0,CEILING((U347/$H347),1)*$H347),"")</f>
        <v>50.400000000000006</v>
      </c>
      <c r="W347" s="37">
        <f>IFERROR(IF(V347=0,"",ROUNDUP(V347/H347,0)*0.00753),"")</f>
        <v>9.0359999999999996E-2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33">
        <v>4607091389760</v>
      </c>
      <c r="E348" s="334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3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36"/>
      <c r="O348" s="336"/>
      <c r="P348" s="336"/>
      <c r="Q348" s="334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33">
        <v>4607091389746</v>
      </c>
      <c r="E349" s="334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40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36"/>
      <c r="O349" s="336"/>
      <c r="P349" s="336"/>
      <c r="Q349" s="334"/>
      <c r="R349" s="35"/>
      <c r="S349" s="35"/>
      <c r="T349" s="36" t="s">
        <v>63</v>
      </c>
      <c r="U349" s="311">
        <v>150</v>
      </c>
      <c r="V349" s="312">
        <f t="shared" si="15"/>
        <v>151.20000000000002</v>
      </c>
      <c r="W349" s="37">
        <f>IFERROR(IF(V349=0,"",ROUNDUP(V349/H349,0)*0.00753),"")</f>
        <v>0.27107999999999999</v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33">
        <v>4680115882928</v>
      </c>
      <c r="E350" s="334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40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36"/>
      <c r="O350" s="336"/>
      <c r="P350" s="336"/>
      <c r="Q350" s="334"/>
      <c r="R350" s="35"/>
      <c r="S350" s="35"/>
      <c r="T350" s="36" t="s">
        <v>63</v>
      </c>
      <c r="U350" s="311">
        <v>168</v>
      </c>
      <c r="V350" s="312">
        <f t="shared" si="15"/>
        <v>168</v>
      </c>
      <c r="W350" s="37">
        <f>IFERROR(IF(V350=0,"",ROUNDUP(V350/H350,0)*0.00753),"")</f>
        <v>0.753</v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33">
        <v>4680115883147</v>
      </c>
      <c r="E351" s="334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3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36"/>
      <c r="O351" s="336"/>
      <c r="P351" s="336"/>
      <c r="Q351" s="334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33">
        <v>4607091384338</v>
      </c>
      <c r="E352" s="334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3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36"/>
      <c r="O352" s="336"/>
      <c r="P352" s="336"/>
      <c r="Q352" s="334"/>
      <c r="R352" s="35"/>
      <c r="S352" s="35"/>
      <c r="T352" s="36" t="s">
        <v>63</v>
      </c>
      <c r="U352" s="311">
        <v>175</v>
      </c>
      <c r="V352" s="312">
        <f t="shared" si="15"/>
        <v>176.4</v>
      </c>
      <c r="W352" s="37">
        <f t="shared" si="16"/>
        <v>0.42168</v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33">
        <v>4680115883154</v>
      </c>
      <c r="E353" s="334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3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36"/>
      <c r="O353" s="336"/>
      <c r="P353" s="336"/>
      <c r="Q353" s="334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33">
        <v>4607091389524</v>
      </c>
      <c r="E354" s="334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39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36"/>
      <c r="O354" s="336"/>
      <c r="P354" s="336"/>
      <c r="Q354" s="334"/>
      <c r="R354" s="35"/>
      <c r="S354" s="35"/>
      <c r="T354" s="36" t="s">
        <v>63</v>
      </c>
      <c r="U354" s="311">
        <v>140</v>
      </c>
      <c r="V354" s="312">
        <f t="shared" si="15"/>
        <v>140.70000000000002</v>
      </c>
      <c r="W354" s="37">
        <f t="shared" si="16"/>
        <v>0.33634000000000003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33">
        <v>4680115883161</v>
      </c>
      <c r="E355" s="334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3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36"/>
      <c r="O355" s="336"/>
      <c r="P355" s="336"/>
      <c r="Q355" s="334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33">
        <v>4607091384345</v>
      </c>
      <c r="E356" s="334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3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36"/>
      <c r="O356" s="336"/>
      <c r="P356" s="336"/>
      <c r="Q356" s="334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33">
        <v>4680115883178</v>
      </c>
      <c r="E357" s="334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39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36"/>
      <c r="O357" s="336"/>
      <c r="P357" s="336"/>
      <c r="Q357" s="334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33">
        <v>4607091389531</v>
      </c>
      <c r="E358" s="334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39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36"/>
      <c r="O358" s="336"/>
      <c r="P358" s="336"/>
      <c r="Q358" s="334"/>
      <c r="R358" s="35"/>
      <c r="S358" s="35"/>
      <c r="T358" s="36" t="s">
        <v>63</v>
      </c>
      <c r="U358" s="311">
        <v>175</v>
      </c>
      <c r="V358" s="312">
        <f t="shared" si="15"/>
        <v>176.4</v>
      </c>
      <c r="W358" s="37">
        <f t="shared" si="16"/>
        <v>0.42168</v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33">
        <v>4680115883185</v>
      </c>
      <c r="E359" s="334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392" t="s">
        <v>502</v>
      </c>
      <c r="N359" s="336"/>
      <c r="O359" s="336"/>
      <c r="P359" s="336"/>
      <c r="Q359" s="334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24"/>
      <c r="B360" s="325"/>
      <c r="C360" s="325"/>
      <c r="D360" s="325"/>
      <c r="E360" s="325"/>
      <c r="F360" s="325"/>
      <c r="G360" s="325"/>
      <c r="H360" s="325"/>
      <c r="I360" s="325"/>
      <c r="J360" s="325"/>
      <c r="K360" s="325"/>
      <c r="L360" s="326"/>
      <c r="M360" s="321" t="s">
        <v>64</v>
      </c>
      <c r="N360" s="322"/>
      <c r="O360" s="322"/>
      <c r="P360" s="322"/>
      <c r="Q360" s="322"/>
      <c r="R360" s="322"/>
      <c r="S360" s="323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380.95238095238091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383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2.2941400000000001</v>
      </c>
      <c r="X360" s="314"/>
      <c r="Y360" s="314"/>
    </row>
    <row r="361" spans="1:52" x14ac:dyDescent="0.2">
      <c r="A361" s="325"/>
      <c r="B361" s="325"/>
      <c r="C361" s="325"/>
      <c r="D361" s="325"/>
      <c r="E361" s="325"/>
      <c r="F361" s="325"/>
      <c r="G361" s="325"/>
      <c r="H361" s="325"/>
      <c r="I361" s="325"/>
      <c r="J361" s="325"/>
      <c r="K361" s="325"/>
      <c r="L361" s="326"/>
      <c r="M361" s="321" t="s">
        <v>64</v>
      </c>
      <c r="N361" s="322"/>
      <c r="O361" s="322"/>
      <c r="P361" s="322"/>
      <c r="Q361" s="322"/>
      <c r="R361" s="322"/>
      <c r="S361" s="323"/>
      <c r="T361" s="38" t="s">
        <v>63</v>
      </c>
      <c r="U361" s="313">
        <f>IFERROR(SUM(U347:U359),"0")</f>
        <v>858</v>
      </c>
      <c r="V361" s="313">
        <f>IFERROR(SUM(V347:V359),"0")</f>
        <v>863.1</v>
      </c>
      <c r="W361" s="38"/>
      <c r="X361" s="314"/>
      <c r="Y361" s="314"/>
    </row>
    <row r="362" spans="1:52" ht="14.25" customHeight="1" x14ac:dyDescent="0.25">
      <c r="A362" s="332" t="s">
        <v>66</v>
      </c>
      <c r="B362" s="325"/>
      <c r="C362" s="325"/>
      <c r="D362" s="325"/>
      <c r="E362" s="325"/>
      <c r="F362" s="325"/>
      <c r="G362" s="325"/>
      <c r="H362" s="325"/>
      <c r="I362" s="325"/>
      <c r="J362" s="325"/>
      <c r="K362" s="325"/>
      <c r="L362" s="325"/>
      <c r="M362" s="325"/>
      <c r="N362" s="325"/>
      <c r="O362" s="325"/>
      <c r="P362" s="325"/>
      <c r="Q362" s="325"/>
      <c r="R362" s="325"/>
      <c r="S362" s="325"/>
      <c r="T362" s="325"/>
      <c r="U362" s="325"/>
      <c r="V362" s="325"/>
      <c r="W362" s="325"/>
      <c r="X362" s="306"/>
      <c r="Y362" s="306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33">
        <v>4607091389685</v>
      </c>
      <c r="E363" s="334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3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36"/>
      <c r="O363" s="336"/>
      <c r="P363" s="336"/>
      <c r="Q363" s="334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33">
        <v>4607091389654</v>
      </c>
      <c r="E364" s="334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3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36"/>
      <c r="O364" s="336"/>
      <c r="P364" s="336"/>
      <c r="Q364" s="334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33">
        <v>4607091384352</v>
      </c>
      <c r="E365" s="334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36"/>
      <c r="O365" s="336"/>
      <c r="P365" s="336"/>
      <c r="Q365" s="334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33">
        <v>4607091389661</v>
      </c>
      <c r="E366" s="334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3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36"/>
      <c r="O366" s="336"/>
      <c r="P366" s="336"/>
      <c r="Q366" s="334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24"/>
      <c r="B367" s="325"/>
      <c r="C367" s="325"/>
      <c r="D367" s="325"/>
      <c r="E367" s="325"/>
      <c r="F367" s="325"/>
      <c r="G367" s="325"/>
      <c r="H367" s="325"/>
      <c r="I367" s="325"/>
      <c r="J367" s="325"/>
      <c r="K367" s="325"/>
      <c r="L367" s="326"/>
      <c r="M367" s="321" t="s">
        <v>64</v>
      </c>
      <c r="N367" s="322"/>
      <c r="O367" s="322"/>
      <c r="P367" s="322"/>
      <c r="Q367" s="322"/>
      <c r="R367" s="322"/>
      <c r="S367" s="323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25"/>
      <c r="B368" s="325"/>
      <c r="C368" s="325"/>
      <c r="D368" s="325"/>
      <c r="E368" s="325"/>
      <c r="F368" s="325"/>
      <c r="G368" s="325"/>
      <c r="H368" s="325"/>
      <c r="I368" s="325"/>
      <c r="J368" s="325"/>
      <c r="K368" s="325"/>
      <c r="L368" s="326"/>
      <c r="M368" s="321" t="s">
        <v>64</v>
      </c>
      <c r="N368" s="322"/>
      <c r="O368" s="322"/>
      <c r="P368" s="322"/>
      <c r="Q368" s="322"/>
      <c r="R368" s="322"/>
      <c r="S368" s="323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32" t="s">
        <v>211</v>
      </c>
      <c r="B369" s="325"/>
      <c r="C369" s="325"/>
      <c r="D369" s="325"/>
      <c r="E369" s="325"/>
      <c r="F369" s="325"/>
      <c r="G369" s="325"/>
      <c r="H369" s="325"/>
      <c r="I369" s="325"/>
      <c r="J369" s="325"/>
      <c r="K369" s="325"/>
      <c r="L369" s="325"/>
      <c r="M369" s="325"/>
      <c r="N369" s="325"/>
      <c r="O369" s="325"/>
      <c r="P369" s="325"/>
      <c r="Q369" s="325"/>
      <c r="R369" s="325"/>
      <c r="S369" s="325"/>
      <c r="T369" s="325"/>
      <c r="U369" s="325"/>
      <c r="V369" s="325"/>
      <c r="W369" s="325"/>
      <c r="X369" s="306"/>
      <c r="Y369" s="306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33">
        <v>4680115881648</v>
      </c>
      <c r="E370" s="334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3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36"/>
      <c r="O370" s="336"/>
      <c r="P370" s="336"/>
      <c r="Q370" s="334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24"/>
      <c r="B371" s="325"/>
      <c r="C371" s="325"/>
      <c r="D371" s="325"/>
      <c r="E371" s="325"/>
      <c r="F371" s="325"/>
      <c r="G371" s="325"/>
      <c r="H371" s="325"/>
      <c r="I371" s="325"/>
      <c r="J371" s="325"/>
      <c r="K371" s="325"/>
      <c r="L371" s="326"/>
      <c r="M371" s="321" t="s">
        <v>64</v>
      </c>
      <c r="N371" s="322"/>
      <c r="O371" s="322"/>
      <c r="P371" s="322"/>
      <c r="Q371" s="322"/>
      <c r="R371" s="322"/>
      <c r="S371" s="323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25"/>
      <c r="B372" s="325"/>
      <c r="C372" s="325"/>
      <c r="D372" s="325"/>
      <c r="E372" s="325"/>
      <c r="F372" s="325"/>
      <c r="G372" s="325"/>
      <c r="H372" s="325"/>
      <c r="I372" s="325"/>
      <c r="J372" s="325"/>
      <c r="K372" s="325"/>
      <c r="L372" s="326"/>
      <c r="M372" s="321" t="s">
        <v>64</v>
      </c>
      <c r="N372" s="322"/>
      <c r="O372" s="322"/>
      <c r="P372" s="322"/>
      <c r="Q372" s="322"/>
      <c r="R372" s="322"/>
      <c r="S372" s="323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32" t="s">
        <v>79</v>
      </c>
      <c r="B373" s="325"/>
      <c r="C373" s="325"/>
      <c r="D373" s="325"/>
      <c r="E373" s="325"/>
      <c r="F373" s="325"/>
      <c r="G373" s="325"/>
      <c r="H373" s="325"/>
      <c r="I373" s="325"/>
      <c r="J373" s="325"/>
      <c r="K373" s="325"/>
      <c r="L373" s="325"/>
      <c r="M373" s="325"/>
      <c r="N373" s="325"/>
      <c r="O373" s="325"/>
      <c r="P373" s="325"/>
      <c r="Q373" s="325"/>
      <c r="R373" s="325"/>
      <c r="S373" s="325"/>
      <c r="T373" s="325"/>
      <c r="U373" s="325"/>
      <c r="V373" s="325"/>
      <c r="W373" s="325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33">
        <v>4680115883017</v>
      </c>
      <c r="E374" s="334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38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36"/>
      <c r="O374" s="336"/>
      <c r="P374" s="336"/>
      <c r="Q374" s="334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33">
        <v>4680115883031</v>
      </c>
      <c r="E375" s="334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38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36"/>
      <c r="O375" s="336"/>
      <c r="P375" s="336"/>
      <c r="Q375" s="334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33">
        <v>4680115883024</v>
      </c>
      <c r="E376" s="334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38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36"/>
      <c r="O376" s="336"/>
      <c r="P376" s="336"/>
      <c r="Q376" s="334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24"/>
      <c r="B377" s="325"/>
      <c r="C377" s="325"/>
      <c r="D377" s="325"/>
      <c r="E377" s="325"/>
      <c r="F377" s="325"/>
      <c r="G377" s="325"/>
      <c r="H377" s="325"/>
      <c r="I377" s="325"/>
      <c r="J377" s="325"/>
      <c r="K377" s="325"/>
      <c r="L377" s="326"/>
      <c r="M377" s="321" t="s">
        <v>64</v>
      </c>
      <c r="N377" s="322"/>
      <c r="O377" s="322"/>
      <c r="P377" s="322"/>
      <c r="Q377" s="322"/>
      <c r="R377" s="322"/>
      <c r="S377" s="323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25"/>
      <c r="B378" s="325"/>
      <c r="C378" s="325"/>
      <c r="D378" s="325"/>
      <c r="E378" s="325"/>
      <c r="F378" s="325"/>
      <c r="G378" s="325"/>
      <c r="H378" s="325"/>
      <c r="I378" s="325"/>
      <c r="J378" s="325"/>
      <c r="K378" s="325"/>
      <c r="L378" s="326"/>
      <c r="M378" s="321" t="s">
        <v>64</v>
      </c>
      <c r="N378" s="322"/>
      <c r="O378" s="322"/>
      <c r="P378" s="322"/>
      <c r="Q378" s="322"/>
      <c r="R378" s="322"/>
      <c r="S378" s="323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32" t="s">
        <v>88</v>
      </c>
      <c r="B379" s="325"/>
      <c r="C379" s="325"/>
      <c r="D379" s="325"/>
      <c r="E379" s="325"/>
      <c r="F379" s="325"/>
      <c r="G379" s="325"/>
      <c r="H379" s="325"/>
      <c r="I379" s="325"/>
      <c r="J379" s="325"/>
      <c r="K379" s="325"/>
      <c r="L379" s="325"/>
      <c r="M379" s="325"/>
      <c r="N379" s="325"/>
      <c r="O379" s="325"/>
      <c r="P379" s="325"/>
      <c r="Q379" s="325"/>
      <c r="R379" s="325"/>
      <c r="S379" s="325"/>
      <c r="T379" s="325"/>
      <c r="U379" s="325"/>
      <c r="V379" s="325"/>
      <c r="W379" s="325"/>
      <c r="X379" s="306"/>
      <c r="Y379" s="306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33">
        <v>4680115882997</v>
      </c>
      <c r="E380" s="334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379" t="s">
        <v>522</v>
      </c>
      <c r="N380" s="336"/>
      <c r="O380" s="336"/>
      <c r="P380" s="336"/>
      <c r="Q380" s="334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24"/>
      <c r="B381" s="325"/>
      <c r="C381" s="325"/>
      <c r="D381" s="325"/>
      <c r="E381" s="325"/>
      <c r="F381" s="325"/>
      <c r="G381" s="325"/>
      <c r="H381" s="325"/>
      <c r="I381" s="325"/>
      <c r="J381" s="325"/>
      <c r="K381" s="325"/>
      <c r="L381" s="326"/>
      <c r="M381" s="321" t="s">
        <v>64</v>
      </c>
      <c r="N381" s="322"/>
      <c r="O381" s="322"/>
      <c r="P381" s="322"/>
      <c r="Q381" s="322"/>
      <c r="R381" s="322"/>
      <c r="S381" s="323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25"/>
      <c r="B382" s="325"/>
      <c r="C382" s="325"/>
      <c r="D382" s="325"/>
      <c r="E382" s="325"/>
      <c r="F382" s="325"/>
      <c r="G382" s="325"/>
      <c r="H382" s="325"/>
      <c r="I382" s="325"/>
      <c r="J382" s="325"/>
      <c r="K382" s="325"/>
      <c r="L382" s="326"/>
      <c r="M382" s="321" t="s">
        <v>64</v>
      </c>
      <c r="N382" s="322"/>
      <c r="O382" s="322"/>
      <c r="P382" s="322"/>
      <c r="Q382" s="322"/>
      <c r="R382" s="322"/>
      <c r="S382" s="323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40" t="s">
        <v>523</v>
      </c>
      <c r="B383" s="325"/>
      <c r="C383" s="325"/>
      <c r="D383" s="325"/>
      <c r="E383" s="325"/>
      <c r="F383" s="325"/>
      <c r="G383" s="325"/>
      <c r="H383" s="325"/>
      <c r="I383" s="325"/>
      <c r="J383" s="325"/>
      <c r="K383" s="325"/>
      <c r="L383" s="325"/>
      <c r="M383" s="325"/>
      <c r="N383" s="325"/>
      <c r="O383" s="325"/>
      <c r="P383" s="325"/>
      <c r="Q383" s="325"/>
      <c r="R383" s="325"/>
      <c r="S383" s="325"/>
      <c r="T383" s="325"/>
      <c r="U383" s="325"/>
      <c r="V383" s="325"/>
      <c r="W383" s="325"/>
      <c r="X383" s="307"/>
      <c r="Y383" s="307"/>
    </row>
    <row r="384" spans="1:52" ht="14.25" customHeight="1" x14ac:dyDescent="0.25">
      <c r="A384" s="332" t="s">
        <v>93</v>
      </c>
      <c r="B384" s="325"/>
      <c r="C384" s="325"/>
      <c r="D384" s="325"/>
      <c r="E384" s="325"/>
      <c r="F384" s="325"/>
      <c r="G384" s="325"/>
      <c r="H384" s="325"/>
      <c r="I384" s="325"/>
      <c r="J384" s="325"/>
      <c r="K384" s="325"/>
      <c r="L384" s="325"/>
      <c r="M384" s="325"/>
      <c r="N384" s="325"/>
      <c r="O384" s="325"/>
      <c r="P384" s="325"/>
      <c r="Q384" s="325"/>
      <c r="R384" s="325"/>
      <c r="S384" s="325"/>
      <c r="T384" s="325"/>
      <c r="U384" s="325"/>
      <c r="V384" s="325"/>
      <c r="W384" s="325"/>
      <c r="X384" s="306"/>
      <c r="Y384" s="306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33">
        <v>4607091389388</v>
      </c>
      <c r="E385" s="334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3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36"/>
      <c r="O385" s="336"/>
      <c r="P385" s="336"/>
      <c r="Q385" s="334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33">
        <v>4607091389364</v>
      </c>
      <c r="E386" s="334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3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36"/>
      <c r="O386" s="336"/>
      <c r="P386" s="336"/>
      <c r="Q386" s="334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24"/>
      <c r="B387" s="325"/>
      <c r="C387" s="325"/>
      <c r="D387" s="325"/>
      <c r="E387" s="325"/>
      <c r="F387" s="325"/>
      <c r="G387" s="325"/>
      <c r="H387" s="325"/>
      <c r="I387" s="325"/>
      <c r="J387" s="325"/>
      <c r="K387" s="325"/>
      <c r="L387" s="326"/>
      <c r="M387" s="321" t="s">
        <v>64</v>
      </c>
      <c r="N387" s="322"/>
      <c r="O387" s="322"/>
      <c r="P387" s="322"/>
      <c r="Q387" s="322"/>
      <c r="R387" s="322"/>
      <c r="S387" s="323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25"/>
      <c r="B388" s="325"/>
      <c r="C388" s="325"/>
      <c r="D388" s="325"/>
      <c r="E388" s="325"/>
      <c r="F388" s="325"/>
      <c r="G388" s="325"/>
      <c r="H388" s="325"/>
      <c r="I388" s="325"/>
      <c r="J388" s="325"/>
      <c r="K388" s="325"/>
      <c r="L388" s="326"/>
      <c r="M388" s="321" t="s">
        <v>64</v>
      </c>
      <c r="N388" s="322"/>
      <c r="O388" s="322"/>
      <c r="P388" s="322"/>
      <c r="Q388" s="322"/>
      <c r="R388" s="322"/>
      <c r="S388" s="323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32" t="s">
        <v>59</v>
      </c>
      <c r="B389" s="325"/>
      <c r="C389" s="325"/>
      <c r="D389" s="325"/>
      <c r="E389" s="325"/>
      <c r="F389" s="325"/>
      <c r="G389" s="325"/>
      <c r="H389" s="325"/>
      <c r="I389" s="325"/>
      <c r="J389" s="325"/>
      <c r="K389" s="325"/>
      <c r="L389" s="325"/>
      <c r="M389" s="325"/>
      <c r="N389" s="325"/>
      <c r="O389" s="325"/>
      <c r="P389" s="325"/>
      <c r="Q389" s="325"/>
      <c r="R389" s="325"/>
      <c r="S389" s="325"/>
      <c r="T389" s="325"/>
      <c r="U389" s="325"/>
      <c r="V389" s="325"/>
      <c r="W389" s="325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33">
        <v>4607091389739</v>
      </c>
      <c r="E390" s="334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3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36"/>
      <c r="O390" s="336"/>
      <c r="P390" s="336"/>
      <c r="Q390" s="334"/>
      <c r="R390" s="35"/>
      <c r="S390" s="35"/>
      <c r="T390" s="36" t="s">
        <v>63</v>
      </c>
      <c r="U390" s="311">
        <v>100</v>
      </c>
      <c r="V390" s="312">
        <f t="shared" ref="V390:V396" si="17">IFERROR(IF(U390="",0,CEILING((U390/$H390),1)*$H390),"")</f>
        <v>100.80000000000001</v>
      </c>
      <c r="W390" s="37">
        <f>IFERROR(IF(V390=0,"",ROUNDUP(V390/H390,0)*0.00753),"")</f>
        <v>0.18071999999999999</v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33">
        <v>4680115883048</v>
      </c>
      <c r="E391" s="334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3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36"/>
      <c r="O391" s="336"/>
      <c r="P391" s="336"/>
      <c r="Q391" s="334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33">
        <v>4607091389425</v>
      </c>
      <c r="E392" s="334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37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36"/>
      <c r="O392" s="336"/>
      <c r="P392" s="336"/>
      <c r="Q392" s="334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33">
        <v>4680115882911</v>
      </c>
      <c r="E393" s="334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372" t="s">
        <v>536</v>
      </c>
      <c r="N393" s="336"/>
      <c r="O393" s="336"/>
      <c r="P393" s="336"/>
      <c r="Q393" s="334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33">
        <v>4680115880771</v>
      </c>
      <c r="E394" s="334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3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36"/>
      <c r="O394" s="336"/>
      <c r="P394" s="336"/>
      <c r="Q394" s="334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33">
        <v>4607091389500</v>
      </c>
      <c r="E395" s="334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3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36"/>
      <c r="O395" s="336"/>
      <c r="P395" s="336"/>
      <c r="Q395" s="334"/>
      <c r="R395" s="35"/>
      <c r="S395" s="35"/>
      <c r="T395" s="36" t="s">
        <v>63</v>
      </c>
      <c r="U395" s="311">
        <v>35</v>
      </c>
      <c r="V395" s="312">
        <f t="shared" si="17"/>
        <v>35.700000000000003</v>
      </c>
      <c r="W395" s="37">
        <f>IFERROR(IF(V395=0,"",ROUNDUP(V395/H395,0)*0.00502),"")</f>
        <v>8.5339999999999999E-2</v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33">
        <v>4680115881983</v>
      </c>
      <c r="E396" s="334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37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36"/>
      <c r="O396" s="336"/>
      <c r="P396" s="336"/>
      <c r="Q396" s="334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24"/>
      <c r="B397" s="325"/>
      <c r="C397" s="325"/>
      <c r="D397" s="325"/>
      <c r="E397" s="325"/>
      <c r="F397" s="325"/>
      <c r="G397" s="325"/>
      <c r="H397" s="325"/>
      <c r="I397" s="325"/>
      <c r="J397" s="325"/>
      <c r="K397" s="325"/>
      <c r="L397" s="326"/>
      <c r="M397" s="321" t="s">
        <v>64</v>
      </c>
      <c r="N397" s="322"/>
      <c r="O397" s="322"/>
      <c r="P397" s="322"/>
      <c r="Q397" s="322"/>
      <c r="R397" s="322"/>
      <c r="S397" s="323"/>
      <c r="T397" s="38" t="s">
        <v>65</v>
      </c>
      <c r="U397" s="313">
        <f>IFERROR(U390/H390,"0")+IFERROR(U391/H391,"0")+IFERROR(U392/H392,"0")+IFERROR(U393/H393,"0")+IFERROR(U394/H394,"0")+IFERROR(U395/H395,"0")+IFERROR(U396/H396,"0")</f>
        <v>40.476190476190474</v>
      </c>
      <c r="V397" s="313">
        <f>IFERROR(V390/H390,"0")+IFERROR(V391/H391,"0")+IFERROR(V392/H392,"0")+IFERROR(V393/H393,"0")+IFERROR(V394/H394,"0")+IFERROR(V395/H395,"0")+IFERROR(V396/H396,"0")</f>
        <v>41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0.26605999999999996</v>
      </c>
      <c r="X397" s="314"/>
      <c r="Y397" s="314"/>
    </row>
    <row r="398" spans="1:52" x14ac:dyDescent="0.2">
      <c r="A398" s="325"/>
      <c r="B398" s="325"/>
      <c r="C398" s="325"/>
      <c r="D398" s="325"/>
      <c r="E398" s="325"/>
      <c r="F398" s="325"/>
      <c r="G398" s="325"/>
      <c r="H398" s="325"/>
      <c r="I398" s="325"/>
      <c r="J398" s="325"/>
      <c r="K398" s="325"/>
      <c r="L398" s="326"/>
      <c r="M398" s="321" t="s">
        <v>64</v>
      </c>
      <c r="N398" s="322"/>
      <c r="O398" s="322"/>
      <c r="P398" s="322"/>
      <c r="Q398" s="322"/>
      <c r="R398" s="322"/>
      <c r="S398" s="323"/>
      <c r="T398" s="38" t="s">
        <v>63</v>
      </c>
      <c r="U398" s="313">
        <f>IFERROR(SUM(U390:U396),"0")</f>
        <v>135</v>
      </c>
      <c r="V398" s="313">
        <f>IFERROR(SUM(V390:V396),"0")</f>
        <v>136.5</v>
      </c>
      <c r="W398" s="38"/>
      <c r="X398" s="314"/>
      <c r="Y398" s="314"/>
    </row>
    <row r="399" spans="1:52" ht="14.25" customHeight="1" x14ac:dyDescent="0.25">
      <c r="A399" s="332" t="s">
        <v>79</v>
      </c>
      <c r="B399" s="325"/>
      <c r="C399" s="325"/>
      <c r="D399" s="325"/>
      <c r="E399" s="325"/>
      <c r="F399" s="325"/>
      <c r="G399" s="325"/>
      <c r="H399" s="325"/>
      <c r="I399" s="325"/>
      <c r="J399" s="325"/>
      <c r="K399" s="325"/>
      <c r="L399" s="325"/>
      <c r="M399" s="325"/>
      <c r="N399" s="325"/>
      <c r="O399" s="325"/>
      <c r="P399" s="325"/>
      <c r="Q399" s="325"/>
      <c r="R399" s="325"/>
      <c r="S399" s="325"/>
      <c r="T399" s="325"/>
      <c r="U399" s="325"/>
      <c r="V399" s="325"/>
      <c r="W399" s="325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33">
        <v>4680115883000</v>
      </c>
      <c r="E400" s="334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37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36"/>
      <c r="O400" s="336"/>
      <c r="P400" s="336"/>
      <c r="Q400" s="334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24"/>
      <c r="B401" s="325"/>
      <c r="C401" s="325"/>
      <c r="D401" s="325"/>
      <c r="E401" s="325"/>
      <c r="F401" s="325"/>
      <c r="G401" s="325"/>
      <c r="H401" s="325"/>
      <c r="I401" s="325"/>
      <c r="J401" s="325"/>
      <c r="K401" s="325"/>
      <c r="L401" s="326"/>
      <c r="M401" s="321" t="s">
        <v>64</v>
      </c>
      <c r="N401" s="322"/>
      <c r="O401" s="322"/>
      <c r="P401" s="322"/>
      <c r="Q401" s="322"/>
      <c r="R401" s="322"/>
      <c r="S401" s="323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25"/>
      <c r="B402" s="325"/>
      <c r="C402" s="325"/>
      <c r="D402" s="325"/>
      <c r="E402" s="325"/>
      <c r="F402" s="325"/>
      <c r="G402" s="325"/>
      <c r="H402" s="325"/>
      <c r="I402" s="325"/>
      <c r="J402" s="325"/>
      <c r="K402" s="325"/>
      <c r="L402" s="326"/>
      <c r="M402" s="321" t="s">
        <v>64</v>
      </c>
      <c r="N402" s="322"/>
      <c r="O402" s="322"/>
      <c r="P402" s="322"/>
      <c r="Q402" s="322"/>
      <c r="R402" s="322"/>
      <c r="S402" s="323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32" t="s">
        <v>88</v>
      </c>
      <c r="B403" s="325"/>
      <c r="C403" s="325"/>
      <c r="D403" s="325"/>
      <c r="E403" s="325"/>
      <c r="F403" s="325"/>
      <c r="G403" s="325"/>
      <c r="H403" s="325"/>
      <c r="I403" s="325"/>
      <c r="J403" s="325"/>
      <c r="K403" s="325"/>
      <c r="L403" s="325"/>
      <c r="M403" s="325"/>
      <c r="N403" s="325"/>
      <c r="O403" s="325"/>
      <c r="P403" s="325"/>
      <c r="Q403" s="325"/>
      <c r="R403" s="325"/>
      <c r="S403" s="325"/>
      <c r="T403" s="325"/>
      <c r="U403" s="325"/>
      <c r="V403" s="325"/>
      <c r="W403" s="325"/>
      <c r="X403" s="306"/>
      <c r="Y403" s="306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33">
        <v>4680115882980</v>
      </c>
      <c r="E404" s="334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36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36"/>
      <c r="O404" s="336"/>
      <c r="P404" s="336"/>
      <c r="Q404" s="334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24"/>
      <c r="B405" s="325"/>
      <c r="C405" s="325"/>
      <c r="D405" s="325"/>
      <c r="E405" s="325"/>
      <c r="F405" s="325"/>
      <c r="G405" s="325"/>
      <c r="H405" s="325"/>
      <c r="I405" s="325"/>
      <c r="J405" s="325"/>
      <c r="K405" s="325"/>
      <c r="L405" s="326"/>
      <c r="M405" s="321" t="s">
        <v>64</v>
      </c>
      <c r="N405" s="322"/>
      <c r="O405" s="322"/>
      <c r="P405" s="322"/>
      <c r="Q405" s="322"/>
      <c r="R405" s="322"/>
      <c r="S405" s="323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25"/>
      <c r="B406" s="325"/>
      <c r="C406" s="325"/>
      <c r="D406" s="325"/>
      <c r="E406" s="325"/>
      <c r="F406" s="325"/>
      <c r="G406" s="325"/>
      <c r="H406" s="325"/>
      <c r="I406" s="325"/>
      <c r="J406" s="325"/>
      <c r="K406" s="325"/>
      <c r="L406" s="326"/>
      <c r="M406" s="321" t="s">
        <v>64</v>
      </c>
      <c r="N406" s="322"/>
      <c r="O406" s="322"/>
      <c r="P406" s="322"/>
      <c r="Q406" s="322"/>
      <c r="R406" s="322"/>
      <c r="S406" s="323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46" t="s">
        <v>547</v>
      </c>
      <c r="B407" s="347"/>
      <c r="C407" s="347"/>
      <c r="D407" s="347"/>
      <c r="E407" s="347"/>
      <c r="F407" s="347"/>
      <c r="G407" s="347"/>
      <c r="H407" s="347"/>
      <c r="I407" s="347"/>
      <c r="J407" s="347"/>
      <c r="K407" s="347"/>
      <c r="L407" s="347"/>
      <c r="M407" s="347"/>
      <c r="N407" s="347"/>
      <c r="O407" s="347"/>
      <c r="P407" s="347"/>
      <c r="Q407" s="347"/>
      <c r="R407" s="347"/>
      <c r="S407" s="347"/>
      <c r="T407" s="347"/>
      <c r="U407" s="347"/>
      <c r="V407" s="347"/>
      <c r="W407" s="347"/>
      <c r="X407" s="49"/>
      <c r="Y407" s="49"/>
    </row>
    <row r="408" spans="1:52" ht="16.5" customHeight="1" x14ac:dyDescent="0.25">
      <c r="A408" s="340" t="s">
        <v>547</v>
      </c>
      <c r="B408" s="325"/>
      <c r="C408" s="325"/>
      <c r="D408" s="325"/>
      <c r="E408" s="325"/>
      <c r="F408" s="325"/>
      <c r="G408" s="325"/>
      <c r="H408" s="325"/>
      <c r="I408" s="325"/>
      <c r="J408" s="325"/>
      <c r="K408" s="325"/>
      <c r="L408" s="325"/>
      <c r="M408" s="325"/>
      <c r="N408" s="325"/>
      <c r="O408" s="325"/>
      <c r="P408" s="325"/>
      <c r="Q408" s="325"/>
      <c r="R408" s="325"/>
      <c r="S408" s="325"/>
      <c r="T408" s="325"/>
      <c r="U408" s="325"/>
      <c r="V408" s="325"/>
      <c r="W408" s="325"/>
      <c r="X408" s="307"/>
      <c r="Y408" s="307"/>
    </row>
    <row r="409" spans="1:52" ht="14.25" customHeight="1" x14ac:dyDescent="0.25">
      <c r="A409" s="332" t="s">
        <v>100</v>
      </c>
      <c r="B409" s="325"/>
      <c r="C409" s="325"/>
      <c r="D409" s="325"/>
      <c r="E409" s="325"/>
      <c r="F409" s="325"/>
      <c r="G409" s="325"/>
      <c r="H409" s="325"/>
      <c r="I409" s="325"/>
      <c r="J409" s="325"/>
      <c r="K409" s="325"/>
      <c r="L409" s="325"/>
      <c r="M409" s="325"/>
      <c r="N409" s="325"/>
      <c r="O409" s="325"/>
      <c r="P409" s="325"/>
      <c r="Q409" s="325"/>
      <c r="R409" s="325"/>
      <c r="S409" s="325"/>
      <c r="T409" s="325"/>
      <c r="U409" s="325"/>
      <c r="V409" s="325"/>
      <c r="W409" s="325"/>
      <c r="X409" s="306"/>
      <c r="Y409" s="306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33">
        <v>4607091389067</v>
      </c>
      <c r="E410" s="334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3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36"/>
      <c r="O410" s="336"/>
      <c r="P410" s="336"/>
      <c r="Q410" s="334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33">
        <v>4607091383522</v>
      </c>
      <c r="E411" s="334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3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36"/>
      <c r="O411" s="336"/>
      <c r="P411" s="336"/>
      <c r="Q411" s="334"/>
      <c r="R411" s="35"/>
      <c r="S411" s="35"/>
      <c r="T411" s="36" t="s">
        <v>63</v>
      </c>
      <c r="U411" s="311">
        <v>500</v>
      </c>
      <c r="V411" s="312">
        <f t="shared" si="18"/>
        <v>501.6</v>
      </c>
      <c r="W411" s="37">
        <f>IFERROR(IF(V411=0,"",ROUNDUP(V411/H411,0)*0.01196),"")</f>
        <v>1.1362000000000001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33">
        <v>4607091384437</v>
      </c>
      <c r="E412" s="334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36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36"/>
      <c r="O412" s="336"/>
      <c r="P412" s="336"/>
      <c r="Q412" s="334"/>
      <c r="R412" s="35"/>
      <c r="S412" s="35"/>
      <c r="T412" s="36" t="s">
        <v>63</v>
      </c>
      <c r="U412" s="311">
        <v>60</v>
      </c>
      <c r="V412" s="312">
        <f t="shared" si="18"/>
        <v>63.36</v>
      </c>
      <c r="W412" s="37">
        <f>IFERROR(IF(V412=0,"",ROUNDUP(V412/H412,0)*0.01196),"")</f>
        <v>0.14352000000000001</v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33">
        <v>4607091389104</v>
      </c>
      <c r="E413" s="334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36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36"/>
      <c r="O413" s="336"/>
      <c r="P413" s="336"/>
      <c r="Q413" s="334"/>
      <c r="R413" s="35"/>
      <c r="S413" s="35"/>
      <c r="T413" s="36" t="s">
        <v>63</v>
      </c>
      <c r="U413" s="311">
        <v>200</v>
      </c>
      <c r="V413" s="312">
        <f t="shared" si="18"/>
        <v>200.64000000000001</v>
      </c>
      <c r="W413" s="37">
        <f>IFERROR(IF(V413=0,"",ROUNDUP(V413/H413,0)*0.01196),"")</f>
        <v>0.45448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33">
        <v>4680115880603</v>
      </c>
      <c r="E414" s="334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36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36"/>
      <c r="O414" s="336"/>
      <c r="P414" s="336"/>
      <c r="Q414" s="334"/>
      <c r="R414" s="35"/>
      <c r="S414" s="35"/>
      <c r="T414" s="36" t="s">
        <v>63</v>
      </c>
      <c r="U414" s="311">
        <v>36</v>
      </c>
      <c r="V414" s="312">
        <f t="shared" si="18"/>
        <v>36</v>
      </c>
      <c r="W414" s="37">
        <f>IFERROR(IF(V414=0,"",ROUNDUP(V414/H414,0)*0.00937),"")</f>
        <v>9.3700000000000006E-2</v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33">
        <v>4607091389999</v>
      </c>
      <c r="E415" s="334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36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36"/>
      <c r="O415" s="336"/>
      <c r="P415" s="336"/>
      <c r="Q415" s="334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33">
        <v>4680115882782</v>
      </c>
      <c r="E416" s="334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36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36"/>
      <c r="O416" s="336"/>
      <c r="P416" s="336"/>
      <c r="Q416" s="334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33">
        <v>4607091389098</v>
      </c>
      <c r="E417" s="334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3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36"/>
      <c r="O417" s="336"/>
      <c r="P417" s="336"/>
      <c r="Q417" s="334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33">
        <v>4607091389982</v>
      </c>
      <c r="E418" s="334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36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36"/>
      <c r="O418" s="336"/>
      <c r="P418" s="336"/>
      <c r="Q418" s="334"/>
      <c r="R418" s="35"/>
      <c r="S418" s="35"/>
      <c r="T418" s="36" t="s">
        <v>63</v>
      </c>
      <c r="U418" s="311">
        <v>42</v>
      </c>
      <c r="V418" s="312">
        <f t="shared" si="18"/>
        <v>43.2</v>
      </c>
      <c r="W418" s="37">
        <f>IFERROR(IF(V418=0,"",ROUNDUP(V418/H418,0)*0.00937),"")</f>
        <v>0.11244</v>
      </c>
      <c r="X418" s="57"/>
      <c r="Y418" s="58"/>
      <c r="AC418" s="59"/>
      <c r="AZ418" s="283" t="s">
        <v>1</v>
      </c>
    </row>
    <row r="419" spans="1:52" x14ac:dyDescent="0.2">
      <c r="A419" s="324"/>
      <c r="B419" s="325"/>
      <c r="C419" s="325"/>
      <c r="D419" s="325"/>
      <c r="E419" s="325"/>
      <c r="F419" s="325"/>
      <c r="G419" s="325"/>
      <c r="H419" s="325"/>
      <c r="I419" s="325"/>
      <c r="J419" s="325"/>
      <c r="K419" s="325"/>
      <c r="L419" s="326"/>
      <c r="M419" s="321" t="s">
        <v>64</v>
      </c>
      <c r="N419" s="322"/>
      <c r="O419" s="322"/>
      <c r="P419" s="322"/>
      <c r="Q419" s="322"/>
      <c r="R419" s="322"/>
      <c r="S419" s="323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165.60606060606059</v>
      </c>
      <c r="V419" s="313">
        <f>IFERROR(V410/H410,"0")+IFERROR(V411/H411,"0")+IFERROR(V412/H412,"0")+IFERROR(V413/H413,"0")+IFERROR(V414/H414,"0")+IFERROR(V415/H415,"0")+IFERROR(V416/H416,"0")+IFERROR(V417/H417,"0")+IFERROR(V418/H418,"0")</f>
        <v>167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1.9403400000000002</v>
      </c>
      <c r="X419" s="314"/>
      <c r="Y419" s="314"/>
    </row>
    <row r="420" spans="1:52" x14ac:dyDescent="0.2">
      <c r="A420" s="325"/>
      <c r="B420" s="325"/>
      <c r="C420" s="325"/>
      <c r="D420" s="325"/>
      <c r="E420" s="325"/>
      <c r="F420" s="325"/>
      <c r="G420" s="325"/>
      <c r="H420" s="325"/>
      <c r="I420" s="325"/>
      <c r="J420" s="325"/>
      <c r="K420" s="325"/>
      <c r="L420" s="326"/>
      <c r="M420" s="321" t="s">
        <v>64</v>
      </c>
      <c r="N420" s="322"/>
      <c r="O420" s="322"/>
      <c r="P420" s="322"/>
      <c r="Q420" s="322"/>
      <c r="R420" s="322"/>
      <c r="S420" s="323"/>
      <c r="T420" s="38" t="s">
        <v>63</v>
      </c>
      <c r="U420" s="313">
        <f>IFERROR(SUM(U410:U418),"0")</f>
        <v>838</v>
      </c>
      <c r="V420" s="313">
        <f>IFERROR(SUM(V410:V418),"0")</f>
        <v>844.80000000000007</v>
      </c>
      <c r="W420" s="38"/>
      <c r="X420" s="314"/>
      <c r="Y420" s="314"/>
    </row>
    <row r="421" spans="1:52" ht="14.25" customHeight="1" x14ac:dyDescent="0.25">
      <c r="A421" s="332" t="s">
        <v>93</v>
      </c>
      <c r="B421" s="325"/>
      <c r="C421" s="325"/>
      <c r="D421" s="325"/>
      <c r="E421" s="325"/>
      <c r="F421" s="325"/>
      <c r="G421" s="325"/>
      <c r="H421" s="325"/>
      <c r="I421" s="325"/>
      <c r="J421" s="325"/>
      <c r="K421" s="325"/>
      <c r="L421" s="325"/>
      <c r="M421" s="325"/>
      <c r="N421" s="325"/>
      <c r="O421" s="325"/>
      <c r="P421" s="325"/>
      <c r="Q421" s="325"/>
      <c r="R421" s="325"/>
      <c r="S421" s="325"/>
      <c r="T421" s="325"/>
      <c r="U421" s="325"/>
      <c r="V421" s="325"/>
      <c r="W421" s="325"/>
      <c r="X421" s="306"/>
      <c r="Y421" s="306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33">
        <v>4607091388930</v>
      </c>
      <c r="E422" s="334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3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36"/>
      <c r="O422" s="336"/>
      <c r="P422" s="336"/>
      <c r="Q422" s="334"/>
      <c r="R422" s="35"/>
      <c r="S422" s="35"/>
      <c r="T422" s="36" t="s">
        <v>63</v>
      </c>
      <c r="U422" s="311">
        <v>250</v>
      </c>
      <c r="V422" s="312">
        <f>IFERROR(IF(U422="",0,CEILING((U422/$H422),1)*$H422),"")</f>
        <v>253.44</v>
      </c>
      <c r="W422" s="37">
        <f>IFERROR(IF(V422=0,"",ROUNDUP(V422/H422,0)*0.01196),"")</f>
        <v>0.57408000000000003</v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33">
        <v>4680115880054</v>
      </c>
      <c r="E423" s="334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3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36"/>
      <c r="O423" s="336"/>
      <c r="P423" s="336"/>
      <c r="Q423" s="334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24"/>
      <c r="B424" s="325"/>
      <c r="C424" s="325"/>
      <c r="D424" s="325"/>
      <c r="E424" s="325"/>
      <c r="F424" s="325"/>
      <c r="G424" s="325"/>
      <c r="H424" s="325"/>
      <c r="I424" s="325"/>
      <c r="J424" s="325"/>
      <c r="K424" s="325"/>
      <c r="L424" s="326"/>
      <c r="M424" s="321" t="s">
        <v>64</v>
      </c>
      <c r="N424" s="322"/>
      <c r="O424" s="322"/>
      <c r="P424" s="322"/>
      <c r="Q424" s="322"/>
      <c r="R424" s="322"/>
      <c r="S424" s="323"/>
      <c r="T424" s="38" t="s">
        <v>65</v>
      </c>
      <c r="U424" s="313">
        <f>IFERROR(U422/H422,"0")+IFERROR(U423/H423,"0")</f>
        <v>47.348484848484844</v>
      </c>
      <c r="V424" s="313">
        <f>IFERROR(V422/H422,"0")+IFERROR(V423/H423,"0")</f>
        <v>48</v>
      </c>
      <c r="W424" s="313">
        <f>IFERROR(IF(W422="",0,W422),"0")+IFERROR(IF(W423="",0,W423),"0")</f>
        <v>0.57408000000000003</v>
      </c>
      <c r="X424" s="314"/>
      <c r="Y424" s="314"/>
    </row>
    <row r="425" spans="1:52" x14ac:dyDescent="0.2">
      <c r="A425" s="325"/>
      <c r="B425" s="325"/>
      <c r="C425" s="325"/>
      <c r="D425" s="325"/>
      <c r="E425" s="325"/>
      <c r="F425" s="325"/>
      <c r="G425" s="325"/>
      <c r="H425" s="325"/>
      <c r="I425" s="325"/>
      <c r="J425" s="325"/>
      <c r="K425" s="325"/>
      <c r="L425" s="326"/>
      <c r="M425" s="321" t="s">
        <v>64</v>
      </c>
      <c r="N425" s="322"/>
      <c r="O425" s="322"/>
      <c r="P425" s="322"/>
      <c r="Q425" s="322"/>
      <c r="R425" s="322"/>
      <c r="S425" s="323"/>
      <c r="T425" s="38" t="s">
        <v>63</v>
      </c>
      <c r="U425" s="313">
        <f>IFERROR(SUM(U422:U423),"0")</f>
        <v>250</v>
      </c>
      <c r="V425" s="313">
        <f>IFERROR(SUM(V422:V423),"0")</f>
        <v>253.44</v>
      </c>
      <c r="W425" s="38"/>
      <c r="X425" s="314"/>
      <c r="Y425" s="314"/>
    </row>
    <row r="426" spans="1:52" ht="14.25" customHeight="1" x14ac:dyDescent="0.25">
      <c r="A426" s="332" t="s">
        <v>59</v>
      </c>
      <c r="B426" s="325"/>
      <c r="C426" s="325"/>
      <c r="D426" s="325"/>
      <c r="E426" s="325"/>
      <c r="F426" s="325"/>
      <c r="G426" s="325"/>
      <c r="H426" s="325"/>
      <c r="I426" s="325"/>
      <c r="J426" s="325"/>
      <c r="K426" s="325"/>
      <c r="L426" s="325"/>
      <c r="M426" s="325"/>
      <c r="N426" s="325"/>
      <c r="O426" s="325"/>
      <c r="P426" s="325"/>
      <c r="Q426" s="325"/>
      <c r="R426" s="325"/>
      <c r="S426" s="325"/>
      <c r="T426" s="325"/>
      <c r="U426" s="325"/>
      <c r="V426" s="325"/>
      <c r="W426" s="325"/>
      <c r="X426" s="306"/>
      <c r="Y426" s="306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33">
        <v>4680115883116</v>
      </c>
      <c r="E427" s="334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3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36"/>
      <c r="O427" s="336"/>
      <c r="P427" s="336"/>
      <c r="Q427" s="334"/>
      <c r="R427" s="35"/>
      <c r="S427" s="35"/>
      <c r="T427" s="36" t="s">
        <v>63</v>
      </c>
      <c r="U427" s="311">
        <v>200</v>
      </c>
      <c r="V427" s="312">
        <f t="shared" ref="V427:V432" si="19">IFERROR(IF(U427="",0,CEILING((U427/$H427),1)*$H427),"")</f>
        <v>200.64000000000001</v>
      </c>
      <c r="W427" s="37">
        <f>IFERROR(IF(V427=0,"",ROUNDUP(V427/H427,0)*0.01196),"")</f>
        <v>0.45448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33">
        <v>4680115883093</v>
      </c>
      <c r="E428" s="334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35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36"/>
      <c r="O428" s="336"/>
      <c r="P428" s="336"/>
      <c r="Q428" s="334"/>
      <c r="R428" s="35"/>
      <c r="S428" s="35"/>
      <c r="T428" s="36" t="s">
        <v>63</v>
      </c>
      <c r="U428" s="311">
        <v>120</v>
      </c>
      <c r="V428" s="312">
        <f t="shared" si="19"/>
        <v>121.44000000000001</v>
      </c>
      <c r="W428" s="37">
        <f>IFERROR(IF(V428=0,"",ROUNDUP(V428/H428,0)*0.01196),"")</f>
        <v>0.27507999999999999</v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33">
        <v>4680115883109</v>
      </c>
      <c r="E429" s="334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3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36"/>
      <c r="O429" s="336"/>
      <c r="P429" s="336"/>
      <c r="Q429" s="334"/>
      <c r="R429" s="35"/>
      <c r="S429" s="35"/>
      <c r="T429" s="36" t="s">
        <v>63</v>
      </c>
      <c r="U429" s="311">
        <v>200</v>
      </c>
      <c r="V429" s="312">
        <f t="shared" si="19"/>
        <v>200.64000000000001</v>
      </c>
      <c r="W429" s="37">
        <f>IFERROR(IF(V429=0,"",ROUNDUP(V429/H429,0)*0.01196),"")</f>
        <v>0.45448</v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33">
        <v>4680115882072</v>
      </c>
      <c r="E430" s="334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356" t="s">
        <v>578</v>
      </c>
      <c r="N430" s="336"/>
      <c r="O430" s="336"/>
      <c r="P430" s="336"/>
      <c r="Q430" s="334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33">
        <v>4680115882102</v>
      </c>
      <c r="E431" s="334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357" t="s">
        <v>581</v>
      </c>
      <c r="N431" s="336"/>
      <c r="O431" s="336"/>
      <c r="P431" s="336"/>
      <c r="Q431" s="334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33">
        <v>4680115882096</v>
      </c>
      <c r="E432" s="334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350" t="s">
        <v>584</v>
      </c>
      <c r="N432" s="336"/>
      <c r="O432" s="336"/>
      <c r="P432" s="336"/>
      <c r="Q432" s="334"/>
      <c r="R432" s="35"/>
      <c r="S432" s="35"/>
      <c r="T432" s="36" t="s">
        <v>63</v>
      </c>
      <c r="U432" s="311">
        <v>12</v>
      </c>
      <c r="V432" s="312">
        <f t="shared" si="19"/>
        <v>14.4</v>
      </c>
      <c r="W432" s="37">
        <f>IFERROR(IF(V432=0,"",ROUNDUP(V432/H432,0)*0.00937),"")</f>
        <v>3.7479999999999999E-2</v>
      </c>
      <c r="X432" s="57"/>
      <c r="Y432" s="58"/>
      <c r="AC432" s="59"/>
      <c r="AZ432" s="291" t="s">
        <v>1</v>
      </c>
    </row>
    <row r="433" spans="1:52" x14ac:dyDescent="0.2">
      <c r="A433" s="324"/>
      <c r="B433" s="325"/>
      <c r="C433" s="325"/>
      <c r="D433" s="325"/>
      <c r="E433" s="325"/>
      <c r="F433" s="325"/>
      <c r="G433" s="325"/>
      <c r="H433" s="325"/>
      <c r="I433" s="325"/>
      <c r="J433" s="325"/>
      <c r="K433" s="325"/>
      <c r="L433" s="326"/>
      <c r="M433" s="321" t="s">
        <v>64</v>
      </c>
      <c r="N433" s="322"/>
      <c r="O433" s="322"/>
      <c r="P433" s="322"/>
      <c r="Q433" s="322"/>
      <c r="R433" s="322"/>
      <c r="S433" s="323"/>
      <c r="T433" s="38" t="s">
        <v>65</v>
      </c>
      <c r="U433" s="313">
        <f>IFERROR(U427/H427,"0")+IFERROR(U428/H428,"0")+IFERROR(U429/H429,"0")+IFERROR(U430/H430,"0")+IFERROR(U431/H431,"0")+IFERROR(U432/H432,"0")</f>
        <v>101.8181818181818</v>
      </c>
      <c r="V433" s="313">
        <f>IFERROR(V427/H427,"0")+IFERROR(V428/H428,"0")+IFERROR(V429/H429,"0")+IFERROR(V430/H430,"0")+IFERROR(V431/H431,"0")+IFERROR(V432/H432,"0")</f>
        <v>103</v>
      </c>
      <c r="W433" s="313">
        <f>IFERROR(IF(W427="",0,W427),"0")+IFERROR(IF(W428="",0,W428),"0")+IFERROR(IF(W429="",0,W429),"0")+IFERROR(IF(W430="",0,W430),"0")+IFERROR(IF(W431="",0,W431),"0")+IFERROR(IF(W432="",0,W432),"0")</f>
        <v>1.2215199999999999</v>
      </c>
      <c r="X433" s="314"/>
      <c r="Y433" s="314"/>
    </row>
    <row r="434" spans="1:52" x14ac:dyDescent="0.2">
      <c r="A434" s="325"/>
      <c r="B434" s="325"/>
      <c r="C434" s="325"/>
      <c r="D434" s="325"/>
      <c r="E434" s="325"/>
      <c r="F434" s="325"/>
      <c r="G434" s="325"/>
      <c r="H434" s="325"/>
      <c r="I434" s="325"/>
      <c r="J434" s="325"/>
      <c r="K434" s="325"/>
      <c r="L434" s="326"/>
      <c r="M434" s="321" t="s">
        <v>64</v>
      </c>
      <c r="N434" s="322"/>
      <c r="O434" s="322"/>
      <c r="P434" s="322"/>
      <c r="Q434" s="322"/>
      <c r="R434" s="322"/>
      <c r="S434" s="323"/>
      <c r="T434" s="38" t="s">
        <v>63</v>
      </c>
      <c r="U434" s="313">
        <f>IFERROR(SUM(U427:U432),"0")</f>
        <v>532</v>
      </c>
      <c r="V434" s="313">
        <f>IFERROR(SUM(V427:V432),"0")</f>
        <v>537.12</v>
      </c>
      <c r="W434" s="38"/>
      <c r="X434" s="314"/>
      <c r="Y434" s="314"/>
    </row>
    <row r="435" spans="1:52" ht="14.25" customHeight="1" x14ac:dyDescent="0.25">
      <c r="A435" s="332" t="s">
        <v>66</v>
      </c>
      <c r="B435" s="325"/>
      <c r="C435" s="325"/>
      <c r="D435" s="325"/>
      <c r="E435" s="325"/>
      <c r="F435" s="325"/>
      <c r="G435" s="325"/>
      <c r="H435" s="325"/>
      <c r="I435" s="325"/>
      <c r="J435" s="325"/>
      <c r="K435" s="325"/>
      <c r="L435" s="325"/>
      <c r="M435" s="325"/>
      <c r="N435" s="325"/>
      <c r="O435" s="325"/>
      <c r="P435" s="325"/>
      <c r="Q435" s="325"/>
      <c r="R435" s="325"/>
      <c r="S435" s="325"/>
      <c r="T435" s="325"/>
      <c r="U435" s="325"/>
      <c r="V435" s="325"/>
      <c r="W435" s="325"/>
      <c r="X435" s="306"/>
      <c r="Y435" s="306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33">
        <v>4607091383409</v>
      </c>
      <c r="E436" s="334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3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36"/>
      <c r="O436" s="336"/>
      <c r="P436" s="336"/>
      <c r="Q436" s="334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33">
        <v>4607091383416</v>
      </c>
      <c r="E437" s="334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3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36"/>
      <c r="O437" s="336"/>
      <c r="P437" s="336"/>
      <c r="Q437" s="334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24"/>
      <c r="B438" s="325"/>
      <c r="C438" s="325"/>
      <c r="D438" s="325"/>
      <c r="E438" s="325"/>
      <c r="F438" s="325"/>
      <c r="G438" s="325"/>
      <c r="H438" s="325"/>
      <c r="I438" s="325"/>
      <c r="J438" s="325"/>
      <c r="K438" s="325"/>
      <c r="L438" s="326"/>
      <c r="M438" s="321" t="s">
        <v>64</v>
      </c>
      <c r="N438" s="322"/>
      <c r="O438" s="322"/>
      <c r="P438" s="322"/>
      <c r="Q438" s="322"/>
      <c r="R438" s="322"/>
      <c r="S438" s="323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25"/>
      <c r="B439" s="325"/>
      <c r="C439" s="325"/>
      <c r="D439" s="325"/>
      <c r="E439" s="325"/>
      <c r="F439" s="325"/>
      <c r="G439" s="325"/>
      <c r="H439" s="325"/>
      <c r="I439" s="325"/>
      <c r="J439" s="325"/>
      <c r="K439" s="325"/>
      <c r="L439" s="326"/>
      <c r="M439" s="321" t="s">
        <v>64</v>
      </c>
      <c r="N439" s="322"/>
      <c r="O439" s="322"/>
      <c r="P439" s="322"/>
      <c r="Q439" s="322"/>
      <c r="R439" s="322"/>
      <c r="S439" s="323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46" t="s">
        <v>589</v>
      </c>
      <c r="B440" s="347"/>
      <c r="C440" s="347"/>
      <c r="D440" s="347"/>
      <c r="E440" s="347"/>
      <c r="F440" s="347"/>
      <c r="G440" s="347"/>
      <c r="H440" s="347"/>
      <c r="I440" s="347"/>
      <c r="J440" s="347"/>
      <c r="K440" s="347"/>
      <c r="L440" s="347"/>
      <c r="M440" s="347"/>
      <c r="N440" s="347"/>
      <c r="O440" s="347"/>
      <c r="P440" s="347"/>
      <c r="Q440" s="347"/>
      <c r="R440" s="347"/>
      <c r="S440" s="347"/>
      <c r="T440" s="347"/>
      <c r="U440" s="347"/>
      <c r="V440" s="347"/>
      <c r="W440" s="347"/>
      <c r="X440" s="49"/>
      <c r="Y440" s="49"/>
    </row>
    <row r="441" spans="1:52" ht="16.5" customHeight="1" x14ac:dyDescent="0.25">
      <c r="A441" s="340" t="s">
        <v>590</v>
      </c>
      <c r="B441" s="325"/>
      <c r="C441" s="325"/>
      <c r="D441" s="325"/>
      <c r="E441" s="325"/>
      <c r="F441" s="325"/>
      <c r="G441" s="325"/>
      <c r="H441" s="325"/>
      <c r="I441" s="325"/>
      <c r="J441" s="325"/>
      <c r="K441" s="325"/>
      <c r="L441" s="325"/>
      <c r="M441" s="325"/>
      <c r="N441" s="325"/>
      <c r="O441" s="325"/>
      <c r="P441" s="325"/>
      <c r="Q441" s="325"/>
      <c r="R441" s="325"/>
      <c r="S441" s="325"/>
      <c r="T441" s="325"/>
      <c r="U441" s="325"/>
      <c r="V441" s="325"/>
      <c r="W441" s="325"/>
      <c r="X441" s="307"/>
      <c r="Y441" s="307"/>
    </row>
    <row r="442" spans="1:52" ht="14.25" customHeight="1" x14ac:dyDescent="0.25">
      <c r="A442" s="332" t="s">
        <v>100</v>
      </c>
      <c r="B442" s="325"/>
      <c r="C442" s="325"/>
      <c r="D442" s="325"/>
      <c r="E442" s="325"/>
      <c r="F442" s="325"/>
      <c r="G442" s="325"/>
      <c r="H442" s="325"/>
      <c r="I442" s="325"/>
      <c r="J442" s="325"/>
      <c r="K442" s="325"/>
      <c r="L442" s="325"/>
      <c r="M442" s="325"/>
      <c r="N442" s="325"/>
      <c r="O442" s="325"/>
      <c r="P442" s="325"/>
      <c r="Q442" s="325"/>
      <c r="R442" s="325"/>
      <c r="S442" s="325"/>
      <c r="T442" s="325"/>
      <c r="U442" s="325"/>
      <c r="V442" s="325"/>
      <c r="W442" s="325"/>
      <c r="X442" s="306"/>
      <c r="Y442" s="306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33">
        <v>4680115881099</v>
      </c>
      <c r="E443" s="334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34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36"/>
      <c r="O443" s="336"/>
      <c r="P443" s="336"/>
      <c r="Q443" s="334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33">
        <v>4680115881150</v>
      </c>
      <c r="E444" s="334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34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36"/>
      <c r="O444" s="336"/>
      <c r="P444" s="336"/>
      <c r="Q444" s="334"/>
      <c r="R444" s="35"/>
      <c r="S444" s="35"/>
      <c r="T444" s="36" t="s">
        <v>63</v>
      </c>
      <c r="U444" s="311">
        <v>20</v>
      </c>
      <c r="V444" s="312">
        <f>IFERROR(IF(U444="",0,CEILING((U444/$H444),1)*$H444),"")</f>
        <v>24</v>
      </c>
      <c r="W444" s="37">
        <f>IFERROR(IF(V444=0,"",ROUNDUP(V444/H444,0)*0.02175),"")</f>
        <v>4.3499999999999997E-2</v>
      </c>
      <c r="X444" s="57"/>
      <c r="Y444" s="58"/>
      <c r="AC444" s="59"/>
      <c r="AZ444" s="295" t="s">
        <v>1</v>
      </c>
    </row>
    <row r="445" spans="1:52" x14ac:dyDescent="0.2">
      <c r="A445" s="324"/>
      <c r="B445" s="325"/>
      <c r="C445" s="325"/>
      <c r="D445" s="325"/>
      <c r="E445" s="325"/>
      <c r="F445" s="325"/>
      <c r="G445" s="325"/>
      <c r="H445" s="325"/>
      <c r="I445" s="325"/>
      <c r="J445" s="325"/>
      <c r="K445" s="325"/>
      <c r="L445" s="326"/>
      <c r="M445" s="321" t="s">
        <v>64</v>
      </c>
      <c r="N445" s="322"/>
      <c r="O445" s="322"/>
      <c r="P445" s="322"/>
      <c r="Q445" s="322"/>
      <c r="R445" s="322"/>
      <c r="S445" s="323"/>
      <c r="T445" s="38" t="s">
        <v>65</v>
      </c>
      <c r="U445" s="313">
        <f>IFERROR(U443/H443,"0")+IFERROR(U444/H444,"0")</f>
        <v>1.6666666666666667</v>
      </c>
      <c r="V445" s="313">
        <f>IFERROR(V443/H443,"0")+IFERROR(V444/H444,"0")</f>
        <v>2</v>
      </c>
      <c r="W445" s="313">
        <f>IFERROR(IF(W443="",0,W443),"0")+IFERROR(IF(W444="",0,W444),"0")</f>
        <v>4.3499999999999997E-2</v>
      </c>
      <c r="X445" s="314"/>
      <c r="Y445" s="314"/>
    </row>
    <row r="446" spans="1:52" x14ac:dyDescent="0.2">
      <c r="A446" s="325"/>
      <c r="B446" s="325"/>
      <c r="C446" s="325"/>
      <c r="D446" s="325"/>
      <c r="E446" s="325"/>
      <c r="F446" s="325"/>
      <c r="G446" s="325"/>
      <c r="H446" s="325"/>
      <c r="I446" s="325"/>
      <c r="J446" s="325"/>
      <c r="K446" s="325"/>
      <c r="L446" s="326"/>
      <c r="M446" s="321" t="s">
        <v>64</v>
      </c>
      <c r="N446" s="322"/>
      <c r="O446" s="322"/>
      <c r="P446" s="322"/>
      <c r="Q446" s="322"/>
      <c r="R446" s="322"/>
      <c r="S446" s="323"/>
      <c r="T446" s="38" t="s">
        <v>63</v>
      </c>
      <c r="U446" s="313">
        <f>IFERROR(SUM(U443:U444),"0")</f>
        <v>20</v>
      </c>
      <c r="V446" s="313">
        <f>IFERROR(SUM(V443:V444),"0")</f>
        <v>24</v>
      </c>
      <c r="W446" s="38"/>
      <c r="X446" s="314"/>
      <c r="Y446" s="314"/>
    </row>
    <row r="447" spans="1:52" ht="14.25" customHeight="1" x14ac:dyDescent="0.25">
      <c r="A447" s="332" t="s">
        <v>93</v>
      </c>
      <c r="B447" s="325"/>
      <c r="C447" s="325"/>
      <c r="D447" s="325"/>
      <c r="E447" s="325"/>
      <c r="F447" s="325"/>
      <c r="G447" s="325"/>
      <c r="H447" s="325"/>
      <c r="I447" s="325"/>
      <c r="J447" s="325"/>
      <c r="K447" s="325"/>
      <c r="L447" s="325"/>
      <c r="M447" s="325"/>
      <c r="N447" s="325"/>
      <c r="O447" s="325"/>
      <c r="P447" s="325"/>
      <c r="Q447" s="325"/>
      <c r="R447" s="325"/>
      <c r="S447" s="325"/>
      <c r="T447" s="325"/>
      <c r="U447" s="325"/>
      <c r="V447" s="325"/>
      <c r="W447" s="325"/>
      <c r="X447" s="306"/>
      <c r="Y447" s="306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33">
        <v>4640242180526</v>
      </c>
      <c r="E448" s="334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343" t="s">
        <v>597</v>
      </c>
      <c r="N448" s="336"/>
      <c r="O448" s="336"/>
      <c r="P448" s="336"/>
      <c r="Q448" s="334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33">
        <v>4640242180519</v>
      </c>
      <c r="E449" s="334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344" t="s">
        <v>600</v>
      </c>
      <c r="N449" s="336"/>
      <c r="O449" s="336"/>
      <c r="P449" s="336"/>
      <c r="Q449" s="334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33">
        <v>4680115881112</v>
      </c>
      <c r="E450" s="334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34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36"/>
      <c r="O450" s="336"/>
      <c r="P450" s="336"/>
      <c r="Q450" s="334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24"/>
      <c r="B451" s="325"/>
      <c r="C451" s="325"/>
      <c r="D451" s="325"/>
      <c r="E451" s="325"/>
      <c r="F451" s="325"/>
      <c r="G451" s="325"/>
      <c r="H451" s="325"/>
      <c r="I451" s="325"/>
      <c r="J451" s="325"/>
      <c r="K451" s="325"/>
      <c r="L451" s="326"/>
      <c r="M451" s="321" t="s">
        <v>64</v>
      </c>
      <c r="N451" s="322"/>
      <c r="O451" s="322"/>
      <c r="P451" s="322"/>
      <c r="Q451" s="322"/>
      <c r="R451" s="322"/>
      <c r="S451" s="323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25"/>
      <c r="B452" s="325"/>
      <c r="C452" s="325"/>
      <c r="D452" s="325"/>
      <c r="E452" s="325"/>
      <c r="F452" s="325"/>
      <c r="G452" s="325"/>
      <c r="H452" s="325"/>
      <c r="I452" s="325"/>
      <c r="J452" s="325"/>
      <c r="K452" s="325"/>
      <c r="L452" s="326"/>
      <c r="M452" s="321" t="s">
        <v>64</v>
      </c>
      <c r="N452" s="322"/>
      <c r="O452" s="322"/>
      <c r="P452" s="322"/>
      <c r="Q452" s="322"/>
      <c r="R452" s="322"/>
      <c r="S452" s="323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32" t="s">
        <v>59</v>
      </c>
      <c r="B453" s="325"/>
      <c r="C453" s="325"/>
      <c r="D453" s="325"/>
      <c r="E453" s="325"/>
      <c r="F453" s="325"/>
      <c r="G453" s="325"/>
      <c r="H453" s="325"/>
      <c r="I453" s="325"/>
      <c r="J453" s="325"/>
      <c r="K453" s="325"/>
      <c r="L453" s="325"/>
      <c r="M453" s="325"/>
      <c r="N453" s="325"/>
      <c r="O453" s="325"/>
      <c r="P453" s="325"/>
      <c r="Q453" s="325"/>
      <c r="R453" s="325"/>
      <c r="S453" s="325"/>
      <c r="T453" s="325"/>
      <c r="U453" s="325"/>
      <c r="V453" s="325"/>
      <c r="W453" s="325"/>
      <c r="X453" s="306"/>
      <c r="Y453" s="306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33">
        <v>4680115881167</v>
      </c>
      <c r="E454" s="334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341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36"/>
      <c r="O454" s="336"/>
      <c r="P454" s="336"/>
      <c r="Q454" s="334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33">
        <v>4640242180595</v>
      </c>
      <c r="E455" s="334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342" t="s">
        <v>606</v>
      </c>
      <c r="N455" s="336"/>
      <c r="O455" s="336"/>
      <c r="P455" s="336"/>
      <c r="Q455" s="334"/>
      <c r="R455" s="35"/>
      <c r="S455" s="35"/>
      <c r="T455" s="36" t="s">
        <v>63</v>
      </c>
      <c r="U455" s="311">
        <v>10</v>
      </c>
      <c r="V455" s="312">
        <f>IFERROR(IF(U455="",0,CEILING((U455/$H455),1)*$H455),"")</f>
        <v>12.600000000000001</v>
      </c>
      <c r="W455" s="37">
        <f>IFERROR(IF(V455=0,"",ROUNDUP(V455/H455,0)*0.00753),"")</f>
        <v>2.2589999999999999E-2</v>
      </c>
      <c r="X455" s="57"/>
      <c r="Y455" s="58"/>
      <c r="AC455" s="59"/>
      <c r="AZ455" s="300" t="s">
        <v>1</v>
      </c>
    </row>
    <row r="456" spans="1:52" x14ac:dyDescent="0.2">
      <c r="A456" s="324"/>
      <c r="B456" s="325"/>
      <c r="C456" s="325"/>
      <c r="D456" s="325"/>
      <c r="E456" s="325"/>
      <c r="F456" s="325"/>
      <c r="G456" s="325"/>
      <c r="H456" s="325"/>
      <c r="I456" s="325"/>
      <c r="J456" s="325"/>
      <c r="K456" s="325"/>
      <c r="L456" s="326"/>
      <c r="M456" s="321" t="s">
        <v>64</v>
      </c>
      <c r="N456" s="322"/>
      <c r="O456" s="322"/>
      <c r="P456" s="322"/>
      <c r="Q456" s="322"/>
      <c r="R456" s="322"/>
      <c r="S456" s="323"/>
      <c r="T456" s="38" t="s">
        <v>65</v>
      </c>
      <c r="U456" s="313">
        <f>IFERROR(U454/H454,"0")+IFERROR(U455/H455,"0")</f>
        <v>2.3809523809523809</v>
      </c>
      <c r="V456" s="313">
        <f>IFERROR(V454/H454,"0")+IFERROR(V455/H455,"0")</f>
        <v>3</v>
      </c>
      <c r="W456" s="313">
        <f>IFERROR(IF(W454="",0,W454),"0")+IFERROR(IF(W455="",0,W455),"0")</f>
        <v>2.2589999999999999E-2</v>
      </c>
      <c r="X456" s="314"/>
      <c r="Y456" s="314"/>
    </row>
    <row r="457" spans="1:52" x14ac:dyDescent="0.2">
      <c r="A457" s="325"/>
      <c r="B457" s="325"/>
      <c r="C457" s="325"/>
      <c r="D457" s="325"/>
      <c r="E457" s="325"/>
      <c r="F457" s="325"/>
      <c r="G457" s="325"/>
      <c r="H457" s="325"/>
      <c r="I457" s="325"/>
      <c r="J457" s="325"/>
      <c r="K457" s="325"/>
      <c r="L457" s="326"/>
      <c r="M457" s="321" t="s">
        <v>64</v>
      </c>
      <c r="N457" s="322"/>
      <c r="O457" s="322"/>
      <c r="P457" s="322"/>
      <c r="Q457" s="322"/>
      <c r="R457" s="322"/>
      <c r="S457" s="323"/>
      <c r="T457" s="38" t="s">
        <v>63</v>
      </c>
      <c r="U457" s="313">
        <f>IFERROR(SUM(U454:U455),"0")</f>
        <v>10</v>
      </c>
      <c r="V457" s="313">
        <f>IFERROR(SUM(V454:V455),"0")</f>
        <v>12.600000000000001</v>
      </c>
      <c r="W457" s="38"/>
      <c r="X457" s="314"/>
      <c r="Y457" s="314"/>
    </row>
    <row r="458" spans="1:52" ht="14.25" customHeight="1" x14ac:dyDescent="0.25">
      <c r="A458" s="332" t="s">
        <v>66</v>
      </c>
      <c r="B458" s="325"/>
      <c r="C458" s="325"/>
      <c r="D458" s="325"/>
      <c r="E458" s="325"/>
      <c r="F458" s="325"/>
      <c r="G458" s="325"/>
      <c r="H458" s="325"/>
      <c r="I458" s="325"/>
      <c r="J458" s="325"/>
      <c r="K458" s="325"/>
      <c r="L458" s="325"/>
      <c r="M458" s="325"/>
      <c r="N458" s="325"/>
      <c r="O458" s="325"/>
      <c r="P458" s="325"/>
      <c r="Q458" s="325"/>
      <c r="R458" s="325"/>
      <c r="S458" s="325"/>
      <c r="T458" s="325"/>
      <c r="U458" s="325"/>
      <c r="V458" s="325"/>
      <c r="W458" s="325"/>
      <c r="X458" s="306"/>
      <c r="Y458" s="306"/>
    </row>
    <row r="459" spans="1:52" ht="27" customHeight="1" x14ac:dyDescent="0.25">
      <c r="A459" s="55" t="s">
        <v>607</v>
      </c>
      <c r="B459" s="55" t="s">
        <v>608</v>
      </c>
      <c r="C459" s="32">
        <v>4301051381</v>
      </c>
      <c r="D459" s="333">
        <v>4680115881068</v>
      </c>
      <c r="E459" s="334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33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36"/>
      <c r="O459" s="336"/>
      <c r="P459" s="336"/>
      <c r="Q459" s="334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customHeight="1" x14ac:dyDescent="0.25">
      <c r="A460" s="55" t="s">
        <v>609</v>
      </c>
      <c r="B460" s="55" t="s">
        <v>610</v>
      </c>
      <c r="C460" s="32">
        <v>4301051382</v>
      </c>
      <c r="D460" s="333">
        <v>4680115881075</v>
      </c>
      <c r="E460" s="334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33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36"/>
      <c r="O460" s="336"/>
      <c r="P460" s="336"/>
      <c r="Q460" s="334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x14ac:dyDescent="0.2">
      <c r="A461" s="324"/>
      <c r="B461" s="325"/>
      <c r="C461" s="325"/>
      <c r="D461" s="325"/>
      <c r="E461" s="325"/>
      <c r="F461" s="325"/>
      <c r="G461" s="325"/>
      <c r="H461" s="325"/>
      <c r="I461" s="325"/>
      <c r="J461" s="325"/>
      <c r="K461" s="325"/>
      <c r="L461" s="326"/>
      <c r="M461" s="321" t="s">
        <v>64</v>
      </c>
      <c r="N461" s="322"/>
      <c r="O461" s="322"/>
      <c r="P461" s="322"/>
      <c r="Q461" s="322"/>
      <c r="R461" s="322"/>
      <c r="S461" s="323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x14ac:dyDescent="0.2">
      <c r="A462" s="325"/>
      <c r="B462" s="325"/>
      <c r="C462" s="325"/>
      <c r="D462" s="325"/>
      <c r="E462" s="325"/>
      <c r="F462" s="325"/>
      <c r="G462" s="325"/>
      <c r="H462" s="325"/>
      <c r="I462" s="325"/>
      <c r="J462" s="325"/>
      <c r="K462" s="325"/>
      <c r="L462" s="326"/>
      <c r="M462" s="321" t="s">
        <v>64</v>
      </c>
      <c r="N462" s="322"/>
      <c r="O462" s="322"/>
      <c r="P462" s="322"/>
      <c r="Q462" s="322"/>
      <c r="R462" s="322"/>
      <c r="S462" s="323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customHeight="1" x14ac:dyDescent="0.25">
      <c r="A463" s="340" t="s">
        <v>611</v>
      </c>
      <c r="B463" s="325"/>
      <c r="C463" s="325"/>
      <c r="D463" s="325"/>
      <c r="E463" s="325"/>
      <c r="F463" s="325"/>
      <c r="G463" s="325"/>
      <c r="H463" s="325"/>
      <c r="I463" s="325"/>
      <c r="J463" s="325"/>
      <c r="K463" s="325"/>
      <c r="L463" s="325"/>
      <c r="M463" s="325"/>
      <c r="N463" s="325"/>
      <c r="O463" s="325"/>
      <c r="P463" s="325"/>
      <c r="Q463" s="325"/>
      <c r="R463" s="325"/>
      <c r="S463" s="325"/>
      <c r="T463" s="325"/>
      <c r="U463" s="325"/>
      <c r="V463" s="325"/>
      <c r="W463" s="325"/>
      <c r="X463" s="307"/>
      <c r="Y463" s="307"/>
    </row>
    <row r="464" spans="1:52" ht="14.25" customHeight="1" x14ac:dyDescent="0.25">
      <c r="A464" s="332" t="s">
        <v>59</v>
      </c>
      <c r="B464" s="325"/>
      <c r="C464" s="325"/>
      <c r="D464" s="325"/>
      <c r="E464" s="325"/>
      <c r="F464" s="325"/>
      <c r="G464" s="325"/>
      <c r="H464" s="325"/>
      <c r="I464" s="325"/>
      <c r="J464" s="325"/>
      <c r="K464" s="325"/>
      <c r="L464" s="325"/>
      <c r="M464" s="325"/>
      <c r="N464" s="325"/>
      <c r="O464" s="325"/>
      <c r="P464" s="325"/>
      <c r="Q464" s="325"/>
      <c r="R464" s="325"/>
      <c r="S464" s="325"/>
      <c r="T464" s="325"/>
      <c r="U464" s="325"/>
      <c r="V464" s="325"/>
      <c r="W464" s="325"/>
      <c r="X464" s="306"/>
      <c r="Y464" s="306"/>
    </row>
    <row r="465" spans="1:52" ht="27" customHeight="1" x14ac:dyDescent="0.25">
      <c r="A465" s="55" t="s">
        <v>612</v>
      </c>
      <c r="B465" s="55" t="s">
        <v>613</v>
      </c>
      <c r="C465" s="32">
        <v>4301031156</v>
      </c>
      <c r="D465" s="333">
        <v>4680115880856</v>
      </c>
      <c r="E465" s="334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335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36"/>
      <c r="O465" s="336"/>
      <c r="P465" s="336"/>
      <c r="Q465" s="334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x14ac:dyDescent="0.2">
      <c r="A466" s="324"/>
      <c r="B466" s="325"/>
      <c r="C466" s="325"/>
      <c r="D466" s="325"/>
      <c r="E466" s="325"/>
      <c r="F466" s="325"/>
      <c r="G466" s="325"/>
      <c r="H466" s="325"/>
      <c r="I466" s="325"/>
      <c r="J466" s="325"/>
      <c r="K466" s="325"/>
      <c r="L466" s="326"/>
      <c r="M466" s="321" t="s">
        <v>64</v>
      </c>
      <c r="N466" s="322"/>
      <c r="O466" s="322"/>
      <c r="P466" s="322"/>
      <c r="Q466" s="322"/>
      <c r="R466" s="322"/>
      <c r="S466" s="323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x14ac:dyDescent="0.2">
      <c r="A467" s="325"/>
      <c r="B467" s="325"/>
      <c r="C467" s="325"/>
      <c r="D467" s="325"/>
      <c r="E467" s="325"/>
      <c r="F467" s="325"/>
      <c r="G467" s="325"/>
      <c r="H467" s="325"/>
      <c r="I467" s="325"/>
      <c r="J467" s="325"/>
      <c r="K467" s="325"/>
      <c r="L467" s="326"/>
      <c r="M467" s="321" t="s">
        <v>64</v>
      </c>
      <c r="N467" s="322"/>
      <c r="O467" s="322"/>
      <c r="P467" s="322"/>
      <c r="Q467" s="322"/>
      <c r="R467" s="322"/>
      <c r="S467" s="323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customHeight="1" x14ac:dyDescent="0.25">
      <c r="A468" s="332" t="s">
        <v>66</v>
      </c>
      <c r="B468" s="325"/>
      <c r="C468" s="325"/>
      <c r="D468" s="325"/>
      <c r="E468" s="325"/>
      <c r="F468" s="325"/>
      <c r="G468" s="325"/>
      <c r="H468" s="325"/>
      <c r="I468" s="325"/>
      <c r="J468" s="325"/>
      <c r="K468" s="325"/>
      <c r="L468" s="325"/>
      <c r="M468" s="325"/>
      <c r="N468" s="325"/>
      <c r="O468" s="325"/>
      <c r="P468" s="325"/>
      <c r="Q468" s="325"/>
      <c r="R468" s="325"/>
      <c r="S468" s="325"/>
      <c r="T468" s="325"/>
      <c r="U468" s="325"/>
      <c r="V468" s="325"/>
      <c r="W468" s="325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33">
        <v>4680115880870</v>
      </c>
      <c r="E469" s="334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33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36"/>
      <c r="O469" s="336"/>
      <c r="P469" s="336"/>
      <c r="Q469" s="334"/>
      <c r="R469" s="35"/>
      <c r="S469" s="35"/>
      <c r="T469" s="36" t="s">
        <v>63</v>
      </c>
      <c r="U469" s="311">
        <v>500</v>
      </c>
      <c r="V469" s="312">
        <f>IFERROR(IF(U469="",0,CEILING((U469/$H469),1)*$H469),"")</f>
        <v>507</v>
      </c>
      <c r="W469" s="37">
        <f>IFERROR(IF(V469=0,"",ROUNDUP(V469/H469,0)*0.02175),"")</f>
        <v>1.4137499999999998</v>
      </c>
      <c r="X469" s="57"/>
      <c r="Y469" s="58"/>
      <c r="AC469" s="59"/>
      <c r="AZ469" s="304" t="s">
        <v>1</v>
      </c>
    </row>
    <row r="470" spans="1:52" x14ac:dyDescent="0.2">
      <c r="A470" s="324"/>
      <c r="B470" s="325"/>
      <c r="C470" s="325"/>
      <c r="D470" s="325"/>
      <c r="E470" s="325"/>
      <c r="F470" s="325"/>
      <c r="G470" s="325"/>
      <c r="H470" s="325"/>
      <c r="I470" s="325"/>
      <c r="J470" s="325"/>
      <c r="K470" s="325"/>
      <c r="L470" s="326"/>
      <c r="M470" s="321" t="s">
        <v>64</v>
      </c>
      <c r="N470" s="322"/>
      <c r="O470" s="322"/>
      <c r="P470" s="322"/>
      <c r="Q470" s="322"/>
      <c r="R470" s="322"/>
      <c r="S470" s="323"/>
      <c r="T470" s="38" t="s">
        <v>65</v>
      </c>
      <c r="U470" s="313">
        <f>IFERROR(U469/H469,"0")</f>
        <v>64.102564102564102</v>
      </c>
      <c r="V470" s="313">
        <f>IFERROR(V469/H469,"0")</f>
        <v>65</v>
      </c>
      <c r="W470" s="313">
        <f>IFERROR(IF(W469="",0,W469),"0")</f>
        <v>1.4137499999999998</v>
      </c>
      <c r="X470" s="314"/>
      <c r="Y470" s="314"/>
    </row>
    <row r="471" spans="1:52" x14ac:dyDescent="0.2">
      <c r="A471" s="325"/>
      <c r="B471" s="325"/>
      <c r="C471" s="325"/>
      <c r="D471" s="325"/>
      <c r="E471" s="325"/>
      <c r="F471" s="325"/>
      <c r="G471" s="325"/>
      <c r="H471" s="325"/>
      <c r="I471" s="325"/>
      <c r="J471" s="325"/>
      <c r="K471" s="325"/>
      <c r="L471" s="326"/>
      <c r="M471" s="321" t="s">
        <v>64</v>
      </c>
      <c r="N471" s="322"/>
      <c r="O471" s="322"/>
      <c r="P471" s="322"/>
      <c r="Q471" s="322"/>
      <c r="R471" s="322"/>
      <c r="S471" s="323"/>
      <c r="T471" s="38" t="s">
        <v>63</v>
      </c>
      <c r="U471" s="313">
        <f>IFERROR(SUM(U469:U469),"0")</f>
        <v>500</v>
      </c>
      <c r="V471" s="313">
        <f>IFERROR(SUM(V469:V469),"0")</f>
        <v>507</v>
      </c>
      <c r="W471" s="38"/>
      <c r="X471" s="314"/>
      <c r="Y471" s="314"/>
    </row>
    <row r="472" spans="1:52" ht="15" customHeight="1" x14ac:dyDescent="0.2">
      <c r="A472" s="330"/>
      <c r="B472" s="325"/>
      <c r="C472" s="325"/>
      <c r="D472" s="325"/>
      <c r="E472" s="325"/>
      <c r="F472" s="325"/>
      <c r="G472" s="325"/>
      <c r="H472" s="325"/>
      <c r="I472" s="325"/>
      <c r="J472" s="325"/>
      <c r="K472" s="325"/>
      <c r="L472" s="331"/>
      <c r="M472" s="327" t="s">
        <v>616</v>
      </c>
      <c r="N472" s="328"/>
      <c r="O472" s="328"/>
      <c r="P472" s="328"/>
      <c r="Q472" s="328"/>
      <c r="R472" s="328"/>
      <c r="S472" s="329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17289.900000000001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17466.189999999995</v>
      </c>
      <c r="W472" s="38"/>
      <c r="X472" s="314"/>
      <c r="Y472" s="314"/>
    </row>
    <row r="473" spans="1:52" x14ac:dyDescent="0.2">
      <c r="A473" s="325"/>
      <c r="B473" s="325"/>
      <c r="C473" s="325"/>
      <c r="D473" s="325"/>
      <c r="E473" s="325"/>
      <c r="F473" s="325"/>
      <c r="G473" s="325"/>
      <c r="H473" s="325"/>
      <c r="I473" s="325"/>
      <c r="J473" s="325"/>
      <c r="K473" s="325"/>
      <c r="L473" s="331"/>
      <c r="M473" s="327" t="s">
        <v>617</v>
      </c>
      <c r="N473" s="328"/>
      <c r="O473" s="328"/>
      <c r="P473" s="328"/>
      <c r="Q473" s="328"/>
      <c r="R473" s="328"/>
      <c r="S473" s="329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18664.974860394024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18851.821000000011</v>
      </c>
      <c r="W473" s="38"/>
      <c r="X473" s="314"/>
      <c r="Y473" s="314"/>
    </row>
    <row r="474" spans="1:52" x14ac:dyDescent="0.2">
      <c r="A474" s="325"/>
      <c r="B474" s="325"/>
      <c r="C474" s="325"/>
      <c r="D474" s="325"/>
      <c r="E474" s="325"/>
      <c r="F474" s="325"/>
      <c r="G474" s="325"/>
      <c r="H474" s="325"/>
      <c r="I474" s="325"/>
      <c r="J474" s="325"/>
      <c r="K474" s="325"/>
      <c r="L474" s="331"/>
      <c r="M474" s="327" t="s">
        <v>618</v>
      </c>
      <c r="N474" s="328"/>
      <c r="O474" s="328"/>
      <c r="P474" s="328"/>
      <c r="Q474" s="328"/>
      <c r="R474" s="328"/>
      <c r="S474" s="329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38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38</v>
      </c>
      <c r="W474" s="38"/>
      <c r="X474" s="314"/>
      <c r="Y474" s="314"/>
    </row>
    <row r="475" spans="1:52" x14ac:dyDescent="0.2">
      <c r="A475" s="325"/>
      <c r="B475" s="325"/>
      <c r="C475" s="325"/>
      <c r="D475" s="325"/>
      <c r="E475" s="325"/>
      <c r="F475" s="325"/>
      <c r="G475" s="325"/>
      <c r="H475" s="325"/>
      <c r="I475" s="325"/>
      <c r="J475" s="325"/>
      <c r="K475" s="325"/>
      <c r="L475" s="331"/>
      <c r="M475" s="327" t="s">
        <v>620</v>
      </c>
      <c r="N475" s="328"/>
      <c r="O475" s="328"/>
      <c r="P475" s="328"/>
      <c r="Q475" s="328"/>
      <c r="R475" s="328"/>
      <c r="S475" s="329"/>
      <c r="T475" s="38" t="s">
        <v>63</v>
      </c>
      <c r="U475" s="313">
        <f>GrossWeightTotal+PalletQtyTotal*25</f>
        <v>19614.974860394024</v>
      </c>
      <c r="V475" s="313">
        <f>GrossWeightTotalR+PalletQtyTotalR*25</f>
        <v>19801.821000000011</v>
      </c>
      <c r="W475" s="38"/>
      <c r="X475" s="314"/>
      <c r="Y475" s="314"/>
    </row>
    <row r="476" spans="1:52" x14ac:dyDescent="0.2">
      <c r="A476" s="325"/>
      <c r="B476" s="325"/>
      <c r="C476" s="325"/>
      <c r="D476" s="325"/>
      <c r="E476" s="325"/>
      <c r="F476" s="325"/>
      <c r="G476" s="325"/>
      <c r="H476" s="325"/>
      <c r="I476" s="325"/>
      <c r="J476" s="325"/>
      <c r="K476" s="325"/>
      <c r="L476" s="331"/>
      <c r="M476" s="327" t="s">
        <v>621</v>
      </c>
      <c r="N476" s="328"/>
      <c r="O476" s="328"/>
      <c r="P476" s="328"/>
      <c r="Q476" s="328"/>
      <c r="R476" s="328"/>
      <c r="S476" s="329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4780.7142616743358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4812</v>
      </c>
      <c r="W476" s="38"/>
      <c r="X476" s="314"/>
      <c r="Y476" s="314"/>
    </row>
    <row r="477" spans="1:52" ht="14.25" customHeight="1" x14ac:dyDescent="0.2">
      <c r="A477" s="325"/>
      <c r="B477" s="325"/>
      <c r="C477" s="325"/>
      <c r="D477" s="325"/>
      <c r="E477" s="325"/>
      <c r="F477" s="325"/>
      <c r="G477" s="325"/>
      <c r="H477" s="325"/>
      <c r="I477" s="325"/>
      <c r="J477" s="325"/>
      <c r="K477" s="325"/>
      <c r="L477" s="331"/>
      <c r="M477" s="327" t="s">
        <v>622</v>
      </c>
      <c r="N477" s="328"/>
      <c r="O477" s="328"/>
      <c r="P477" s="328"/>
      <c r="Q477" s="328"/>
      <c r="R477" s="328"/>
      <c r="S477" s="329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44.340830000000004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315" t="s">
        <v>91</v>
      </c>
      <c r="D479" s="316"/>
      <c r="E479" s="316"/>
      <c r="F479" s="317"/>
      <c r="G479" s="315" t="s">
        <v>233</v>
      </c>
      <c r="H479" s="316"/>
      <c r="I479" s="316"/>
      <c r="J479" s="316"/>
      <c r="K479" s="316"/>
      <c r="L479" s="317"/>
      <c r="M479" s="315" t="s">
        <v>423</v>
      </c>
      <c r="N479" s="317"/>
      <c r="O479" s="315" t="s">
        <v>470</v>
      </c>
      <c r="P479" s="317"/>
      <c r="Q479" s="305" t="s">
        <v>547</v>
      </c>
      <c r="R479" s="315" t="s">
        <v>589</v>
      </c>
      <c r="S479" s="317"/>
      <c r="T479" s="1"/>
      <c r="Y479" s="53"/>
      <c r="AB479" s="1"/>
    </row>
    <row r="480" spans="1:52" ht="14.25" customHeight="1" thickTop="1" x14ac:dyDescent="0.2">
      <c r="A480" s="318" t="s">
        <v>625</v>
      </c>
      <c r="B480" s="315" t="s">
        <v>58</v>
      </c>
      <c r="C480" s="315" t="s">
        <v>92</v>
      </c>
      <c r="D480" s="315" t="s">
        <v>99</v>
      </c>
      <c r="E480" s="315" t="s">
        <v>91</v>
      </c>
      <c r="F480" s="315" t="s">
        <v>224</v>
      </c>
      <c r="G480" s="315" t="s">
        <v>234</v>
      </c>
      <c r="H480" s="315" t="s">
        <v>241</v>
      </c>
      <c r="I480" s="315" t="s">
        <v>258</v>
      </c>
      <c r="J480" s="315" t="s">
        <v>318</v>
      </c>
      <c r="K480" s="315" t="s">
        <v>391</v>
      </c>
      <c r="L480" s="315" t="s">
        <v>409</v>
      </c>
      <c r="M480" s="315" t="s">
        <v>424</v>
      </c>
      <c r="N480" s="315" t="s">
        <v>447</v>
      </c>
      <c r="O480" s="315" t="s">
        <v>471</v>
      </c>
      <c r="P480" s="315" t="s">
        <v>523</v>
      </c>
      <c r="Q480" s="315" t="s">
        <v>547</v>
      </c>
      <c r="R480" s="315" t="s">
        <v>590</v>
      </c>
      <c r="S480" s="315" t="s">
        <v>611</v>
      </c>
      <c r="T480" s="1"/>
      <c r="Y480" s="53"/>
      <c r="AB480" s="1"/>
    </row>
    <row r="481" spans="1:28" ht="13.5" customHeight="1" thickBot="1" x14ac:dyDescent="0.25">
      <c r="A481" s="319"/>
      <c r="B481" s="320"/>
      <c r="C481" s="320"/>
      <c r="D481" s="320"/>
      <c r="E481" s="320"/>
      <c r="F481" s="320"/>
      <c r="G481" s="320"/>
      <c r="H481" s="320"/>
      <c r="I481" s="320"/>
      <c r="J481" s="320"/>
      <c r="K481" s="320"/>
      <c r="L481" s="320"/>
      <c r="M481" s="320"/>
      <c r="N481" s="320"/>
      <c r="O481" s="320"/>
      <c r="P481" s="320"/>
      <c r="Q481" s="320"/>
      <c r="R481" s="320"/>
      <c r="S481" s="320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278.10000000000002</v>
      </c>
      <c r="D482" s="47">
        <f>IFERROR(V55*1,"0")+IFERROR(V56*1,"0")+IFERROR(V57*1,"0")+IFERROR(V58*1,"0")</f>
        <v>1175.4000000000001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3223.8399999999997</v>
      </c>
      <c r="F482" s="47">
        <f>IFERROR(V127*1,"0")+IFERROR(V128*1,"0")+IFERROR(V129*1,"0")+IFERROR(V130*1,"0")</f>
        <v>1509.3000000000002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1249.5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4115.0999999999995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1282.8000000000002</v>
      </c>
      <c r="K482" s="47">
        <f>IFERROR(V256*1,"0")+IFERROR(V257*1,"0")+IFERROR(V258*1,"0")+IFERROR(V259*1,"0")+IFERROR(V260*1,"0")+IFERROR(V261*1,"0")+IFERROR(V262*1,"0")+IFERROR(V266*1,"0")+IFERROR(V267*1,"0")</f>
        <v>75.600000000000009</v>
      </c>
      <c r="L482" s="47">
        <f>IFERROR(V272*1,"0")+IFERROR(V276*1,"0")+IFERROR(V277*1,"0")+IFERROR(V278*1,"0")+IFERROR(V282*1,"0")+IFERROR(V286*1,"0")</f>
        <v>945.69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307.2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100.8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887.40000000000009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136.5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1635.3600000000004</v>
      </c>
      <c r="R482" s="47">
        <f>IFERROR(V443*1,"0")+IFERROR(V444*1,"0")+IFERROR(V448*1,"0")+IFERROR(V449*1,"0")+IFERROR(V450*1,"0")+IFERROR(V454*1,"0")+IFERROR(V455*1,"0")+IFERROR(V459*1,"0")+IFERROR(V460*1,"0")</f>
        <v>36.6</v>
      </c>
      <c r="S482" s="47">
        <f>IFERROR(V465*1,"0")+IFERROR(V469*1,"0")</f>
        <v>507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477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D460:E460"/>
    <mergeCell ref="M460:Q460"/>
    <mergeCell ref="M461:S461"/>
    <mergeCell ref="A461:L462"/>
    <mergeCell ref="M462:S462"/>
    <mergeCell ref="A463:W463"/>
    <mergeCell ref="A464:W464"/>
    <mergeCell ref="D465:E465"/>
    <mergeCell ref="M465:Q465"/>
    <mergeCell ref="M466:S466"/>
    <mergeCell ref="A466:L467"/>
    <mergeCell ref="M467:S467"/>
    <mergeCell ref="A468:W468"/>
    <mergeCell ref="D469:E469"/>
    <mergeCell ref="M469:Q469"/>
    <mergeCell ref="M470:S470"/>
    <mergeCell ref="A470:L471"/>
    <mergeCell ref="M471:S471"/>
    <mergeCell ref="M472:S472"/>
    <mergeCell ref="A472:L477"/>
    <mergeCell ref="M473:S473"/>
    <mergeCell ref="M474:S474"/>
    <mergeCell ref="M475:S475"/>
    <mergeCell ref="M476:S476"/>
    <mergeCell ref="M477:S477"/>
    <mergeCell ref="C479:F479"/>
    <mergeCell ref="G479:L479"/>
    <mergeCell ref="M479:N479"/>
    <mergeCell ref="O479:P479"/>
    <mergeCell ref="R479:S479"/>
    <mergeCell ref="A480:A481"/>
    <mergeCell ref="B480:B481"/>
    <mergeCell ref="C480:C481"/>
    <mergeCell ref="D480:D481"/>
    <mergeCell ref="E480:E481"/>
    <mergeCell ref="F480:F481"/>
    <mergeCell ref="G480:G481"/>
    <mergeCell ref="H480:H481"/>
    <mergeCell ref="I480:I481"/>
    <mergeCell ref="J480:J481"/>
    <mergeCell ref="K480:K481"/>
    <mergeCell ref="L480:L481"/>
    <mergeCell ref="M480:M481"/>
    <mergeCell ref="N480:N481"/>
    <mergeCell ref="O480:O481"/>
    <mergeCell ref="P480:P481"/>
    <mergeCell ref="Q480:Q481"/>
    <mergeCell ref="R480:R481"/>
    <mergeCell ref="S480:S48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2023-10-18T10:59:29Z</dcterms:modified>
</cp:coreProperties>
</file>