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2" l="1"/>
  <c r="U470" i="2"/>
  <c r="U468" i="2"/>
  <c r="U467" i="2"/>
  <c r="V466" i="2"/>
  <c r="S479" i="2" s="1"/>
  <c r="M466" i="2"/>
  <c r="U463" i="2"/>
  <c r="U462" i="2"/>
  <c r="V461" i="2"/>
  <c r="W461" i="2" s="1"/>
  <c r="M461" i="2"/>
  <c r="V460" i="2"/>
  <c r="V463" i="2" s="1"/>
  <c r="M460" i="2"/>
  <c r="V458" i="2"/>
  <c r="U458" i="2"/>
  <c r="U457" i="2"/>
  <c r="V456" i="2"/>
  <c r="W456" i="2" s="1"/>
  <c r="M456" i="2"/>
  <c r="V455" i="2"/>
  <c r="W455" i="2" s="1"/>
  <c r="V454" i="2"/>
  <c r="V457" i="2" s="1"/>
  <c r="M454" i="2"/>
  <c r="U452" i="2"/>
  <c r="U451" i="2"/>
  <c r="V450" i="2"/>
  <c r="W450" i="2" s="1"/>
  <c r="M450" i="2"/>
  <c r="W449" i="2"/>
  <c r="V449" i="2"/>
  <c r="V448" i="2"/>
  <c r="V452" i="2" s="1"/>
  <c r="U446" i="2"/>
  <c r="U445" i="2"/>
  <c r="V444" i="2"/>
  <c r="W444" i="2" s="1"/>
  <c r="M444" i="2"/>
  <c r="W443" i="2"/>
  <c r="W445" i="2" s="1"/>
  <c r="V443" i="2"/>
  <c r="R479" i="2" s="1"/>
  <c r="M443" i="2"/>
  <c r="V439" i="2"/>
  <c r="U439" i="2"/>
  <c r="U438" i="2"/>
  <c r="V437" i="2"/>
  <c r="W437" i="2" s="1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M429" i="2"/>
  <c r="V428" i="2"/>
  <c r="W428" i="2" s="1"/>
  <c r="M428" i="2"/>
  <c r="V427" i="2"/>
  <c r="V433" i="2" s="1"/>
  <c r="M427" i="2"/>
  <c r="U425" i="2"/>
  <c r="U424" i="2"/>
  <c r="W423" i="2"/>
  <c r="V423" i="2"/>
  <c r="M423" i="2"/>
  <c r="W422" i="2"/>
  <c r="W424" i="2" s="1"/>
  <c r="V422" i="2"/>
  <c r="V425" i="2" s="1"/>
  <c r="M422" i="2"/>
  <c r="U420" i="2"/>
  <c r="U419" i="2"/>
  <c r="V418" i="2"/>
  <c r="W418" i="2" s="1"/>
  <c r="M418" i="2"/>
  <c r="V417" i="2"/>
  <c r="W417" i="2" s="1"/>
  <c r="M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Q479" i="2" s="1"/>
  <c r="M410" i="2"/>
  <c r="V406" i="2"/>
  <c r="U406" i="2"/>
  <c r="W405" i="2"/>
  <c r="U405" i="2"/>
  <c r="W404" i="2"/>
  <c r="V404" i="2"/>
  <c r="V405" i="2" s="1"/>
  <c r="M404" i="2"/>
  <c r="U402" i="2"/>
  <c r="V401" i="2"/>
  <c r="U401" i="2"/>
  <c r="V400" i="2"/>
  <c r="W400" i="2" s="1"/>
  <c r="W401" i="2" s="1"/>
  <c r="M400" i="2"/>
  <c r="U398" i="2"/>
  <c r="U397" i="2"/>
  <c r="V396" i="2"/>
  <c r="W396" i="2" s="1"/>
  <c r="M396" i="2"/>
  <c r="V395" i="2"/>
  <c r="W395" i="2" s="1"/>
  <c r="M395" i="2"/>
  <c r="V394" i="2"/>
  <c r="W394" i="2" s="1"/>
  <c r="M394" i="2"/>
  <c r="V393" i="2"/>
  <c r="W393" i="2" s="1"/>
  <c r="V392" i="2"/>
  <c r="W392" i="2" s="1"/>
  <c r="M392" i="2"/>
  <c r="W391" i="2"/>
  <c r="V391" i="2"/>
  <c r="V398" i="2" s="1"/>
  <c r="M391" i="2"/>
  <c r="W390" i="2"/>
  <c r="W397" i="2" s="1"/>
  <c r="V390" i="2"/>
  <c r="M390" i="2"/>
  <c r="U388" i="2"/>
  <c r="U387" i="2"/>
  <c r="W386" i="2"/>
  <c r="V386" i="2"/>
  <c r="M386" i="2"/>
  <c r="W385" i="2"/>
  <c r="W387" i="2" s="1"/>
  <c r="V385" i="2"/>
  <c r="P479" i="2" s="1"/>
  <c r="M385" i="2"/>
  <c r="U382" i="2"/>
  <c r="U381" i="2"/>
  <c r="V380" i="2"/>
  <c r="V382" i="2" s="1"/>
  <c r="U378" i="2"/>
  <c r="U377" i="2"/>
  <c r="V376" i="2"/>
  <c r="W376" i="2" s="1"/>
  <c r="M376" i="2"/>
  <c r="W375" i="2"/>
  <c r="V375" i="2"/>
  <c r="M375" i="2"/>
  <c r="W374" i="2"/>
  <c r="W377" i="2" s="1"/>
  <c r="V374" i="2"/>
  <c r="V378" i="2" s="1"/>
  <c r="M374" i="2"/>
  <c r="V372" i="2"/>
  <c r="U372" i="2"/>
  <c r="U371" i="2"/>
  <c r="V370" i="2"/>
  <c r="V371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W363" i="2"/>
  <c r="V363" i="2"/>
  <c r="M363" i="2"/>
  <c r="U361" i="2"/>
  <c r="U360" i="2"/>
  <c r="W359" i="2"/>
  <c r="V359" i="2"/>
  <c r="V358" i="2"/>
  <c r="W358" i="2" s="1"/>
  <c r="M358" i="2"/>
  <c r="V357" i="2"/>
  <c r="W357" i="2" s="1"/>
  <c r="M357" i="2"/>
  <c r="V356" i="2"/>
  <c r="W356" i="2" s="1"/>
  <c r="M356" i="2"/>
  <c r="V355" i="2"/>
  <c r="W355" i="2" s="1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V360" i="2" s="1"/>
  <c r="M347" i="2"/>
  <c r="U345" i="2"/>
  <c r="U344" i="2"/>
  <c r="V343" i="2"/>
  <c r="V345" i="2" s="1"/>
  <c r="M343" i="2"/>
  <c r="W342" i="2"/>
  <c r="V342" i="2"/>
  <c r="M342" i="2"/>
  <c r="U338" i="2"/>
  <c r="W337" i="2"/>
  <c r="V337" i="2"/>
  <c r="U337" i="2"/>
  <c r="W336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V334" i="2" s="1"/>
  <c r="M329" i="2"/>
  <c r="V327" i="2"/>
  <c r="U327" i="2"/>
  <c r="W326" i="2"/>
  <c r="V326" i="2"/>
  <c r="U326" i="2"/>
  <c r="W325" i="2"/>
  <c r="V325" i="2"/>
  <c r="M325" i="2"/>
  <c r="W324" i="2"/>
  <c r="V324" i="2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V317" i="2"/>
  <c r="M317" i="2"/>
  <c r="V314" i="2"/>
  <c r="U314" i="2"/>
  <c r="U313" i="2"/>
  <c r="V312" i="2"/>
  <c r="V313" i="2" s="1"/>
  <c r="M312" i="2"/>
  <c r="V310" i="2"/>
  <c r="U310" i="2"/>
  <c r="W309" i="2"/>
  <c r="V309" i="2"/>
  <c r="U309" i="2"/>
  <c r="W308" i="2"/>
  <c r="V308" i="2"/>
  <c r="M308" i="2"/>
  <c r="U306" i="2"/>
  <c r="U305" i="2"/>
  <c r="V304" i="2"/>
  <c r="V306" i="2" s="1"/>
  <c r="M304" i="2"/>
  <c r="W303" i="2"/>
  <c r="V303" i="2"/>
  <c r="M303" i="2"/>
  <c r="U301" i="2"/>
  <c r="U300" i="2"/>
  <c r="V299" i="2"/>
  <c r="W299" i="2" s="1"/>
  <c r="M299" i="2"/>
  <c r="V298" i="2"/>
  <c r="W298" i="2" s="1"/>
  <c r="M298" i="2"/>
  <c r="V297" i="2"/>
  <c r="W297" i="2" s="1"/>
  <c r="W296" i="2"/>
  <c r="V296" i="2"/>
  <c r="M296" i="2"/>
  <c r="V295" i="2"/>
  <c r="W295" i="2" s="1"/>
  <c r="M295" i="2"/>
  <c r="W294" i="2"/>
  <c r="V294" i="2"/>
  <c r="V301" i="2" s="1"/>
  <c r="M294" i="2"/>
  <c r="W293" i="2"/>
  <c r="V293" i="2"/>
  <c r="M293" i="2"/>
  <c r="W292" i="2"/>
  <c r="V292" i="2"/>
  <c r="M479" i="2" s="1"/>
  <c r="M292" i="2"/>
  <c r="U288" i="2"/>
  <c r="V287" i="2"/>
  <c r="U287" i="2"/>
  <c r="W286" i="2"/>
  <c r="W287" i="2" s="1"/>
  <c r="V286" i="2"/>
  <c r="V288" i="2" s="1"/>
  <c r="M286" i="2"/>
  <c r="U284" i="2"/>
  <c r="U283" i="2"/>
  <c r="V282" i="2"/>
  <c r="V284" i="2" s="1"/>
  <c r="M282" i="2"/>
  <c r="U280" i="2"/>
  <c r="U279" i="2"/>
  <c r="V278" i="2"/>
  <c r="W278" i="2" s="1"/>
  <c r="V277" i="2"/>
  <c r="W277" i="2" s="1"/>
  <c r="M277" i="2"/>
  <c r="V276" i="2"/>
  <c r="M276" i="2"/>
  <c r="V274" i="2"/>
  <c r="U274" i="2"/>
  <c r="U273" i="2"/>
  <c r="V272" i="2"/>
  <c r="V273" i="2" s="1"/>
  <c r="M272" i="2"/>
  <c r="U269" i="2"/>
  <c r="W268" i="2"/>
  <c r="U268" i="2"/>
  <c r="W267" i="2"/>
  <c r="V267" i="2"/>
  <c r="V268" i="2" s="1"/>
  <c r="M267" i="2"/>
  <c r="W266" i="2"/>
  <c r="V266" i="2"/>
  <c r="M266" i="2"/>
  <c r="U264" i="2"/>
  <c r="U263" i="2"/>
  <c r="W262" i="2"/>
  <c r="V262" i="2"/>
  <c r="M262" i="2"/>
  <c r="V261" i="2"/>
  <c r="W261" i="2" s="1"/>
  <c r="M261" i="2"/>
  <c r="W260" i="2"/>
  <c r="V260" i="2"/>
  <c r="M260" i="2"/>
  <c r="V259" i="2"/>
  <c r="M259" i="2"/>
  <c r="W258" i="2"/>
  <c r="V258" i="2"/>
  <c r="W257" i="2"/>
  <c r="V257" i="2"/>
  <c r="M257" i="2"/>
  <c r="V256" i="2"/>
  <c r="K479" i="2" s="1"/>
  <c r="M256" i="2"/>
  <c r="U253" i="2"/>
  <c r="U252" i="2"/>
  <c r="V251" i="2"/>
  <c r="V252" i="2" s="1"/>
  <c r="M251" i="2"/>
  <c r="W250" i="2"/>
  <c r="V250" i="2"/>
  <c r="M250" i="2"/>
  <c r="V249" i="2"/>
  <c r="W249" i="2" s="1"/>
  <c r="M249" i="2"/>
  <c r="V247" i="2"/>
  <c r="U247" i="2"/>
  <c r="U246" i="2"/>
  <c r="W245" i="2"/>
  <c r="V245" i="2"/>
  <c r="M245" i="2"/>
  <c r="W244" i="2"/>
  <c r="V244" i="2"/>
  <c r="V243" i="2"/>
  <c r="V246" i="2" s="1"/>
  <c r="U241" i="2"/>
  <c r="U240" i="2"/>
  <c r="W239" i="2"/>
  <c r="V239" i="2"/>
  <c r="M239" i="2"/>
  <c r="W238" i="2"/>
  <c r="V238" i="2"/>
  <c r="M238" i="2"/>
  <c r="V237" i="2"/>
  <c r="V240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U226" i="2"/>
  <c r="U225" i="2"/>
  <c r="W224" i="2"/>
  <c r="V224" i="2"/>
  <c r="M224" i="2"/>
  <c r="V223" i="2"/>
  <c r="W223" i="2" s="1"/>
  <c r="M223" i="2"/>
  <c r="W222" i="2"/>
  <c r="V222" i="2"/>
  <c r="M222" i="2"/>
  <c r="W221" i="2"/>
  <c r="V221" i="2"/>
  <c r="V226" i="2" s="1"/>
  <c r="M221" i="2"/>
  <c r="U219" i="2"/>
  <c r="U218" i="2"/>
  <c r="V217" i="2"/>
  <c r="V219" i="2" s="1"/>
  <c r="M217" i="2"/>
  <c r="U215" i="2"/>
  <c r="U214" i="2"/>
  <c r="V213" i="2"/>
  <c r="W213" i="2" s="1"/>
  <c r="M213" i="2"/>
  <c r="V212" i="2"/>
  <c r="W212" i="2" s="1"/>
  <c r="M212" i="2"/>
  <c r="V211" i="2"/>
  <c r="W211" i="2" s="1"/>
  <c r="M211" i="2"/>
  <c r="V210" i="2"/>
  <c r="W210" i="2" s="1"/>
  <c r="M210" i="2"/>
  <c r="V209" i="2"/>
  <c r="W209" i="2" s="1"/>
  <c r="M209" i="2"/>
  <c r="V208" i="2"/>
  <c r="W208" i="2" s="1"/>
  <c r="M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U196" i="2"/>
  <c r="U195" i="2"/>
  <c r="W194" i="2"/>
  <c r="V194" i="2"/>
  <c r="M194" i="2"/>
  <c r="V193" i="2"/>
  <c r="V195" i="2" s="1"/>
  <c r="M193" i="2"/>
  <c r="U191" i="2"/>
  <c r="U190" i="2"/>
  <c r="V189" i="2"/>
  <c r="W189" i="2" s="1"/>
  <c r="M189" i="2"/>
  <c r="V188" i="2"/>
  <c r="W188" i="2" s="1"/>
  <c r="M188" i="2"/>
  <c r="V187" i="2"/>
  <c r="W187" i="2" s="1"/>
  <c r="M187" i="2"/>
  <c r="V186" i="2"/>
  <c r="W186" i="2" s="1"/>
  <c r="M186" i="2"/>
  <c r="V185" i="2"/>
  <c r="W185" i="2" s="1"/>
  <c r="M185" i="2"/>
  <c r="V184" i="2"/>
  <c r="W184" i="2" s="1"/>
  <c r="M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W178" i="2"/>
  <c r="V178" i="2"/>
  <c r="M178" i="2"/>
  <c r="V177" i="2"/>
  <c r="W177" i="2" s="1"/>
  <c r="M177" i="2"/>
  <c r="W176" i="2"/>
  <c r="V176" i="2"/>
  <c r="V175" i="2"/>
  <c r="W175" i="2" s="1"/>
  <c r="M175" i="2"/>
  <c r="W174" i="2"/>
  <c r="V174" i="2"/>
  <c r="M174" i="2"/>
  <c r="V173" i="2"/>
  <c r="W173" i="2" s="1"/>
  <c r="V172" i="2"/>
  <c r="W172" i="2" s="1"/>
  <c r="M172" i="2"/>
  <c r="U170" i="2"/>
  <c r="U169" i="2"/>
  <c r="W168" i="2"/>
  <c r="V168" i="2"/>
  <c r="M168" i="2"/>
  <c r="W167" i="2"/>
  <c r="V167" i="2"/>
  <c r="M167" i="2"/>
  <c r="W166" i="2"/>
  <c r="V166" i="2"/>
  <c r="M166" i="2"/>
  <c r="W165" i="2"/>
  <c r="W169" i="2" s="1"/>
  <c r="V165" i="2"/>
  <c r="V169" i="2" s="1"/>
  <c r="M165" i="2"/>
  <c r="U163" i="2"/>
  <c r="U162" i="2"/>
  <c r="V161" i="2"/>
  <c r="W161" i="2" s="1"/>
  <c r="M161" i="2"/>
  <c r="V160" i="2"/>
  <c r="V163" i="2" s="1"/>
  <c r="V158" i="2"/>
  <c r="U158" i="2"/>
  <c r="W157" i="2"/>
  <c r="V157" i="2"/>
  <c r="U157" i="2"/>
  <c r="W156" i="2"/>
  <c r="V156" i="2"/>
  <c r="M156" i="2"/>
  <c r="W155" i="2"/>
  <c r="V155" i="2"/>
  <c r="M155" i="2"/>
  <c r="U152" i="2"/>
  <c r="U151" i="2"/>
  <c r="W150" i="2"/>
  <c r="V150" i="2"/>
  <c r="M150" i="2"/>
  <c r="V149" i="2"/>
  <c r="W149" i="2" s="1"/>
  <c r="M149" i="2"/>
  <c r="V148" i="2"/>
  <c r="W148" i="2" s="1"/>
  <c r="M148" i="2"/>
  <c r="W147" i="2"/>
  <c r="V147" i="2"/>
  <c r="M147" i="2"/>
  <c r="W146" i="2"/>
  <c r="V146" i="2"/>
  <c r="M146" i="2"/>
  <c r="V145" i="2"/>
  <c r="W145" i="2" s="1"/>
  <c r="M145" i="2"/>
  <c r="V144" i="2"/>
  <c r="V152" i="2" s="1"/>
  <c r="M144" i="2"/>
  <c r="W143" i="2"/>
  <c r="V143" i="2"/>
  <c r="V151" i="2" s="1"/>
  <c r="M143" i="2"/>
  <c r="U140" i="2"/>
  <c r="U139" i="2"/>
  <c r="V138" i="2"/>
  <c r="W138" i="2" s="1"/>
  <c r="M138" i="2"/>
  <c r="V137" i="2"/>
  <c r="W137" i="2" s="1"/>
  <c r="M137" i="2"/>
  <c r="V136" i="2"/>
  <c r="G479" i="2" s="1"/>
  <c r="M136" i="2"/>
  <c r="U132" i="2"/>
  <c r="U131" i="2"/>
  <c r="W130" i="2"/>
  <c r="V130" i="2"/>
  <c r="M130" i="2"/>
  <c r="W129" i="2"/>
  <c r="V129" i="2"/>
  <c r="M129" i="2"/>
  <c r="W128" i="2"/>
  <c r="V128" i="2"/>
  <c r="M128" i="2"/>
  <c r="W127" i="2"/>
  <c r="W131" i="2" s="1"/>
  <c r="V127" i="2"/>
  <c r="F479" i="2" s="1"/>
  <c r="M127" i="2"/>
  <c r="V124" i="2"/>
  <c r="U124" i="2"/>
  <c r="U123" i="2"/>
  <c r="W122" i="2"/>
  <c r="V122" i="2"/>
  <c r="V121" i="2"/>
  <c r="W121" i="2" s="1"/>
  <c r="M121" i="2"/>
  <c r="V120" i="2"/>
  <c r="W120" i="2" s="1"/>
  <c r="W123" i="2" s="1"/>
  <c r="W119" i="2"/>
  <c r="V119" i="2"/>
  <c r="V123" i="2" s="1"/>
  <c r="M119" i="2"/>
  <c r="W118" i="2"/>
  <c r="V118" i="2"/>
  <c r="M118" i="2"/>
  <c r="U116" i="2"/>
  <c r="U115" i="2"/>
  <c r="V114" i="2"/>
  <c r="W114" i="2" s="1"/>
  <c r="V113" i="2"/>
  <c r="W113" i="2" s="1"/>
  <c r="M113" i="2"/>
  <c r="V112" i="2"/>
  <c r="W112" i="2" s="1"/>
  <c r="V111" i="2"/>
  <c r="W111" i="2" s="1"/>
  <c r="V110" i="2"/>
  <c r="W110" i="2" s="1"/>
  <c r="V109" i="2"/>
  <c r="W109" i="2" s="1"/>
  <c r="V108" i="2"/>
  <c r="M108" i="2"/>
  <c r="W107" i="2"/>
  <c r="V107" i="2"/>
  <c r="M107" i="2"/>
  <c r="W106" i="2"/>
  <c r="V106" i="2"/>
  <c r="V105" i="2"/>
  <c r="W105" i="2" s="1"/>
  <c r="U103" i="2"/>
  <c r="U102" i="2"/>
  <c r="W101" i="2"/>
  <c r="V101" i="2"/>
  <c r="M101" i="2"/>
  <c r="W100" i="2"/>
  <c r="V100" i="2"/>
  <c r="M100" i="2"/>
  <c r="W99" i="2"/>
  <c r="V99" i="2"/>
  <c r="M99" i="2"/>
  <c r="V98" i="2"/>
  <c r="W98" i="2" s="1"/>
  <c r="M98" i="2"/>
  <c r="W97" i="2"/>
  <c r="V97" i="2"/>
  <c r="M97" i="2"/>
  <c r="W96" i="2"/>
  <c r="V96" i="2"/>
  <c r="M96" i="2"/>
  <c r="W95" i="2"/>
  <c r="V95" i="2"/>
  <c r="M95" i="2"/>
  <c r="W94" i="2"/>
  <c r="V94" i="2"/>
  <c r="V102" i="2" s="1"/>
  <c r="M94" i="2"/>
  <c r="W93" i="2"/>
  <c r="V93" i="2"/>
  <c r="M93" i="2"/>
  <c r="W92" i="2"/>
  <c r="V92" i="2"/>
  <c r="V91" i="2"/>
  <c r="W91" i="2" s="1"/>
  <c r="U89" i="2"/>
  <c r="U88" i="2"/>
  <c r="W87" i="2"/>
  <c r="V87" i="2"/>
  <c r="M87" i="2"/>
  <c r="W86" i="2"/>
  <c r="V86" i="2"/>
  <c r="M86" i="2"/>
  <c r="W85" i="2"/>
  <c r="V85" i="2"/>
  <c r="V84" i="2"/>
  <c r="W84" i="2" s="1"/>
  <c r="V83" i="2"/>
  <c r="W83" i="2" s="1"/>
  <c r="M83" i="2"/>
  <c r="V82" i="2"/>
  <c r="U80" i="2"/>
  <c r="U79" i="2"/>
  <c r="V78" i="2"/>
  <c r="W78" i="2" s="1"/>
  <c r="M78" i="2"/>
  <c r="W77" i="2"/>
  <c r="V77" i="2"/>
  <c r="M77" i="2"/>
  <c r="W76" i="2"/>
  <c r="V76" i="2"/>
  <c r="M76" i="2"/>
  <c r="V75" i="2"/>
  <c r="W75" i="2" s="1"/>
  <c r="M75" i="2"/>
  <c r="V74" i="2"/>
  <c r="W74" i="2" s="1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U60" i="2"/>
  <c r="U59" i="2"/>
  <c r="V58" i="2"/>
  <c r="W58" i="2" s="1"/>
  <c r="V57" i="2"/>
  <c r="W57" i="2" s="1"/>
  <c r="M57" i="2"/>
  <c r="V56" i="2"/>
  <c r="W56" i="2" s="1"/>
  <c r="M56" i="2"/>
  <c r="V55" i="2"/>
  <c r="D479" i="2" s="1"/>
  <c r="U52" i="2"/>
  <c r="U51" i="2"/>
  <c r="V50" i="2"/>
  <c r="V52" i="2" s="1"/>
  <c r="M50" i="2"/>
  <c r="V49" i="2"/>
  <c r="C479" i="2" s="1"/>
  <c r="M49" i="2"/>
  <c r="U45" i="2"/>
  <c r="V44" i="2"/>
  <c r="U44" i="2"/>
  <c r="V43" i="2"/>
  <c r="W43" i="2" s="1"/>
  <c r="W44" i="2" s="1"/>
  <c r="M43" i="2"/>
  <c r="U41" i="2"/>
  <c r="U40" i="2"/>
  <c r="V39" i="2"/>
  <c r="W39" i="2" s="1"/>
  <c r="W40" i="2" s="1"/>
  <c r="M39" i="2"/>
  <c r="V37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V32" i="2" s="1"/>
  <c r="M28" i="2"/>
  <c r="V27" i="2"/>
  <c r="W27" i="2" s="1"/>
  <c r="M27" i="2"/>
  <c r="V26" i="2"/>
  <c r="W26" i="2" s="1"/>
  <c r="M26" i="2"/>
  <c r="U24" i="2"/>
  <c r="V23" i="2"/>
  <c r="U23" i="2"/>
  <c r="W22" i="2"/>
  <c r="W23" i="2" s="1"/>
  <c r="V22" i="2"/>
  <c r="M22" i="2"/>
  <c r="H10" i="2"/>
  <c r="A9" i="2"/>
  <c r="F10" i="2" s="1"/>
  <c r="D7" i="2"/>
  <c r="N6" i="2"/>
  <c r="M2" i="2"/>
  <c r="W343" i="2" l="1"/>
  <c r="V263" i="2"/>
  <c r="W50" i="2"/>
  <c r="V51" i="2"/>
  <c r="O479" i="2"/>
  <c r="V367" i="2"/>
  <c r="W344" i="2"/>
  <c r="V344" i="2"/>
  <c r="N479" i="2"/>
  <c r="V305" i="2"/>
  <c r="V280" i="2"/>
  <c r="W251" i="2"/>
  <c r="W252" i="2" s="1"/>
  <c r="W193" i="2"/>
  <c r="W195" i="2" s="1"/>
  <c r="V196" i="2"/>
  <c r="I479" i="2"/>
  <c r="V191" i="2"/>
  <c r="V190" i="2"/>
  <c r="V116" i="2"/>
  <c r="W108" i="2"/>
  <c r="W115" i="2" s="1"/>
  <c r="W102" i="2"/>
  <c r="V470" i="2"/>
  <c r="U469" i="2"/>
  <c r="E479" i="2"/>
  <c r="V88" i="2"/>
  <c r="U473" i="2"/>
  <c r="U472" i="2"/>
  <c r="W190" i="2"/>
  <c r="W214" i="2"/>
  <c r="W225" i="2"/>
  <c r="W234" i="2"/>
  <c r="W300" i="2"/>
  <c r="W367" i="2"/>
  <c r="V241" i="2"/>
  <c r="V33" i="2"/>
  <c r="W259" i="2"/>
  <c r="W276" i="2"/>
  <c r="W279" i="2" s="1"/>
  <c r="H9" i="2"/>
  <c r="V24" i="2"/>
  <c r="V40" i="2"/>
  <c r="W55" i="2"/>
  <c r="W59" i="2" s="1"/>
  <c r="V89" i="2"/>
  <c r="V103" i="2"/>
  <c r="V131" i="2"/>
  <c r="V170" i="2"/>
  <c r="W243" i="2"/>
  <c r="W246" i="2" s="1"/>
  <c r="V253" i="2"/>
  <c r="V269" i="2"/>
  <c r="W282" i="2"/>
  <c r="W283" i="2" s="1"/>
  <c r="V368" i="2"/>
  <c r="W380" i="2"/>
  <c r="W381" i="2" s="1"/>
  <c r="W410" i="2"/>
  <c r="W419" i="2" s="1"/>
  <c r="V434" i="2"/>
  <c r="W448" i="2"/>
  <c r="W451" i="2" s="1"/>
  <c r="V471" i="2"/>
  <c r="H479" i="2"/>
  <c r="V79" i="2"/>
  <c r="V115" i="2"/>
  <c r="V218" i="2"/>
  <c r="V264" i="2"/>
  <c r="V322" i="2"/>
  <c r="V387" i="2"/>
  <c r="V402" i="2"/>
  <c r="V424" i="2"/>
  <c r="W454" i="2"/>
  <c r="W457" i="2" s="1"/>
  <c r="W466" i="2"/>
  <c r="W467" i="2" s="1"/>
  <c r="F9" i="2"/>
  <c r="V139" i="2"/>
  <c r="V283" i="2"/>
  <c r="V381" i="2"/>
  <c r="V397" i="2"/>
  <c r="V419" i="2"/>
  <c r="W460" i="2"/>
  <c r="W462" i="2" s="1"/>
  <c r="J479" i="2"/>
  <c r="W144" i="2"/>
  <c r="W151" i="2" s="1"/>
  <c r="W160" i="2"/>
  <c r="W162" i="2" s="1"/>
  <c r="W217" i="2"/>
  <c r="W218" i="2" s="1"/>
  <c r="W237" i="2"/>
  <c r="W240" i="2" s="1"/>
  <c r="W317" i="2"/>
  <c r="W321" i="2" s="1"/>
  <c r="J9" i="2"/>
  <c r="V60" i="2"/>
  <c r="A10" i="2"/>
  <c r="W35" i="2"/>
  <c r="W36" i="2" s="1"/>
  <c r="W49" i="2"/>
  <c r="W51" i="2" s="1"/>
  <c r="V300" i="2"/>
  <c r="V333" i="2"/>
  <c r="V41" i="2"/>
  <c r="W63" i="2"/>
  <c r="W79" i="2" s="1"/>
  <c r="V132" i="2"/>
  <c r="W256" i="2"/>
  <c r="W263" i="2" s="1"/>
  <c r="W272" i="2"/>
  <c r="W273" i="2" s="1"/>
  <c r="W312" i="2"/>
  <c r="W313" i="2" s="1"/>
  <c r="W329" i="2"/>
  <c r="W333" i="2" s="1"/>
  <c r="W347" i="2"/>
  <c r="W360" i="2" s="1"/>
  <c r="W370" i="2"/>
  <c r="W371" i="2" s="1"/>
  <c r="W436" i="2"/>
  <c r="W438" i="2" s="1"/>
  <c r="V467" i="2"/>
  <c r="V215" i="2"/>
  <c r="V235" i="2"/>
  <c r="W28" i="2"/>
  <c r="W32" i="2" s="1"/>
  <c r="V59" i="2"/>
  <c r="V321" i="2"/>
  <c r="V45" i="2"/>
  <c r="W304" i="2"/>
  <c r="W305" i="2" s="1"/>
  <c r="V80" i="2"/>
  <c r="V162" i="2"/>
  <c r="V388" i="2"/>
  <c r="L479" i="2"/>
  <c r="V214" i="2"/>
  <c r="V234" i="2"/>
  <c r="V420" i="2"/>
  <c r="V140" i="2"/>
  <c r="W82" i="2"/>
  <c r="W88" i="2" s="1"/>
  <c r="W136" i="2"/>
  <c r="W139" i="2" s="1"/>
  <c r="V225" i="2"/>
  <c r="V279" i="2"/>
  <c r="V468" i="2"/>
  <c r="B479" i="2"/>
  <c r="V361" i="2"/>
  <c r="V377" i="2"/>
  <c r="W427" i="2"/>
  <c r="W433" i="2" s="1"/>
  <c r="V445" i="2"/>
  <c r="V451" i="2"/>
  <c r="V462" i="2"/>
  <c r="V446" i="2"/>
  <c r="V472" i="2" l="1"/>
  <c r="V473" i="2"/>
  <c r="W474" i="2"/>
  <c r="V469" i="2"/>
</calcChain>
</file>

<file path=xl/sharedStrings.xml><?xml version="1.0" encoding="utf-8"?>
<sst xmlns="http://schemas.openxmlformats.org/spreadsheetml/2006/main" count="2768" uniqueCount="659">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</sst>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9" t="s">
        <v>29</v>
      </c>
      <c r="E1" s="629"/>
      <c r="F1" s="629"/>
      <c r="G1" s="14" t="s">
        <v>65</v>
      </c>
      <c r="H1" s="629" t="s">
        <v>49</v>
      </c>
      <c r="I1" s="629"/>
      <c r="J1" s="629"/>
      <c r="K1" s="629"/>
      <c r="L1" s="629"/>
      <c r="M1" s="629"/>
      <c r="N1" s="629"/>
      <c r="O1" s="630" t="s">
        <v>66</v>
      </c>
      <c r="P1" s="631"/>
      <c r="Q1" s="631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32"/>
      <c r="O2" s="632"/>
      <c r="P2" s="632"/>
      <c r="Q2" s="632"/>
      <c r="R2" s="632"/>
      <c r="S2" s="632"/>
      <c r="T2" s="632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32"/>
      <c r="N3" s="632"/>
      <c r="O3" s="632"/>
      <c r="P3" s="632"/>
      <c r="Q3" s="632"/>
      <c r="R3" s="632"/>
      <c r="S3" s="632"/>
      <c r="T3" s="632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11" t="s">
        <v>8</v>
      </c>
      <c r="B5" s="611"/>
      <c r="C5" s="611"/>
      <c r="D5" s="633"/>
      <c r="E5" s="633"/>
      <c r="F5" s="634" t="s">
        <v>14</v>
      </c>
      <c r="G5" s="634"/>
      <c r="H5" s="633" t="s">
        <v>658</v>
      </c>
      <c r="I5" s="633"/>
      <c r="J5" s="633"/>
      <c r="K5" s="633"/>
      <c r="M5" s="27" t="s">
        <v>4</v>
      </c>
      <c r="N5" s="628">
        <v>45220</v>
      </c>
      <c r="O5" s="628"/>
      <c r="Q5" s="635" t="s">
        <v>3</v>
      </c>
      <c r="R5" s="636"/>
      <c r="S5" s="637" t="s">
        <v>630</v>
      </c>
      <c r="T5" s="638"/>
      <c r="Y5" s="60"/>
      <c r="Z5" s="60"/>
      <c r="AA5" s="60"/>
    </row>
    <row r="6" spans="1:28" s="17" customFormat="1" ht="24" customHeight="1" x14ac:dyDescent="0.2">
      <c r="A6" s="611" t="s">
        <v>1</v>
      </c>
      <c r="B6" s="611"/>
      <c r="C6" s="611"/>
      <c r="D6" s="612" t="s">
        <v>634</v>
      </c>
      <c r="E6" s="612"/>
      <c r="F6" s="612"/>
      <c r="G6" s="612"/>
      <c r="H6" s="612"/>
      <c r="I6" s="612"/>
      <c r="J6" s="612"/>
      <c r="K6" s="612"/>
      <c r="M6" s="27" t="s">
        <v>30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613"/>
      <c r="Q6" s="614" t="s">
        <v>5</v>
      </c>
      <c r="R6" s="615"/>
      <c r="S6" s="616" t="s">
        <v>68</v>
      </c>
      <c r="T6" s="61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22" t="str">
        <f>IFERROR(VLOOKUP(DeliveryAddress,Table,3,0),1)</f>
        <v>2</v>
      </c>
      <c r="E7" s="623"/>
      <c r="F7" s="623"/>
      <c r="G7" s="623"/>
      <c r="H7" s="623"/>
      <c r="I7" s="623"/>
      <c r="J7" s="623"/>
      <c r="K7" s="624"/>
      <c r="M7" s="29"/>
      <c r="N7" s="49"/>
      <c r="O7" s="49"/>
      <c r="Q7" s="614"/>
      <c r="R7" s="615"/>
      <c r="S7" s="618"/>
      <c r="T7" s="619"/>
      <c r="Y7" s="60"/>
      <c r="Z7" s="60"/>
      <c r="AA7" s="60"/>
    </row>
    <row r="8" spans="1:28" s="17" customFormat="1" ht="25.5" customHeight="1" x14ac:dyDescent="0.2">
      <c r="A8" s="625" t="s">
        <v>60</v>
      </c>
      <c r="B8" s="625"/>
      <c r="C8" s="625"/>
      <c r="D8" s="626"/>
      <c r="E8" s="626"/>
      <c r="F8" s="626"/>
      <c r="G8" s="626"/>
      <c r="H8" s="626"/>
      <c r="I8" s="626"/>
      <c r="J8" s="626"/>
      <c r="K8" s="626"/>
      <c r="M8" s="27" t="s">
        <v>11</v>
      </c>
      <c r="N8" s="606">
        <v>0.5</v>
      </c>
      <c r="O8" s="606"/>
      <c r="Q8" s="614"/>
      <c r="R8" s="615"/>
      <c r="S8" s="618"/>
      <c r="T8" s="619"/>
      <c r="Y8" s="60"/>
      <c r="Z8" s="60"/>
      <c r="AA8" s="60"/>
    </row>
    <row r="9" spans="1:28" s="17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603" t="s">
        <v>48</v>
      </c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27" t="str">
        <f>IF(AND($A$9="Тип доверенности/получателя при получении в адресе перегруза:",$D$9="Разовая доверенность"),"Введите ФИО","")</f>
        <v/>
      </c>
      <c r="I9" s="627"/>
      <c r="J9" s="6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7"/>
      <c r="M9" s="31" t="s">
        <v>15</v>
      </c>
      <c r="N9" s="628"/>
      <c r="O9" s="628"/>
      <c r="Q9" s="614"/>
      <c r="R9" s="615"/>
      <c r="S9" s="620"/>
      <c r="T9" s="62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605" t="str">
        <f>IFERROR(VLOOKUP($D$10,Proxy,2,FALSE),"")</f>
        <v/>
      </c>
      <c r="I10" s="605"/>
      <c r="J10" s="605"/>
      <c r="K10" s="605"/>
      <c r="M10" s="31" t="s">
        <v>35</v>
      </c>
      <c r="N10" s="606"/>
      <c r="O10" s="606"/>
      <c r="R10" s="29" t="s">
        <v>12</v>
      </c>
      <c r="S10" s="607" t="s">
        <v>69</v>
      </c>
      <c r="T10" s="60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6"/>
      <c r="O11" s="606"/>
      <c r="R11" s="29" t="s">
        <v>31</v>
      </c>
      <c r="S11" s="594" t="s">
        <v>57</v>
      </c>
      <c r="T11" s="594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93" t="s">
        <v>70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M12" s="27" t="s">
        <v>33</v>
      </c>
      <c r="N12" s="609"/>
      <c r="O12" s="609"/>
      <c r="P12" s="28"/>
      <c r="Q12"/>
      <c r="R12" s="29" t="s">
        <v>48</v>
      </c>
      <c r="S12" s="610"/>
      <c r="T12" s="610"/>
      <c r="U12"/>
      <c r="Y12" s="60"/>
      <c r="Z12" s="60"/>
      <c r="AA12" s="60"/>
    </row>
    <row r="13" spans="1:28" s="17" customFormat="1" ht="23.25" customHeight="1" x14ac:dyDescent="0.2">
      <c r="A13" s="593" t="s">
        <v>71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31"/>
      <c r="M13" s="31" t="s">
        <v>34</v>
      </c>
      <c r="N13" s="594"/>
      <c r="O13" s="594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93" t="s">
        <v>72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95" t="s">
        <v>73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/>
      <c r="M15" s="596" t="s">
        <v>63</v>
      </c>
      <c r="N15" s="596"/>
      <c r="O15" s="596"/>
      <c r="P15" s="596"/>
      <c r="Q15" s="59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7"/>
      <c r="N16" s="597"/>
      <c r="O16" s="597"/>
      <c r="P16" s="597"/>
      <c r="Q16" s="59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81" t="s">
        <v>61</v>
      </c>
      <c r="B17" s="581" t="s">
        <v>51</v>
      </c>
      <c r="C17" s="599" t="s">
        <v>50</v>
      </c>
      <c r="D17" s="581" t="s">
        <v>52</v>
      </c>
      <c r="E17" s="581"/>
      <c r="F17" s="581" t="s">
        <v>24</v>
      </c>
      <c r="G17" s="581" t="s">
        <v>27</v>
      </c>
      <c r="H17" s="581" t="s">
        <v>25</v>
      </c>
      <c r="I17" s="581" t="s">
        <v>26</v>
      </c>
      <c r="J17" s="600" t="s">
        <v>16</v>
      </c>
      <c r="K17" s="600" t="s">
        <v>2</v>
      </c>
      <c r="L17" s="581" t="s">
        <v>28</v>
      </c>
      <c r="M17" s="581" t="s">
        <v>17</v>
      </c>
      <c r="N17" s="581"/>
      <c r="O17" s="581"/>
      <c r="P17" s="581"/>
      <c r="Q17" s="581"/>
      <c r="R17" s="598" t="s">
        <v>58</v>
      </c>
      <c r="S17" s="581"/>
      <c r="T17" s="581" t="s">
        <v>6</v>
      </c>
      <c r="U17" s="581" t="s">
        <v>44</v>
      </c>
      <c r="V17" s="582" t="s">
        <v>56</v>
      </c>
      <c r="W17" s="581" t="s">
        <v>18</v>
      </c>
      <c r="X17" s="584" t="s">
        <v>62</v>
      </c>
      <c r="Y17" s="584" t="s">
        <v>19</v>
      </c>
      <c r="Z17" s="585" t="s">
        <v>59</v>
      </c>
      <c r="AA17" s="586"/>
      <c r="AB17" s="587"/>
      <c r="AC17" s="591"/>
      <c r="AZ17" s="592" t="s">
        <v>64</v>
      </c>
    </row>
    <row r="18" spans="1:52" ht="14.25" customHeight="1" x14ac:dyDescent="0.2">
      <c r="A18" s="581"/>
      <c r="B18" s="581"/>
      <c r="C18" s="599"/>
      <c r="D18" s="581"/>
      <c r="E18" s="581"/>
      <c r="F18" s="581" t="s">
        <v>20</v>
      </c>
      <c r="G18" s="581" t="s">
        <v>21</v>
      </c>
      <c r="H18" s="581" t="s">
        <v>22</v>
      </c>
      <c r="I18" s="581" t="s">
        <v>22</v>
      </c>
      <c r="J18" s="601"/>
      <c r="K18" s="601"/>
      <c r="L18" s="581"/>
      <c r="M18" s="581"/>
      <c r="N18" s="581"/>
      <c r="O18" s="581"/>
      <c r="P18" s="581"/>
      <c r="Q18" s="581"/>
      <c r="R18" s="36" t="s">
        <v>47</v>
      </c>
      <c r="S18" s="36" t="s">
        <v>46</v>
      </c>
      <c r="T18" s="581"/>
      <c r="U18" s="581"/>
      <c r="V18" s="583"/>
      <c r="W18" s="581"/>
      <c r="X18" s="584"/>
      <c r="Y18" s="584"/>
      <c r="Z18" s="588"/>
      <c r="AA18" s="589"/>
      <c r="AB18" s="590"/>
      <c r="AC18" s="591"/>
      <c r="AZ18" s="592"/>
    </row>
    <row r="19" spans="1:52" ht="27.75" customHeight="1" x14ac:dyDescent="0.2">
      <c r="A19" s="344" t="s">
        <v>74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55"/>
      <c r="Y19" s="55"/>
    </row>
    <row r="20" spans="1:52" ht="16.5" customHeight="1" x14ac:dyDescent="0.25">
      <c r="A20" s="321" t="s">
        <v>74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66"/>
      <c r="Y20" s="66"/>
    </row>
    <row r="21" spans="1:52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30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1"/>
      <c r="M23" s="327" t="s">
        <v>43</v>
      </c>
      <c r="N23" s="328"/>
      <c r="O23" s="328"/>
      <c r="P23" s="328"/>
      <c r="Q23" s="328"/>
      <c r="R23" s="328"/>
      <c r="S23" s="32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1"/>
      <c r="M24" s="327" t="s">
        <v>43</v>
      </c>
      <c r="N24" s="328"/>
      <c r="O24" s="328"/>
      <c r="P24" s="328"/>
      <c r="Q24" s="328"/>
      <c r="R24" s="328"/>
      <c r="S24" s="32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2" t="s">
        <v>79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105.83999999999999</v>
      </c>
      <c r="V31" s="56">
        <f t="shared" si="0"/>
        <v>105.84</v>
      </c>
      <c r="W31" s="42">
        <f t="shared" si="1"/>
        <v>0.31625999999999999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30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1"/>
      <c r="M32" s="327" t="s">
        <v>43</v>
      </c>
      <c r="N32" s="328"/>
      <c r="O32" s="328"/>
      <c r="P32" s="328"/>
      <c r="Q32" s="328"/>
      <c r="R32" s="328"/>
      <c r="S32" s="329"/>
      <c r="T32" s="43" t="s">
        <v>42</v>
      </c>
      <c r="U32" s="44">
        <f>IFERROR(U26/H26,"0")+IFERROR(U27/H27,"0")+IFERROR(U28/H28,"0")+IFERROR(U29/H29,"0")+IFERROR(U30/H30,"0")+IFERROR(U31/H31,"0")</f>
        <v>41.999999999999993</v>
      </c>
      <c r="V32" s="44">
        <f>IFERROR(V26/H26,"0")+IFERROR(V27/H27,"0")+IFERROR(V28/H28,"0")+IFERROR(V29/H29,"0")+IFERROR(V30/H30,"0")+IFERROR(V31/H31,"0")</f>
        <v>42</v>
      </c>
      <c r="W32" s="44">
        <f>IFERROR(IF(W26="",0,W26),"0")+IFERROR(IF(W27="",0,W27),"0")+IFERROR(IF(W28="",0,W28),"0")+IFERROR(IF(W29="",0,W29),"0")+IFERROR(IF(W30="",0,W30),"0")+IFERROR(IF(W31="",0,W31),"0")</f>
        <v>0.31625999999999999</v>
      </c>
      <c r="X32" s="68"/>
      <c r="Y32" s="68"/>
    </row>
    <row r="33" spans="1:52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1"/>
      <c r="M33" s="327" t="s">
        <v>43</v>
      </c>
      <c r="N33" s="328"/>
      <c r="O33" s="328"/>
      <c r="P33" s="328"/>
      <c r="Q33" s="328"/>
      <c r="R33" s="328"/>
      <c r="S33" s="329"/>
      <c r="T33" s="43" t="s">
        <v>0</v>
      </c>
      <c r="U33" s="44">
        <f>IFERROR(SUM(U26:U31),"0")</f>
        <v>105.83999999999999</v>
      </c>
      <c r="V33" s="44">
        <f>IFERROR(SUM(V26:V31),"0")</f>
        <v>105.84</v>
      </c>
      <c r="W33" s="43"/>
      <c r="X33" s="68"/>
      <c r="Y33" s="68"/>
    </row>
    <row r="34" spans="1:52" ht="14.25" customHeight="1" x14ac:dyDescent="0.25">
      <c r="A34" s="322" t="s">
        <v>92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30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1"/>
      <c r="M36" s="327" t="s">
        <v>43</v>
      </c>
      <c r="N36" s="328"/>
      <c r="O36" s="328"/>
      <c r="P36" s="328"/>
      <c r="Q36" s="328"/>
      <c r="R36" s="328"/>
      <c r="S36" s="329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1"/>
      <c r="M37" s="327" t="s">
        <v>43</v>
      </c>
      <c r="N37" s="328"/>
      <c r="O37" s="328"/>
      <c r="P37" s="328"/>
      <c r="Q37" s="328"/>
      <c r="R37" s="328"/>
      <c r="S37" s="329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22" t="s">
        <v>97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23">
        <v>4607091388282</v>
      </c>
      <c r="E39" s="32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6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30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1"/>
      <c r="M40" s="327" t="s">
        <v>43</v>
      </c>
      <c r="N40" s="328"/>
      <c r="O40" s="328"/>
      <c r="P40" s="328"/>
      <c r="Q40" s="328"/>
      <c r="R40" s="328"/>
      <c r="S40" s="329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1"/>
      <c r="M41" s="327" t="s">
        <v>43</v>
      </c>
      <c r="N41" s="328"/>
      <c r="O41" s="328"/>
      <c r="P41" s="328"/>
      <c r="Q41" s="328"/>
      <c r="R41" s="328"/>
      <c r="S41" s="329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22" t="s">
        <v>101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23">
        <v>4607091389111</v>
      </c>
      <c r="E43" s="32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7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6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1"/>
      <c r="M44" s="327" t="s">
        <v>43</v>
      </c>
      <c r="N44" s="328"/>
      <c r="O44" s="328"/>
      <c r="P44" s="328"/>
      <c r="Q44" s="328"/>
      <c r="R44" s="328"/>
      <c r="S44" s="329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1"/>
      <c r="M45" s="327" t="s">
        <v>43</v>
      </c>
      <c r="N45" s="328"/>
      <c r="O45" s="328"/>
      <c r="P45" s="328"/>
      <c r="Q45" s="328"/>
      <c r="R45" s="328"/>
      <c r="S45" s="329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44" t="s">
        <v>104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55"/>
      <c r="Y46" s="55"/>
    </row>
    <row r="47" spans="1:52" ht="16.5" customHeight="1" x14ac:dyDescent="0.25">
      <c r="A47" s="321" t="s">
        <v>105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66"/>
      <c r="Y47" s="66"/>
    </row>
    <row r="48" spans="1:52" ht="14.25" customHeight="1" x14ac:dyDescent="0.25">
      <c r="A48" s="322" t="s">
        <v>106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23">
        <v>4680115881440</v>
      </c>
      <c r="E49" s="32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6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23">
        <v>4680115881433</v>
      </c>
      <c r="E50" s="32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7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54</v>
      </c>
      <c r="V50" s="56">
        <f>IFERROR(IF(U50="",0,CEILING((U50/$H50),1)*$H50),"")</f>
        <v>54</v>
      </c>
      <c r="W50" s="42">
        <f>IFERROR(IF(V50=0,"",ROUNDUP(V50/H50,0)*0.00753),"")</f>
        <v>0.15060000000000001</v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30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1"/>
      <c r="M51" s="327" t="s">
        <v>43</v>
      </c>
      <c r="N51" s="328"/>
      <c r="O51" s="328"/>
      <c r="P51" s="328"/>
      <c r="Q51" s="328"/>
      <c r="R51" s="328"/>
      <c r="S51" s="329"/>
      <c r="T51" s="43" t="s">
        <v>42</v>
      </c>
      <c r="U51" s="44">
        <f>IFERROR(U49/H49,"0")+IFERROR(U50/H50,"0")</f>
        <v>20</v>
      </c>
      <c r="V51" s="44">
        <f>IFERROR(V49/H49,"0")+IFERROR(V50/H50,"0")</f>
        <v>20</v>
      </c>
      <c r="W51" s="44">
        <f>IFERROR(IF(W49="",0,W49),"0")+IFERROR(IF(W50="",0,W50),"0")</f>
        <v>0.15060000000000001</v>
      </c>
      <c r="X51" s="68"/>
      <c r="Y51" s="68"/>
    </row>
    <row r="52" spans="1:52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1"/>
      <c r="M52" s="327" t="s">
        <v>43</v>
      </c>
      <c r="N52" s="328"/>
      <c r="O52" s="328"/>
      <c r="P52" s="328"/>
      <c r="Q52" s="328"/>
      <c r="R52" s="328"/>
      <c r="S52" s="329"/>
      <c r="T52" s="43" t="s">
        <v>0</v>
      </c>
      <c r="U52" s="44">
        <f>IFERROR(SUM(U49:U50),"0")</f>
        <v>54</v>
      </c>
      <c r="V52" s="44">
        <f>IFERROR(SUM(V49:V50),"0")</f>
        <v>54</v>
      </c>
      <c r="W52" s="43"/>
      <c r="X52" s="68"/>
      <c r="Y52" s="68"/>
    </row>
    <row r="53" spans="1:52" ht="16.5" customHeight="1" x14ac:dyDescent="0.25">
      <c r="A53" s="321" t="s">
        <v>112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66"/>
      <c r="Y53" s="66"/>
    </row>
    <row r="54" spans="1:52" ht="14.25" customHeight="1" x14ac:dyDescent="0.25">
      <c r="A54" s="322" t="s">
        <v>113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23">
        <v>4680115881426</v>
      </c>
      <c r="E55" s="323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7" t="s">
        <v>116</v>
      </c>
      <c r="N55" s="325"/>
      <c r="O55" s="325"/>
      <c r="P55" s="325"/>
      <c r="Q55" s="326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6" t="s">
        <v>123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1"/>
      <c r="M59" s="327" t="s">
        <v>43</v>
      </c>
      <c r="N59" s="328"/>
      <c r="O59" s="328"/>
      <c r="P59" s="328"/>
      <c r="Q59" s="328"/>
      <c r="R59" s="328"/>
      <c r="S59" s="329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1"/>
      <c r="M60" s="327" t="s">
        <v>43</v>
      </c>
      <c r="N60" s="328"/>
      <c r="O60" s="328"/>
      <c r="P60" s="328"/>
      <c r="Q60" s="328"/>
      <c r="R60" s="328"/>
      <c r="S60" s="329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21" t="s">
        <v>104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66"/>
      <c r="Y61" s="66"/>
    </row>
    <row r="62" spans="1:52" ht="14.25" customHeight="1" x14ac:dyDescent="0.25">
      <c r="A62" s="322" t="s">
        <v>113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23">
        <v>4607091382945</v>
      </c>
      <c r="E63" s="32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60" t="s">
        <v>126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23">
        <v>4680115882133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23">
        <v>4607091382952</v>
      </c>
      <c r="E67" s="32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23">
        <v>4680115882539</v>
      </c>
      <c r="E68" s="323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23">
        <v>4607091385687</v>
      </c>
      <c r="E69" s="32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23">
        <v>4607091384604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23">
        <v>4680115880283</v>
      </c>
      <c r="E71" s="32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23">
        <v>4680115881518</v>
      </c>
      <c r="E72" s="32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23">
        <v>4680115881303</v>
      </c>
      <c r="E73" s="32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23">
        <v>4680115882577</v>
      </c>
      <c r="E74" s="32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551" t="s">
        <v>151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23">
        <v>4607091388466</v>
      </c>
      <c r="E75" s="323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55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23">
        <v>4680115880269</v>
      </c>
      <c r="E76" s="323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55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23">
        <v>4680115880429</v>
      </c>
      <c r="E77" s="323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23">
        <v>4680115881457</v>
      </c>
      <c r="E78" s="323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30"/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1"/>
      <c r="M79" s="327" t="s">
        <v>43</v>
      </c>
      <c r="N79" s="328"/>
      <c r="O79" s="328"/>
      <c r="P79" s="328"/>
      <c r="Q79" s="328"/>
      <c r="R79" s="328"/>
      <c r="S79" s="329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52" x14ac:dyDescent="0.2">
      <c r="A80" s="330"/>
      <c r="B80" s="330"/>
      <c r="C80" s="330"/>
      <c r="D80" s="330"/>
      <c r="E80" s="330"/>
      <c r="F80" s="330"/>
      <c r="G80" s="330"/>
      <c r="H80" s="330"/>
      <c r="I80" s="330"/>
      <c r="J80" s="330"/>
      <c r="K80" s="330"/>
      <c r="L80" s="331"/>
      <c r="M80" s="327" t="s">
        <v>43</v>
      </c>
      <c r="N80" s="328"/>
      <c r="O80" s="328"/>
      <c r="P80" s="328"/>
      <c r="Q80" s="328"/>
      <c r="R80" s="328"/>
      <c r="S80" s="329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52" ht="14.25" customHeight="1" x14ac:dyDescent="0.25">
      <c r="A81" s="322" t="s">
        <v>106</v>
      </c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322"/>
      <c r="T81" s="322"/>
      <c r="U81" s="322"/>
      <c r="V81" s="322"/>
      <c r="W81" s="322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23">
        <v>4607091384789</v>
      </c>
      <c r="E82" s="323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548" t="s">
        <v>162</v>
      </c>
      <c r="N82" s="325"/>
      <c r="O82" s="325"/>
      <c r="P82" s="325"/>
      <c r="Q82" s="32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23">
        <v>4680115881488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5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23">
        <v>4607091384765</v>
      </c>
      <c r="E84" s="323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543" t="s">
        <v>167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50.4</v>
      </c>
      <c r="V84" s="56">
        <f t="shared" si="4"/>
        <v>50.4</v>
      </c>
      <c r="W84" s="42">
        <f>IFERROR(IF(V84=0,"",ROUNDUP(V84/H84,0)*0.00753),"")</f>
        <v>0.15060000000000001</v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23">
        <v>4680115882775</v>
      </c>
      <c r="E85" s="323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544" t="s">
        <v>170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23">
        <v>4680115880658</v>
      </c>
      <c r="E86" s="323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5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23">
        <v>4607091381962</v>
      </c>
      <c r="E87" s="323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54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30"/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1"/>
      <c r="M88" s="327" t="s">
        <v>43</v>
      </c>
      <c r="N88" s="328"/>
      <c r="O88" s="328"/>
      <c r="P88" s="328"/>
      <c r="Q88" s="328"/>
      <c r="R88" s="328"/>
      <c r="S88" s="329"/>
      <c r="T88" s="43" t="s">
        <v>42</v>
      </c>
      <c r="U88" s="44">
        <f>IFERROR(U82/H82,"0")+IFERROR(U83/H83,"0")+IFERROR(U84/H84,"0")+IFERROR(U85/H85,"0")+IFERROR(U86/H86,"0")+IFERROR(U87/H87,"0")</f>
        <v>20</v>
      </c>
      <c r="V88" s="44">
        <f>IFERROR(V82/H82,"0")+IFERROR(V83/H83,"0")+IFERROR(V84/H84,"0")+IFERROR(V85/H85,"0")+IFERROR(V86/H86,"0")+IFERROR(V87/H87,"0")</f>
        <v>20</v>
      </c>
      <c r="W88" s="44">
        <f>IFERROR(IF(W82="",0,W82),"0")+IFERROR(IF(W83="",0,W83),"0")+IFERROR(IF(W84="",0,W84),"0")+IFERROR(IF(W85="",0,W85),"0")+IFERROR(IF(W86="",0,W86),"0")+IFERROR(IF(W87="",0,W87),"0")</f>
        <v>0.15060000000000001</v>
      </c>
      <c r="X88" s="68"/>
      <c r="Y88" s="68"/>
    </row>
    <row r="89" spans="1:52" x14ac:dyDescent="0.2">
      <c r="A89" s="330"/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1"/>
      <c r="M89" s="327" t="s">
        <v>43</v>
      </c>
      <c r="N89" s="328"/>
      <c r="O89" s="328"/>
      <c r="P89" s="328"/>
      <c r="Q89" s="328"/>
      <c r="R89" s="328"/>
      <c r="S89" s="329"/>
      <c r="T89" s="43" t="s">
        <v>0</v>
      </c>
      <c r="U89" s="44">
        <f>IFERROR(SUM(U82:U87),"0")</f>
        <v>50.4</v>
      </c>
      <c r="V89" s="44">
        <f>IFERROR(SUM(V82:V87),"0")</f>
        <v>50.4</v>
      </c>
      <c r="W89" s="43"/>
      <c r="X89" s="68"/>
      <c r="Y89" s="68"/>
    </row>
    <row r="90" spans="1:52" ht="14.25" customHeight="1" x14ac:dyDescent="0.25">
      <c r="A90" s="322" t="s">
        <v>75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67"/>
      <c r="Y90" s="67"/>
    </row>
    <row r="91" spans="1:52" ht="27" customHeight="1" x14ac:dyDescent="0.25">
      <c r="A91" s="64" t="s">
        <v>175</v>
      </c>
      <c r="B91" s="64" t="s">
        <v>176</v>
      </c>
      <c r="C91" s="37">
        <v>4301031234</v>
      </c>
      <c r="D91" s="323">
        <v>4680115883444</v>
      </c>
      <c r="E91" s="323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539" t="s">
        <v>177</v>
      </c>
      <c r="N91" s="325"/>
      <c r="O91" s="325"/>
      <c r="P91" s="325"/>
      <c r="Q91" s="32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101" si="5">IFERROR(IF(U91="",0,CEILING((U91/$H91),1)*$H91),"")</f>
        <v>0</v>
      </c>
      <c r="W91" s="42" t="str">
        <f>IFERROR(IF(V91=0,"",ROUNDUP(V91/H91,0)*0.00753),"")</f>
        <v/>
      </c>
      <c r="X91" s="69" t="s">
        <v>48</v>
      </c>
      <c r="Y91" s="70" t="s">
        <v>178</v>
      </c>
      <c r="AC91" s="71"/>
      <c r="AZ91" s="111" t="s">
        <v>65</v>
      </c>
    </row>
    <row r="92" spans="1:52" ht="27" customHeight="1" x14ac:dyDescent="0.25">
      <c r="A92" s="64" t="s">
        <v>175</v>
      </c>
      <c r="B92" s="64" t="s">
        <v>179</v>
      </c>
      <c r="C92" s="37">
        <v>4301031235</v>
      </c>
      <c r="D92" s="323">
        <v>4680115883444</v>
      </c>
      <c r="E92" s="323"/>
      <c r="F92" s="63">
        <v>0.35</v>
      </c>
      <c r="G92" s="38">
        <v>8</v>
      </c>
      <c r="H92" s="63">
        <v>2.8</v>
      </c>
      <c r="I92" s="63">
        <v>3.0880000000000001</v>
      </c>
      <c r="J92" s="38">
        <v>156</v>
      </c>
      <c r="K92" s="39" t="s">
        <v>96</v>
      </c>
      <c r="L92" s="38">
        <v>90</v>
      </c>
      <c r="M92" s="540" t="s">
        <v>177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IFERROR(IF(V92=0,"",ROUNDUP(V92/H92,0)*0.00753),"")</f>
        <v/>
      </c>
      <c r="X92" s="69" t="s">
        <v>48</v>
      </c>
      <c r="Y92" s="70" t="s">
        <v>178</v>
      </c>
      <c r="AC92" s="71"/>
      <c r="AZ92" s="112" t="s">
        <v>65</v>
      </c>
    </row>
    <row r="93" spans="1:52" ht="16.5" customHeight="1" x14ac:dyDescent="0.25">
      <c r="A93" s="64" t="s">
        <v>180</v>
      </c>
      <c r="B93" s="64" t="s">
        <v>181</v>
      </c>
      <c r="C93" s="37">
        <v>4301030895</v>
      </c>
      <c r="D93" s="323">
        <v>4607091387667</v>
      </c>
      <c r="E93" s="323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109</v>
      </c>
      <c r="L93" s="38">
        <v>40</v>
      </c>
      <c r="M93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IFERROR(IF(V93=0,"",ROUNDUP(V93/H93,0)*0.02175),"")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182</v>
      </c>
      <c r="B94" s="64" t="s">
        <v>183</v>
      </c>
      <c r="C94" s="37">
        <v>4301030961</v>
      </c>
      <c r="D94" s="323">
        <v>4607091387636</v>
      </c>
      <c r="E94" s="323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9" t="s">
        <v>78</v>
      </c>
      <c r="L94" s="38">
        <v>40</v>
      </c>
      <c r="M94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IFERROR(IF(V94=0,"",ROUNDUP(V94/H94,0)*0.00937),"")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184</v>
      </c>
      <c r="B95" s="64" t="s">
        <v>185</v>
      </c>
      <c r="C95" s="37">
        <v>4301031078</v>
      </c>
      <c r="D95" s="323">
        <v>4607091384727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186</v>
      </c>
      <c r="B96" s="64" t="s">
        <v>187</v>
      </c>
      <c r="C96" s="37">
        <v>4301031080</v>
      </c>
      <c r="D96" s="323">
        <v>4607091386745</v>
      </c>
      <c r="E96" s="32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9" t="s">
        <v>78</v>
      </c>
      <c r="L96" s="38">
        <v>45</v>
      </c>
      <c r="M96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IFERROR(IF(V96=0,"",ROUNDUP(V96/H96,0)*0.01196),"")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16.5" customHeight="1" x14ac:dyDescent="0.25">
      <c r="A97" s="64" t="s">
        <v>188</v>
      </c>
      <c r="B97" s="64" t="s">
        <v>189</v>
      </c>
      <c r="C97" s="37">
        <v>4301030963</v>
      </c>
      <c r="D97" s="323">
        <v>4607091382426</v>
      </c>
      <c r="E97" s="32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9" t="s">
        <v>78</v>
      </c>
      <c r="L97" s="38">
        <v>40</v>
      </c>
      <c r="M97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190</v>
      </c>
      <c r="B98" s="64" t="s">
        <v>191</v>
      </c>
      <c r="C98" s="37">
        <v>4301030962</v>
      </c>
      <c r="D98" s="323">
        <v>4607091386547</v>
      </c>
      <c r="E98" s="323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9" t="s">
        <v>78</v>
      </c>
      <c r="L98" s="38">
        <v>40</v>
      </c>
      <c r="M98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21</v>
      </c>
      <c r="V98" s="56">
        <f t="shared" si="5"/>
        <v>22.4</v>
      </c>
      <c r="W98" s="42">
        <f>IFERROR(IF(V98=0,"",ROUNDUP(V98/H98,0)*0.00502),"")</f>
        <v>4.0160000000000001E-2</v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4301031077</v>
      </c>
      <c r="D99" s="323">
        <v>4607091384703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194</v>
      </c>
      <c r="B100" s="64" t="s">
        <v>195</v>
      </c>
      <c r="C100" s="37">
        <v>4301031079</v>
      </c>
      <c r="D100" s="323">
        <v>4607091384734</v>
      </c>
      <c r="E100" s="32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9" t="s">
        <v>78</v>
      </c>
      <c r="L100" s="38">
        <v>45</v>
      </c>
      <c r="M100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196</v>
      </c>
      <c r="B101" s="64" t="s">
        <v>197</v>
      </c>
      <c r="C101" s="37">
        <v>4301030964</v>
      </c>
      <c r="D101" s="323">
        <v>4607091382464</v>
      </c>
      <c r="E101" s="32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9" t="s">
        <v>78</v>
      </c>
      <c r="L101" s="38">
        <v>40</v>
      </c>
      <c r="M101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5"/>
      <c r="O101" s="325"/>
      <c r="P101" s="325"/>
      <c r="Q101" s="32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IFERROR(IF(V101=0,"",ROUNDUP(V101/H101,0)*0.00502),"")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x14ac:dyDescent="0.2">
      <c r="A102" s="330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1"/>
      <c r="M102" s="327" t="s">
        <v>43</v>
      </c>
      <c r="N102" s="328"/>
      <c r="O102" s="328"/>
      <c r="P102" s="328"/>
      <c r="Q102" s="328"/>
      <c r="R102" s="328"/>
      <c r="S102" s="329"/>
      <c r="T102" s="43" t="s">
        <v>42</v>
      </c>
      <c r="U102" s="44">
        <f>IFERROR(U91/H91,"0")+IFERROR(U92/H92,"0")+IFERROR(U93/H93,"0")+IFERROR(U94/H94,"0")+IFERROR(U95/H95,"0")+IFERROR(U96/H96,"0")+IFERROR(U97/H97,"0")+IFERROR(U98/H98,"0")+IFERROR(U99/H99,"0")+IFERROR(U100/H100,"0")+IFERROR(U101/H101,"0")</f>
        <v>7.5000000000000009</v>
      </c>
      <c r="V102" s="44">
        <f>IFERROR(V91/H91,"0")+IFERROR(V92/H92,"0")+IFERROR(V93/H93,"0")+IFERROR(V94/H94,"0")+IFERROR(V95/H95,"0")+IFERROR(V96/H96,"0")+IFERROR(V97/H97,"0")+IFERROR(V98/H98,"0")+IFERROR(V99/H99,"0")+IFERROR(V100/H100,"0")+IFERROR(V101/H101,"0")</f>
        <v>8</v>
      </c>
      <c r="W102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4.0160000000000001E-2</v>
      </c>
      <c r="X102" s="68"/>
      <c r="Y102" s="68"/>
    </row>
    <row r="103" spans="1:52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1"/>
      <c r="M103" s="327" t="s">
        <v>43</v>
      </c>
      <c r="N103" s="328"/>
      <c r="O103" s="328"/>
      <c r="P103" s="328"/>
      <c r="Q103" s="328"/>
      <c r="R103" s="328"/>
      <c r="S103" s="329"/>
      <c r="T103" s="43" t="s">
        <v>0</v>
      </c>
      <c r="U103" s="44">
        <f>IFERROR(SUM(U91:U101),"0")</f>
        <v>21</v>
      </c>
      <c r="V103" s="44">
        <f>IFERROR(SUM(V91:V101),"0")</f>
        <v>22.4</v>
      </c>
      <c r="W103" s="43"/>
      <c r="X103" s="68"/>
      <c r="Y103" s="68"/>
    </row>
    <row r="104" spans="1:52" ht="14.25" customHeight="1" x14ac:dyDescent="0.25">
      <c r="A104" s="322" t="s">
        <v>79</v>
      </c>
      <c r="B104" s="322"/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2"/>
      <c r="N104" s="322"/>
      <c r="O104" s="322"/>
      <c r="P104" s="322"/>
      <c r="Q104" s="322"/>
      <c r="R104" s="322"/>
      <c r="S104" s="322"/>
      <c r="T104" s="322"/>
      <c r="U104" s="322"/>
      <c r="V104" s="322"/>
      <c r="W104" s="322"/>
      <c r="X104" s="67"/>
      <c r="Y104" s="67"/>
    </row>
    <row r="105" spans="1:52" ht="27" customHeight="1" x14ac:dyDescent="0.25">
      <c r="A105" s="64" t="s">
        <v>198</v>
      </c>
      <c r="B105" s="64" t="s">
        <v>199</v>
      </c>
      <c r="C105" s="37">
        <v>4301051437</v>
      </c>
      <c r="D105" s="323">
        <v>4607091386967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138</v>
      </c>
      <c r="L105" s="38">
        <v>45</v>
      </c>
      <c r="M105" s="533" t="s">
        <v>200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ref="V105:V114" si="6">IFERROR(IF(U105="",0,CEILING((U105/$H105),1)*$H105),"")</f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27" customHeight="1" x14ac:dyDescent="0.25">
      <c r="A106" s="64" t="s">
        <v>198</v>
      </c>
      <c r="B106" s="64" t="s">
        <v>201</v>
      </c>
      <c r="C106" s="37">
        <v>4301051543</v>
      </c>
      <c r="D106" s="323">
        <v>4607091386967</v>
      </c>
      <c r="E106" s="323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9" t="s">
        <v>78</v>
      </c>
      <c r="L106" s="38">
        <v>45</v>
      </c>
      <c r="M106" s="526" t="s">
        <v>202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203</v>
      </c>
      <c r="B107" s="64" t="s">
        <v>204</v>
      </c>
      <c r="C107" s="37">
        <v>4301051311</v>
      </c>
      <c r="D107" s="323">
        <v>4607091385304</v>
      </c>
      <c r="E107" s="32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9" t="s">
        <v>78</v>
      </c>
      <c r="L107" s="38">
        <v>40</v>
      </c>
      <c r="M107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IFERROR(IF(V107=0,"",ROUNDUP(V107/H107,0)*0.02175),"")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16.5" customHeight="1" x14ac:dyDescent="0.25">
      <c r="A108" s="64" t="s">
        <v>205</v>
      </c>
      <c r="B108" s="64" t="s">
        <v>206</v>
      </c>
      <c r="C108" s="37">
        <v>4301051306</v>
      </c>
      <c r="D108" s="323">
        <v>4607091386264</v>
      </c>
      <c r="E108" s="323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9" t="s">
        <v>78</v>
      </c>
      <c r="L108" s="38">
        <v>31</v>
      </c>
      <c r="M108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138</v>
      </c>
      <c r="V108" s="56">
        <f t="shared" si="6"/>
        <v>138</v>
      </c>
      <c r="W108" s="42">
        <f>IFERROR(IF(V108=0,"",ROUNDUP(V108/H108,0)*0.00753),"")</f>
        <v>0.34638000000000002</v>
      </c>
      <c r="X108" s="69" t="s">
        <v>48</v>
      </c>
      <c r="Y108" s="70" t="s">
        <v>48</v>
      </c>
      <c r="AC108" s="71"/>
      <c r="AZ108" s="125" t="s">
        <v>65</v>
      </c>
    </row>
    <row r="109" spans="1:52" ht="16.5" customHeight="1" x14ac:dyDescent="0.25">
      <c r="A109" s="64" t="s">
        <v>207</v>
      </c>
      <c r="B109" s="64" t="s">
        <v>208</v>
      </c>
      <c r="C109" s="37">
        <v>4301051476</v>
      </c>
      <c r="D109" s="323">
        <v>4680115882584</v>
      </c>
      <c r="E109" s="323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9" t="s">
        <v>96</v>
      </c>
      <c r="L109" s="38">
        <v>60</v>
      </c>
      <c r="M109" s="529" t="s">
        <v>209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4301051436</v>
      </c>
      <c r="D110" s="323">
        <v>4607091385731</v>
      </c>
      <c r="E110" s="323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9" t="s">
        <v>138</v>
      </c>
      <c r="L110" s="38">
        <v>45</v>
      </c>
      <c r="M110" s="530" t="s">
        <v>212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4301051439</v>
      </c>
      <c r="D111" s="323">
        <v>4680115880214</v>
      </c>
      <c r="E111" s="323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9" t="s">
        <v>138</v>
      </c>
      <c r="L111" s="38">
        <v>45</v>
      </c>
      <c r="M111" s="522" t="s">
        <v>215</v>
      </c>
      <c r="N111" s="325"/>
      <c r="O111" s="325"/>
      <c r="P111" s="325"/>
      <c r="Q111" s="326"/>
      <c r="R111" s="40" t="s">
        <v>48</v>
      </c>
      <c r="S111" s="40" t="s">
        <v>48</v>
      </c>
      <c r="T111" s="41" t="s">
        <v>0</v>
      </c>
      <c r="U111" s="59">
        <v>124.2</v>
      </c>
      <c r="V111" s="56">
        <f t="shared" si="6"/>
        <v>124.2</v>
      </c>
      <c r="W111" s="42">
        <f>IFERROR(IF(V111=0,"",ROUNDUP(V111/H111,0)*0.00937),"")</f>
        <v>0.43102000000000001</v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216</v>
      </c>
      <c r="B112" s="64" t="s">
        <v>217</v>
      </c>
      <c r="C112" s="37">
        <v>4301051438</v>
      </c>
      <c r="D112" s="323">
        <v>4680115880894</v>
      </c>
      <c r="E112" s="32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138</v>
      </c>
      <c r="L112" s="38">
        <v>45</v>
      </c>
      <c r="M112" s="523" t="s">
        <v>218</v>
      </c>
      <c r="N112" s="325"/>
      <c r="O112" s="325"/>
      <c r="P112" s="325"/>
      <c r="Q112" s="326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4301051313</v>
      </c>
      <c r="D113" s="323">
        <v>4607091385427</v>
      </c>
      <c r="E113" s="323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9" t="s">
        <v>78</v>
      </c>
      <c r="L113" s="38">
        <v>40</v>
      </c>
      <c r="M113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5"/>
      <c r="O113" s="325"/>
      <c r="P113" s="325"/>
      <c r="Q113" s="326"/>
      <c r="R113" s="40" t="s">
        <v>48</v>
      </c>
      <c r="S113" s="40" t="s">
        <v>48</v>
      </c>
      <c r="T113" s="41" t="s">
        <v>0</v>
      </c>
      <c r="U113" s="59">
        <v>0</v>
      </c>
      <c r="V113" s="56">
        <f t="shared" si="6"/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221</v>
      </c>
      <c r="B114" s="64" t="s">
        <v>222</v>
      </c>
      <c r="C114" s="37">
        <v>4301051480</v>
      </c>
      <c r="D114" s="323">
        <v>4680115882645</v>
      </c>
      <c r="E114" s="323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9" t="s">
        <v>78</v>
      </c>
      <c r="L114" s="38">
        <v>40</v>
      </c>
      <c r="M114" s="525" t="s">
        <v>223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 t="shared" si="6"/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1"/>
      <c r="M115" s="327" t="s">
        <v>43</v>
      </c>
      <c r="N115" s="328"/>
      <c r="O115" s="328"/>
      <c r="P115" s="328"/>
      <c r="Q115" s="328"/>
      <c r="R115" s="328"/>
      <c r="S115" s="329"/>
      <c r="T115" s="43" t="s">
        <v>42</v>
      </c>
      <c r="U115" s="44">
        <f>IFERROR(U105/H105,"0")+IFERROR(U106/H106,"0")+IFERROR(U107/H107,"0")+IFERROR(U108/H108,"0")+IFERROR(U109/H109,"0")+IFERROR(U110/H110,"0")+IFERROR(U111/H111,"0")+IFERROR(U112/H112,"0")+IFERROR(U113/H113,"0")+IFERROR(U114/H114,"0")</f>
        <v>92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92</v>
      </c>
      <c r="W115" s="44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0.77740000000000009</v>
      </c>
      <c r="X115" s="68"/>
      <c r="Y115" s="68"/>
    </row>
    <row r="116" spans="1:52" x14ac:dyDescent="0.2">
      <c r="A116" s="330"/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1"/>
      <c r="M116" s="327" t="s">
        <v>43</v>
      </c>
      <c r="N116" s="328"/>
      <c r="O116" s="328"/>
      <c r="P116" s="328"/>
      <c r="Q116" s="328"/>
      <c r="R116" s="328"/>
      <c r="S116" s="329"/>
      <c r="T116" s="43" t="s">
        <v>0</v>
      </c>
      <c r="U116" s="44">
        <f>IFERROR(SUM(U105:U114),"0")</f>
        <v>262.2</v>
      </c>
      <c r="V116" s="44">
        <f>IFERROR(SUM(V105:V114),"0")</f>
        <v>262.2</v>
      </c>
      <c r="W116" s="43"/>
      <c r="X116" s="68"/>
      <c r="Y116" s="68"/>
    </row>
    <row r="117" spans="1:52" ht="14.25" customHeight="1" x14ac:dyDescent="0.25">
      <c r="A117" s="322" t="s">
        <v>224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67"/>
      <c r="Y117" s="67"/>
    </row>
    <row r="118" spans="1:52" ht="27" customHeight="1" x14ac:dyDescent="0.25">
      <c r="A118" s="64" t="s">
        <v>225</v>
      </c>
      <c r="B118" s="64" t="s">
        <v>226</v>
      </c>
      <c r="C118" s="37">
        <v>4301060296</v>
      </c>
      <c r="D118" s="323">
        <v>4607091383065</v>
      </c>
      <c r="E118" s="323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9" t="s">
        <v>78</v>
      </c>
      <c r="L118" s="38">
        <v>30</v>
      </c>
      <c r="M118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5"/>
      <c r="O118" s="325"/>
      <c r="P118" s="325"/>
      <c r="Q118" s="326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IFERROR(IF(V118=0,"",ROUNDUP(V118/H118,0)*0.00937),"")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27" customHeight="1" x14ac:dyDescent="0.25">
      <c r="A119" s="64" t="s">
        <v>227</v>
      </c>
      <c r="B119" s="64" t="s">
        <v>228</v>
      </c>
      <c r="C119" s="37">
        <v>4301060350</v>
      </c>
      <c r="D119" s="323">
        <v>4680115881532</v>
      </c>
      <c r="E119" s="323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9" t="s">
        <v>138</v>
      </c>
      <c r="L119" s="38">
        <v>30</v>
      </c>
      <c r="M119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5"/>
      <c r="O119" s="325"/>
      <c r="P119" s="325"/>
      <c r="Q119" s="32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4301060356</v>
      </c>
      <c r="D120" s="323">
        <v>4680115882652</v>
      </c>
      <c r="E120" s="323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9" t="s">
        <v>78</v>
      </c>
      <c r="L120" s="38">
        <v>40</v>
      </c>
      <c r="M120" s="520" t="s">
        <v>231</v>
      </c>
      <c r="N120" s="325"/>
      <c r="O120" s="325"/>
      <c r="P120" s="325"/>
      <c r="Q120" s="32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ht="16.5" customHeight="1" x14ac:dyDescent="0.25">
      <c r="A121" s="64" t="s">
        <v>232</v>
      </c>
      <c r="B121" s="64" t="s">
        <v>233</v>
      </c>
      <c r="C121" s="37">
        <v>4301060309</v>
      </c>
      <c r="D121" s="323">
        <v>4680115880238</v>
      </c>
      <c r="E121" s="323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9" t="s">
        <v>78</v>
      </c>
      <c r="L121" s="38">
        <v>40</v>
      </c>
      <c r="M121" s="5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5"/>
      <c r="O121" s="325"/>
      <c r="P121" s="325"/>
      <c r="Q121" s="32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5" t="s">
        <v>65</v>
      </c>
    </row>
    <row r="122" spans="1:52" ht="27" customHeight="1" x14ac:dyDescent="0.25">
      <c r="A122" s="64" t="s">
        <v>234</v>
      </c>
      <c r="B122" s="64" t="s">
        <v>235</v>
      </c>
      <c r="C122" s="37">
        <v>4301060351</v>
      </c>
      <c r="D122" s="323">
        <v>4680115881464</v>
      </c>
      <c r="E122" s="323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9" t="s">
        <v>138</v>
      </c>
      <c r="L122" s="38">
        <v>30</v>
      </c>
      <c r="M122" s="516" t="s">
        <v>236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6" t="s">
        <v>65</v>
      </c>
    </row>
    <row r="123" spans="1:52" x14ac:dyDescent="0.2">
      <c r="A123" s="330"/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1"/>
      <c r="M123" s="327" t="s">
        <v>43</v>
      </c>
      <c r="N123" s="328"/>
      <c r="O123" s="328"/>
      <c r="P123" s="328"/>
      <c r="Q123" s="328"/>
      <c r="R123" s="328"/>
      <c r="S123" s="329"/>
      <c r="T123" s="43" t="s">
        <v>42</v>
      </c>
      <c r="U123" s="44">
        <f>IFERROR(U118/H118,"0")+IFERROR(U119/H119,"0")+IFERROR(U120/H120,"0")+IFERROR(U121/H121,"0")+IFERROR(U122/H122,"0")</f>
        <v>0</v>
      </c>
      <c r="V123" s="44">
        <f>IFERROR(V118/H118,"0")+IFERROR(V119/H119,"0")+IFERROR(V120/H120,"0")+IFERROR(V121/H121,"0")+IFERROR(V122/H122,"0")</f>
        <v>0</v>
      </c>
      <c r="W123" s="44">
        <f>IFERROR(IF(W118="",0,W118),"0")+IFERROR(IF(W119="",0,W119),"0")+IFERROR(IF(W120="",0,W120),"0")+IFERROR(IF(W121="",0,W121),"0")+IFERROR(IF(W122="",0,W122),"0")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30"/>
      <c r="B124" s="330"/>
      <c r="C124" s="330"/>
      <c r="D124" s="330"/>
      <c r="E124" s="330"/>
      <c r="F124" s="330"/>
      <c r="G124" s="330"/>
      <c r="H124" s="330"/>
      <c r="I124" s="330"/>
      <c r="J124" s="330"/>
      <c r="K124" s="330"/>
      <c r="L124" s="331"/>
      <c r="M124" s="327" t="s">
        <v>43</v>
      </c>
      <c r="N124" s="328"/>
      <c r="O124" s="328"/>
      <c r="P124" s="328"/>
      <c r="Q124" s="328"/>
      <c r="R124" s="328"/>
      <c r="S124" s="329"/>
      <c r="T124" s="43" t="s">
        <v>0</v>
      </c>
      <c r="U124" s="44">
        <f>IFERROR(SUM(U118:U122),"0")</f>
        <v>0</v>
      </c>
      <c r="V124" s="44">
        <f>IFERROR(SUM(V118:V122),"0")</f>
        <v>0</v>
      </c>
      <c r="W124" s="43"/>
      <c r="X124" s="68"/>
      <c r="Y124" s="68"/>
    </row>
    <row r="125" spans="1:52" ht="16.5" customHeight="1" x14ac:dyDescent="0.25">
      <c r="A125" s="321" t="s">
        <v>237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66"/>
      <c r="Y125" s="66"/>
    </row>
    <row r="126" spans="1:52" ht="14.25" customHeight="1" x14ac:dyDescent="0.25">
      <c r="A126" s="322" t="s">
        <v>79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67"/>
      <c r="Y126" s="67"/>
    </row>
    <row r="127" spans="1:52" ht="27" customHeight="1" x14ac:dyDescent="0.25">
      <c r="A127" s="64" t="s">
        <v>238</v>
      </c>
      <c r="B127" s="64" t="s">
        <v>239</v>
      </c>
      <c r="C127" s="37">
        <v>4301051360</v>
      </c>
      <c r="D127" s="323">
        <v>4607091385168</v>
      </c>
      <c r="E127" s="323"/>
      <c r="F127" s="63">
        <v>1.35</v>
      </c>
      <c r="G127" s="38">
        <v>6</v>
      </c>
      <c r="H127" s="63">
        <v>8.1</v>
      </c>
      <c r="I127" s="63">
        <v>8.6579999999999995</v>
      </c>
      <c r="J127" s="38">
        <v>56</v>
      </c>
      <c r="K127" s="39" t="s">
        <v>138</v>
      </c>
      <c r="L127" s="38">
        <v>45</v>
      </c>
      <c r="M127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5"/>
      <c r="O127" s="325"/>
      <c r="P127" s="325"/>
      <c r="Q127" s="32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240</v>
      </c>
      <c r="B128" s="64" t="s">
        <v>241</v>
      </c>
      <c r="C128" s="37">
        <v>4301051362</v>
      </c>
      <c r="D128" s="323">
        <v>4607091383256</v>
      </c>
      <c r="E128" s="323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9" t="s">
        <v>138</v>
      </c>
      <c r="L128" s="38">
        <v>45</v>
      </c>
      <c r="M128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5"/>
      <c r="O128" s="325"/>
      <c r="P128" s="325"/>
      <c r="Q128" s="32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IFERROR(IF(V128=0,"",ROUNDUP(V128/H128,0)*0.00753),"")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ht="16.5" customHeight="1" x14ac:dyDescent="0.25">
      <c r="A129" s="64" t="s">
        <v>242</v>
      </c>
      <c r="B129" s="64" t="s">
        <v>243</v>
      </c>
      <c r="C129" s="37">
        <v>4301051358</v>
      </c>
      <c r="D129" s="323">
        <v>4607091385748</v>
      </c>
      <c r="E129" s="323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9" t="s">
        <v>138</v>
      </c>
      <c r="L129" s="38">
        <v>45</v>
      </c>
      <c r="M129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5"/>
      <c r="O129" s="325"/>
      <c r="P129" s="325"/>
      <c r="Q129" s="32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IFERROR(IF(V129=0,"",ROUNDUP(V129/H129,0)*0.00753),"")</f>
        <v/>
      </c>
      <c r="X129" s="69" t="s">
        <v>48</v>
      </c>
      <c r="Y129" s="70" t="s">
        <v>48</v>
      </c>
      <c r="AC129" s="71"/>
      <c r="AZ129" s="139" t="s">
        <v>65</v>
      </c>
    </row>
    <row r="130" spans="1:52" ht="16.5" customHeight="1" x14ac:dyDescent="0.25">
      <c r="A130" s="64" t="s">
        <v>244</v>
      </c>
      <c r="B130" s="64" t="s">
        <v>245</v>
      </c>
      <c r="C130" s="37">
        <v>4301051364</v>
      </c>
      <c r="D130" s="323">
        <v>4607091384581</v>
      </c>
      <c r="E130" s="323"/>
      <c r="F130" s="63">
        <v>0.67</v>
      </c>
      <c r="G130" s="38">
        <v>4</v>
      </c>
      <c r="H130" s="63">
        <v>2.68</v>
      </c>
      <c r="I130" s="63">
        <v>2.9420000000000002</v>
      </c>
      <c r="J130" s="38">
        <v>120</v>
      </c>
      <c r="K130" s="39" t="s">
        <v>138</v>
      </c>
      <c r="L130" s="38">
        <v>45</v>
      </c>
      <c r="M130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5"/>
      <c r="O130" s="325"/>
      <c r="P130" s="325"/>
      <c r="Q130" s="32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IFERROR(IF(V130=0,"",ROUNDUP(V130/H130,0)*0.00937),"")</f>
        <v/>
      </c>
      <c r="X130" s="69" t="s">
        <v>48</v>
      </c>
      <c r="Y130" s="70" t="s">
        <v>48</v>
      </c>
      <c r="AC130" s="71"/>
      <c r="AZ130" s="140" t="s">
        <v>65</v>
      </c>
    </row>
    <row r="131" spans="1:52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1"/>
      <c r="M131" s="327" t="s">
        <v>43</v>
      </c>
      <c r="N131" s="328"/>
      <c r="O131" s="328"/>
      <c r="P131" s="328"/>
      <c r="Q131" s="328"/>
      <c r="R131" s="328"/>
      <c r="S131" s="329"/>
      <c r="T131" s="43" t="s">
        <v>42</v>
      </c>
      <c r="U131" s="44">
        <f>IFERROR(U127/H127,"0")+IFERROR(U128/H128,"0")+IFERROR(U129/H129,"0")+IFERROR(U130/H130,"0")</f>
        <v>0</v>
      </c>
      <c r="V131" s="44">
        <f>IFERROR(V127/H127,"0")+IFERROR(V128/H128,"0")+IFERROR(V129/H129,"0")+IFERROR(V130/H130,"0")</f>
        <v>0</v>
      </c>
      <c r="W131" s="44">
        <f>IFERROR(IF(W127="",0,W127),"0")+IFERROR(IF(W128="",0,W128),"0")+IFERROR(IF(W129="",0,W129),"0")+IFERROR(IF(W130="",0,W130),"0")</f>
        <v>0</v>
      </c>
      <c r="X131" s="68"/>
      <c r="Y131" s="68"/>
    </row>
    <row r="132" spans="1:52" x14ac:dyDescent="0.2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1"/>
      <c r="M132" s="327" t="s">
        <v>43</v>
      </c>
      <c r="N132" s="328"/>
      <c r="O132" s="328"/>
      <c r="P132" s="328"/>
      <c r="Q132" s="328"/>
      <c r="R132" s="328"/>
      <c r="S132" s="329"/>
      <c r="T132" s="43" t="s">
        <v>0</v>
      </c>
      <c r="U132" s="44">
        <f>IFERROR(SUM(U127:U130),"0")</f>
        <v>0</v>
      </c>
      <c r="V132" s="44">
        <f>IFERROR(SUM(V127:V130),"0")</f>
        <v>0</v>
      </c>
      <c r="W132" s="43"/>
      <c r="X132" s="68"/>
      <c r="Y132" s="68"/>
    </row>
    <row r="133" spans="1:52" ht="27.75" customHeight="1" x14ac:dyDescent="0.2">
      <c r="A133" s="344" t="s">
        <v>246</v>
      </c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55"/>
      <c r="Y133" s="55"/>
    </row>
    <row r="134" spans="1:52" ht="16.5" customHeight="1" x14ac:dyDescent="0.25">
      <c r="A134" s="321" t="s">
        <v>247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66"/>
      <c r="Y134" s="66"/>
    </row>
    <row r="135" spans="1:52" ht="14.25" customHeight="1" x14ac:dyDescent="0.25">
      <c r="A135" s="322" t="s">
        <v>113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67"/>
      <c r="Y135" s="67"/>
    </row>
    <row r="136" spans="1:52" ht="27" customHeight="1" x14ac:dyDescent="0.25">
      <c r="A136" s="64" t="s">
        <v>248</v>
      </c>
      <c r="B136" s="64" t="s">
        <v>249</v>
      </c>
      <c r="C136" s="37">
        <v>4301011223</v>
      </c>
      <c r="D136" s="323">
        <v>4607091383423</v>
      </c>
      <c r="E136" s="323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9" t="s">
        <v>138</v>
      </c>
      <c r="L136" s="38">
        <v>35</v>
      </c>
      <c r="M136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5"/>
      <c r="O136" s="325"/>
      <c r="P136" s="325"/>
      <c r="Q136" s="326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ht="27" customHeight="1" x14ac:dyDescent="0.25">
      <c r="A137" s="64" t="s">
        <v>250</v>
      </c>
      <c r="B137" s="64" t="s">
        <v>251</v>
      </c>
      <c r="C137" s="37">
        <v>4301011338</v>
      </c>
      <c r="D137" s="323">
        <v>4607091381405</v>
      </c>
      <c r="E137" s="323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9" t="s">
        <v>78</v>
      </c>
      <c r="L137" s="38">
        <v>35</v>
      </c>
      <c r="M137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5"/>
      <c r="O137" s="325"/>
      <c r="P137" s="325"/>
      <c r="Q137" s="326"/>
      <c r="R137" s="40" t="s">
        <v>48</v>
      </c>
      <c r="S137" s="40" t="s">
        <v>48</v>
      </c>
      <c r="T137" s="41" t="s">
        <v>0</v>
      </c>
      <c r="U137" s="59">
        <v>0</v>
      </c>
      <c r="V137" s="56">
        <f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71"/>
      <c r="AZ137" s="142" t="s">
        <v>65</v>
      </c>
    </row>
    <row r="138" spans="1:52" ht="27" customHeight="1" x14ac:dyDescent="0.25">
      <c r="A138" s="64" t="s">
        <v>252</v>
      </c>
      <c r="B138" s="64" t="s">
        <v>253</v>
      </c>
      <c r="C138" s="37">
        <v>4301011333</v>
      </c>
      <c r="D138" s="323">
        <v>4607091386516</v>
      </c>
      <c r="E138" s="323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9" t="s">
        <v>78</v>
      </c>
      <c r="L138" s="38">
        <v>30</v>
      </c>
      <c r="M138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71"/>
      <c r="AZ138" s="143" t="s">
        <v>65</v>
      </c>
    </row>
    <row r="139" spans="1:52" x14ac:dyDescent="0.2">
      <c r="A139" s="330"/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1"/>
      <c r="M139" s="327" t="s">
        <v>43</v>
      </c>
      <c r="N139" s="328"/>
      <c r="O139" s="328"/>
      <c r="P139" s="328"/>
      <c r="Q139" s="328"/>
      <c r="R139" s="328"/>
      <c r="S139" s="329"/>
      <c r="T139" s="43" t="s">
        <v>42</v>
      </c>
      <c r="U139" s="44">
        <f>IFERROR(U136/H136,"0")+IFERROR(U137/H137,"0")+IFERROR(U138/H138,"0")</f>
        <v>0</v>
      </c>
      <c r="V139" s="44">
        <f>IFERROR(V136/H136,"0")+IFERROR(V137/H137,"0")+IFERROR(V138/H138,"0")</f>
        <v>0</v>
      </c>
      <c r="W139" s="44">
        <f>IFERROR(IF(W136="",0,W136),"0")+IFERROR(IF(W137="",0,W137),"0")+IFERROR(IF(W138="",0,W138),"0")</f>
        <v>0</v>
      </c>
      <c r="X139" s="68"/>
      <c r="Y139" s="68"/>
    </row>
    <row r="140" spans="1:52" x14ac:dyDescent="0.2">
      <c r="A140" s="330"/>
      <c r="B140" s="330"/>
      <c r="C140" s="330"/>
      <c r="D140" s="330"/>
      <c r="E140" s="330"/>
      <c r="F140" s="330"/>
      <c r="G140" s="330"/>
      <c r="H140" s="330"/>
      <c r="I140" s="330"/>
      <c r="J140" s="330"/>
      <c r="K140" s="330"/>
      <c r="L140" s="331"/>
      <c r="M140" s="327" t="s">
        <v>43</v>
      </c>
      <c r="N140" s="328"/>
      <c r="O140" s="328"/>
      <c r="P140" s="328"/>
      <c r="Q140" s="328"/>
      <c r="R140" s="328"/>
      <c r="S140" s="329"/>
      <c r="T140" s="43" t="s">
        <v>0</v>
      </c>
      <c r="U140" s="44">
        <f>IFERROR(SUM(U136:U138),"0")</f>
        <v>0</v>
      </c>
      <c r="V140" s="44">
        <f>IFERROR(SUM(V136:V138),"0")</f>
        <v>0</v>
      </c>
      <c r="W140" s="43"/>
      <c r="X140" s="68"/>
      <c r="Y140" s="68"/>
    </row>
    <row r="141" spans="1:52" ht="16.5" customHeight="1" x14ac:dyDescent="0.25">
      <c r="A141" s="321" t="s">
        <v>254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66"/>
      <c r="Y141" s="66"/>
    </row>
    <row r="142" spans="1:52" ht="14.25" customHeight="1" x14ac:dyDescent="0.25">
      <c r="A142" s="322" t="s">
        <v>75</v>
      </c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2"/>
      <c r="P142" s="322"/>
      <c r="Q142" s="322"/>
      <c r="R142" s="322"/>
      <c r="S142" s="322"/>
      <c r="T142" s="322"/>
      <c r="U142" s="322"/>
      <c r="V142" s="322"/>
      <c r="W142" s="322"/>
      <c r="X142" s="67"/>
      <c r="Y142" s="67"/>
    </row>
    <row r="143" spans="1:52" ht="27" customHeight="1" x14ac:dyDescent="0.25">
      <c r="A143" s="64" t="s">
        <v>255</v>
      </c>
      <c r="B143" s="64" t="s">
        <v>256</v>
      </c>
      <c r="C143" s="37">
        <v>4301031191</v>
      </c>
      <c r="D143" s="323">
        <v>4680115880993</v>
      </c>
      <c r="E143" s="323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9" t="s">
        <v>78</v>
      </c>
      <c r="L143" s="38">
        <v>40</v>
      </c>
      <c r="M143" s="5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ref="V143:V150" si="7">IFERROR(IF(U143="",0,CEILING((U143/$H143),1)*$H143),"")</f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257</v>
      </c>
      <c r="B144" s="64" t="s">
        <v>258</v>
      </c>
      <c r="C144" s="37">
        <v>4301031204</v>
      </c>
      <c r="D144" s="323">
        <v>4680115881761</v>
      </c>
      <c r="E144" s="323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9" t="s">
        <v>78</v>
      </c>
      <c r="L144" s="38">
        <v>40</v>
      </c>
      <c r="M144" s="5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IFERROR(IF(V144=0,"",ROUNDUP(V144/H144,0)*0.00753),"")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259</v>
      </c>
      <c r="B145" s="64" t="s">
        <v>260</v>
      </c>
      <c r="C145" s="37">
        <v>4301031201</v>
      </c>
      <c r="D145" s="323">
        <v>4680115881563</v>
      </c>
      <c r="E145" s="323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261</v>
      </c>
      <c r="B146" s="64" t="s">
        <v>262</v>
      </c>
      <c r="C146" s="37">
        <v>4301031199</v>
      </c>
      <c r="D146" s="323">
        <v>4680115880986</v>
      </c>
      <c r="E146" s="323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263</v>
      </c>
      <c r="B147" s="64" t="s">
        <v>264</v>
      </c>
      <c r="C147" s="37">
        <v>4301031190</v>
      </c>
      <c r="D147" s="323">
        <v>4680115880207</v>
      </c>
      <c r="E147" s="323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9" t="s">
        <v>78</v>
      </c>
      <c r="L147" s="38">
        <v>40</v>
      </c>
      <c r="M147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265</v>
      </c>
      <c r="B148" s="64" t="s">
        <v>266</v>
      </c>
      <c r="C148" s="37">
        <v>4301031205</v>
      </c>
      <c r="D148" s="323">
        <v>4680115881785</v>
      </c>
      <c r="E148" s="323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9" t="s">
        <v>78</v>
      </c>
      <c r="L148" s="38">
        <v>40</v>
      </c>
      <c r="M148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IFERROR(IF(V148=0,"",ROUNDUP(V148/H148,0)*0.00502),"")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ht="27" customHeight="1" x14ac:dyDescent="0.25">
      <c r="A149" s="64" t="s">
        <v>267</v>
      </c>
      <c r="B149" s="64" t="s">
        <v>268</v>
      </c>
      <c r="C149" s="37">
        <v>4301031202</v>
      </c>
      <c r="D149" s="323">
        <v>4680115881679</v>
      </c>
      <c r="E149" s="323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9" t="s">
        <v>78</v>
      </c>
      <c r="L149" s="38">
        <v>40</v>
      </c>
      <c r="M149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IFERROR(IF(V149=0,"",ROUNDUP(V149/H149,0)*0.00502),"")</f>
        <v/>
      </c>
      <c r="X149" s="69" t="s">
        <v>48</v>
      </c>
      <c r="Y149" s="70" t="s">
        <v>48</v>
      </c>
      <c r="AC149" s="71"/>
      <c r="AZ149" s="150" t="s">
        <v>65</v>
      </c>
    </row>
    <row r="150" spans="1:52" ht="27" customHeight="1" x14ac:dyDescent="0.25">
      <c r="A150" s="64" t="s">
        <v>269</v>
      </c>
      <c r="B150" s="64" t="s">
        <v>270</v>
      </c>
      <c r="C150" s="37">
        <v>4301031158</v>
      </c>
      <c r="D150" s="323">
        <v>4680115880191</v>
      </c>
      <c r="E150" s="323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9" t="s">
        <v>78</v>
      </c>
      <c r="L150" s="38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71"/>
      <c r="AZ150" s="151" t="s">
        <v>65</v>
      </c>
    </row>
    <row r="151" spans="1:52" x14ac:dyDescent="0.2">
      <c r="A151" s="330"/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1"/>
      <c r="M151" s="327" t="s">
        <v>43</v>
      </c>
      <c r="N151" s="328"/>
      <c r="O151" s="328"/>
      <c r="P151" s="328"/>
      <c r="Q151" s="328"/>
      <c r="R151" s="328"/>
      <c r="S151" s="329"/>
      <c r="T151" s="43" t="s">
        <v>42</v>
      </c>
      <c r="U151" s="44">
        <f>IFERROR(U143/H143,"0")+IFERROR(U144/H144,"0")+IFERROR(U145/H145,"0")+IFERROR(U146/H146,"0")+IFERROR(U147/H147,"0")+IFERROR(U148/H148,"0")+IFERROR(U149/H149,"0")+IFERROR(U150/H150,"0")</f>
        <v>0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330"/>
      <c r="B152" s="330"/>
      <c r="C152" s="330"/>
      <c r="D152" s="330"/>
      <c r="E152" s="330"/>
      <c r="F152" s="330"/>
      <c r="G152" s="330"/>
      <c r="H152" s="330"/>
      <c r="I152" s="330"/>
      <c r="J152" s="330"/>
      <c r="K152" s="330"/>
      <c r="L152" s="331"/>
      <c r="M152" s="327" t="s">
        <v>43</v>
      </c>
      <c r="N152" s="328"/>
      <c r="O152" s="328"/>
      <c r="P152" s="328"/>
      <c r="Q152" s="328"/>
      <c r="R152" s="328"/>
      <c r="S152" s="329"/>
      <c r="T152" s="43" t="s">
        <v>0</v>
      </c>
      <c r="U152" s="44">
        <f>IFERROR(SUM(U143:U150),"0")</f>
        <v>0</v>
      </c>
      <c r="V152" s="44">
        <f>IFERROR(SUM(V143:V150),"0")</f>
        <v>0</v>
      </c>
      <c r="W152" s="43"/>
      <c r="X152" s="68"/>
      <c r="Y152" s="68"/>
    </row>
    <row r="153" spans="1:52" ht="16.5" customHeight="1" x14ac:dyDescent="0.25">
      <c r="A153" s="321" t="s">
        <v>271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66"/>
      <c r="Y153" s="66"/>
    </row>
    <row r="154" spans="1:52" ht="14.25" customHeight="1" x14ac:dyDescent="0.25">
      <c r="A154" s="322" t="s">
        <v>113</v>
      </c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  <c r="P154" s="322"/>
      <c r="Q154" s="322"/>
      <c r="R154" s="322"/>
      <c r="S154" s="322"/>
      <c r="T154" s="322"/>
      <c r="U154" s="322"/>
      <c r="V154" s="322"/>
      <c r="W154" s="322"/>
      <c r="X154" s="67"/>
      <c r="Y154" s="67"/>
    </row>
    <row r="155" spans="1:52" ht="16.5" customHeight="1" x14ac:dyDescent="0.25">
      <c r="A155" s="64" t="s">
        <v>272</v>
      </c>
      <c r="B155" s="64" t="s">
        <v>273</v>
      </c>
      <c r="C155" s="37">
        <v>4301011450</v>
      </c>
      <c r="D155" s="323">
        <v>4680115881402</v>
      </c>
      <c r="E155" s="323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109</v>
      </c>
      <c r="L155" s="38">
        <v>55</v>
      </c>
      <c r="M155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5"/>
      <c r="O155" s="325"/>
      <c r="P155" s="325"/>
      <c r="Q155" s="326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52" t="s">
        <v>65</v>
      </c>
    </row>
    <row r="156" spans="1:52" ht="27" customHeight="1" x14ac:dyDescent="0.25">
      <c r="A156" s="64" t="s">
        <v>274</v>
      </c>
      <c r="B156" s="64" t="s">
        <v>275</v>
      </c>
      <c r="C156" s="37">
        <v>4301011454</v>
      </c>
      <c r="D156" s="323">
        <v>4680115881396</v>
      </c>
      <c r="E156" s="323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9" t="s">
        <v>78</v>
      </c>
      <c r="L156" s="38">
        <v>55</v>
      </c>
      <c r="M156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5"/>
      <c r="O156" s="325"/>
      <c r="P156" s="325"/>
      <c r="Q156" s="32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3" t="s">
        <v>65</v>
      </c>
    </row>
    <row r="157" spans="1:52" x14ac:dyDescent="0.2">
      <c r="A157" s="330"/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1"/>
      <c r="M157" s="327" t="s">
        <v>43</v>
      </c>
      <c r="N157" s="328"/>
      <c r="O157" s="328"/>
      <c r="P157" s="328"/>
      <c r="Q157" s="328"/>
      <c r="R157" s="328"/>
      <c r="S157" s="329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30"/>
      <c r="B158" s="330"/>
      <c r="C158" s="330"/>
      <c r="D158" s="330"/>
      <c r="E158" s="330"/>
      <c r="F158" s="330"/>
      <c r="G158" s="330"/>
      <c r="H158" s="330"/>
      <c r="I158" s="330"/>
      <c r="J158" s="330"/>
      <c r="K158" s="330"/>
      <c r="L158" s="331"/>
      <c r="M158" s="327" t="s">
        <v>43</v>
      </c>
      <c r="N158" s="328"/>
      <c r="O158" s="328"/>
      <c r="P158" s="328"/>
      <c r="Q158" s="328"/>
      <c r="R158" s="328"/>
      <c r="S158" s="329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22" t="s">
        <v>106</v>
      </c>
      <c r="B159" s="322"/>
      <c r="C159" s="322"/>
      <c r="D159" s="322"/>
      <c r="E159" s="322"/>
      <c r="F159" s="322"/>
      <c r="G159" s="322"/>
      <c r="H159" s="322"/>
      <c r="I159" s="322"/>
      <c r="J159" s="322"/>
      <c r="K159" s="322"/>
      <c r="L159" s="322"/>
      <c r="M159" s="322"/>
      <c r="N159" s="322"/>
      <c r="O159" s="322"/>
      <c r="P159" s="322"/>
      <c r="Q159" s="322"/>
      <c r="R159" s="322"/>
      <c r="S159" s="322"/>
      <c r="T159" s="322"/>
      <c r="U159" s="322"/>
      <c r="V159" s="322"/>
      <c r="W159" s="322"/>
      <c r="X159" s="67"/>
      <c r="Y159" s="67"/>
    </row>
    <row r="160" spans="1:52" ht="16.5" customHeight="1" x14ac:dyDescent="0.25">
      <c r="A160" s="64" t="s">
        <v>276</v>
      </c>
      <c r="B160" s="64" t="s">
        <v>277</v>
      </c>
      <c r="C160" s="37">
        <v>4301020262</v>
      </c>
      <c r="D160" s="323">
        <v>4680115882935</v>
      </c>
      <c r="E160" s="323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9" t="s">
        <v>138</v>
      </c>
      <c r="L160" s="38">
        <v>50</v>
      </c>
      <c r="M160" s="499" t="s">
        <v>278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IFERROR(IF(V160=0,"",ROUNDUP(V160/H160,0)*0.02175),"")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16.5" customHeight="1" x14ac:dyDescent="0.25">
      <c r="A161" s="64" t="s">
        <v>279</v>
      </c>
      <c r="B161" s="64" t="s">
        <v>280</v>
      </c>
      <c r="C161" s="37">
        <v>4301020220</v>
      </c>
      <c r="D161" s="323">
        <v>4680115880764</v>
      </c>
      <c r="E161" s="323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9" t="s">
        <v>109</v>
      </c>
      <c r="L161" s="38">
        <v>50</v>
      </c>
      <c r="M161" s="5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5"/>
      <c r="O161" s="325"/>
      <c r="P161" s="325"/>
      <c r="Q161" s="32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30"/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1"/>
      <c r="M162" s="327" t="s">
        <v>43</v>
      </c>
      <c r="N162" s="328"/>
      <c r="O162" s="328"/>
      <c r="P162" s="328"/>
      <c r="Q162" s="328"/>
      <c r="R162" s="328"/>
      <c r="S162" s="329"/>
      <c r="T162" s="43" t="s">
        <v>42</v>
      </c>
      <c r="U162" s="44">
        <f>IFERROR(U160/H160,"0")+IFERROR(U161/H161,"0")</f>
        <v>0</v>
      </c>
      <c r="V162" s="44">
        <f>IFERROR(V160/H160,"0")+IFERROR(V161/H161,"0")</f>
        <v>0</v>
      </c>
      <c r="W162" s="44">
        <f>IFERROR(IF(W160="",0,W160),"0")+IFERROR(IF(W161="",0,W161),"0")</f>
        <v>0</v>
      </c>
      <c r="X162" s="68"/>
      <c r="Y162" s="68"/>
    </row>
    <row r="163" spans="1:52" x14ac:dyDescent="0.2">
      <c r="A163" s="330"/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1"/>
      <c r="M163" s="327" t="s">
        <v>43</v>
      </c>
      <c r="N163" s="328"/>
      <c r="O163" s="328"/>
      <c r="P163" s="328"/>
      <c r="Q163" s="328"/>
      <c r="R163" s="328"/>
      <c r="S163" s="329"/>
      <c r="T163" s="43" t="s">
        <v>0</v>
      </c>
      <c r="U163" s="44">
        <f>IFERROR(SUM(U160:U161),"0")</f>
        <v>0</v>
      </c>
      <c r="V163" s="44">
        <f>IFERROR(SUM(V160:V161),"0")</f>
        <v>0</v>
      </c>
      <c r="W163" s="43"/>
      <c r="X163" s="68"/>
      <c r="Y163" s="68"/>
    </row>
    <row r="164" spans="1:52" ht="14.25" customHeight="1" x14ac:dyDescent="0.25">
      <c r="A164" s="322" t="s">
        <v>75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67"/>
      <c r="Y164" s="67"/>
    </row>
    <row r="165" spans="1:52" ht="27" customHeight="1" x14ac:dyDescent="0.25">
      <c r="A165" s="64" t="s">
        <v>281</v>
      </c>
      <c r="B165" s="64" t="s">
        <v>282</v>
      </c>
      <c r="C165" s="37">
        <v>4301031224</v>
      </c>
      <c r="D165" s="323">
        <v>4680115882683</v>
      </c>
      <c r="E165" s="323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283</v>
      </c>
      <c r="B166" s="64" t="s">
        <v>284</v>
      </c>
      <c r="C166" s="37">
        <v>4301031230</v>
      </c>
      <c r="D166" s="323">
        <v>4680115882690</v>
      </c>
      <c r="E166" s="323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285</v>
      </c>
      <c r="B167" s="64" t="s">
        <v>286</v>
      </c>
      <c r="C167" s="37">
        <v>4301031220</v>
      </c>
      <c r="D167" s="323">
        <v>4680115882669</v>
      </c>
      <c r="E167" s="323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78</v>
      </c>
      <c r="L167" s="38">
        <v>40</v>
      </c>
      <c r="M167" s="4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>IFERROR(IF(U167="",0,CEILING((U167/$H167),1)*$H167),"")</f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287</v>
      </c>
      <c r="B168" s="64" t="s">
        <v>288</v>
      </c>
      <c r="C168" s="37">
        <v>4301031221</v>
      </c>
      <c r="D168" s="323">
        <v>4680115882676</v>
      </c>
      <c r="E168" s="32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78</v>
      </c>
      <c r="L168" s="38">
        <v>40</v>
      </c>
      <c r="M168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>IFERROR(IF(U168="",0,CEILING((U168/$H168),1)*$H168),"")</f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1"/>
      <c r="M169" s="327" t="s">
        <v>43</v>
      </c>
      <c r="N169" s="328"/>
      <c r="O169" s="328"/>
      <c r="P169" s="328"/>
      <c r="Q169" s="328"/>
      <c r="R169" s="328"/>
      <c r="S169" s="329"/>
      <c r="T169" s="43" t="s">
        <v>42</v>
      </c>
      <c r="U169" s="44">
        <f>IFERROR(U165/H165,"0")+IFERROR(U166/H166,"0")+IFERROR(U167/H167,"0")+IFERROR(U168/H168,"0")</f>
        <v>0</v>
      </c>
      <c r="V169" s="44">
        <f>IFERROR(V165/H165,"0")+IFERROR(V166/H166,"0")+IFERROR(V167/H167,"0")+IFERROR(V168/H168,"0")</f>
        <v>0</v>
      </c>
      <c r="W169" s="44">
        <f>IFERROR(IF(W165="",0,W165),"0")+IFERROR(IF(W166="",0,W166),"0")+IFERROR(IF(W167="",0,W167),"0")+IFERROR(IF(W168="",0,W168),"0")</f>
        <v>0</v>
      </c>
      <c r="X169" s="68"/>
      <c r="Y169" s="68"/>
    </row>
    <row r="170" spans="1:52" x14ac:dyDescent="0.2">
      <c r="A170" s="330"/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1"/>
      <c r="M170" s="327" t="s">
        <v>43</v>
      </c>
      <c r="N170" s="328"/>
      <c r="O170" s="328"/>
      <c r="P170" s="328"/>
      <c r="Q170" s="328"/>
      <c r="R170" s="328"/>
      <c r="S170" s="329"/>
      <c r="T170" s="43" t="s">
        <v>0</v>
      </c>
      <c r="U170" s="44">
        <f>IFERROR(SUM(U165:U168),"0")</f>
        <v>0</v>
      </c>
      <c r="V170" s="44">
        <f>IFERROR(SUM(V165:V168),"0")</f>
        <v>0</v>
      </c>
      <c r="W170" s="43"/>
      <c r="X170" s="68"/>
      <c r="Y170" s="68"/>
    </row>
    <row r="171" spans="1:52" ht="14.25" customHeight="1" x14ac:dyDescent="0.25">
      <c r="A171" s="322" t="s">
        <v>79</v>
      </c>
      <c r="B171" s="322"/>
      <c r="C171" s="322"/>
      <c r="D171" s="322"/>
      <c r="E171" s="322"/>
      <c r="F171" s="322"/>
      <c r="G171" s="322"/>
      <c r="H171" s="322"/>
      <c r="I171" s="322"/>
      <c r="J171" s="322"/>
      <c r="K171" s="322"/>
      <c r="L171" s="322"/>
      <c r="M171" s="322"/>
      <c r="N171" s="322"/>
      <c r="O171" s="322"/>
      <c r="P171" s="322"/>
      <c r="Q171" s="322"/>
      <c r="R171" s="322"/>
      <c r="S171" s="322"/>
      <c r="T171" s="322"/>
      <c r="U171" s="322"/>
      <c r="V171" s="322"/>
      <c r="W171" s="322"/>
      <c r="X171" s="67"/>
      <c r="Y171" s="67"/>
    </row>
    <row r="172" spans="1:52" ht="27" customHeight="1" x14ac:dyDescent="0.25">
      <c r="A172" s="64" t="s">
        <v>289</v>
      </c>
      <c r="B172" s="64" t="s">
        <v>290</v>
      </c>
      <c r="C172" s="37">
        <v>4301051409</v>
      </c>
      <c r="D172" s="323">
        <v>4680115881556</v>
      </c>
      <c r="E172" s="323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9" t="s">
        <v>138</v>
      </c>
      <c r="L172" s="38">
        <v>45</v>
      </c>
      <c r="M172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ref="V172:V189" si="8">IFERROR(IF(U172="",0,CEILING((U172/$H172),1)*$H172),"")</f>
        <v>0</v>
      </c>
      <c r="W172" s="42" t="str">
        <f>IFERROR(IF(V172=0,"",ROUNDUP(V172/H172,0)*0.01196),"")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16.5" customHeight="1" x14ac:dyDescent="0.25">
      <c r="A173" s="64" t="s">
        <v>291</v>
      </c>
      <c r="B173" s="64" t="s">
        <v>292</v>
      </c>
      <c r="C173" s="37">
        <v>4301051538</v>
      </c>
      <c r="D173" s="323">
        <v>4680115880573</v>
      </c>
      <c r="E173" s="323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9" t="s">
        <v>78</v>
      </c>
      <c r="L173" s="38">
        <v>45</v>
      </c>
      <c r="M173" s="494" t="s">
        <v>293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IFERROR(IF(V173=0,"",ROUNDUP(V173/H173,0)*0.02175),"")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294</v>
      </c>
      <c r="B174" s="64" t="s">
        <v>295</v>
      </c>
      <c r="C174" s="37">
        <v>4301051408</v>
      </c>
      <c r="D174" s="323">
        <v>4680115881594</v>
      </c>
      <c r="E174" s="323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9" t="s">
        <v>138</v>
      </c>
      <c r="L174" s="38">
        <v>40</v>
      </c>
      <c r="M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296</v>
      </c>
      <c r="B175" s="64" t="s">
        <v>297</v>
      </c>
      <c r="C175" s="37">
        <v>4301051433</v>
      </c>
      <c r="D175" s="323">
        <v>4680115881587</v>
      </c>
      <c r="E175" s="32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9" t="s">
        <v>78</v>
      </c>
      <c r="L175" s="38">
        <v>35</v>
      </c>
      <c r="M175" s="48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IFERROR(IF(V175=0,"",ROUNDUP(V175/H175,0)*0.01196),"")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298</v>
      </c>
      <c r="C176" s="37">
        <v>4301051505</v>
      </c>
      <c r="D176" s="323">
        <v>4680115881587</v>
      </c>
      <c r="E176" s="323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9" t="s">
        <v>78</v>
      </c>
      <c r="L176" s="38">
        <v>40</v>
      </c>
      <c r="M176" s="489" t="s">
        <v>299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IFERROR(IF(V176=0,"",ROUNDUP(V176/H176,0)*0.01196),"")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16.5" customHeight="1" x14ac:dyDescent="0.25">
      <c r="A177" s="64" t="s">
        <v>300</v>
      </c>
      <c r="B177" s="64" t="s">
        <v>301</v>
      </c>
      <c r="C177" s="37">
        <v>4301051380</v>
      </c>
      <c r="D177" s="323">
        <v>4680115880962</v>
      </c>
      <c r="E177" s="323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9" t="s">
        <v>78</v>
      </c>
      <c r="L177" s="38">
        <v>40</v>
      </c>
      <c r="M177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IFERROR(IF(V177=0,"",ROUNDUP(V177/H177,0)*0.02175),"")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302</v>
      </c>
      <c r="B178" s="64" t="s">
        <v>303</v>
      </c>
      <c r="C178" s="37">
        <v>4301051411</v>
      </c>
      <c r="D178" s="323">
        <v>4680115881617</v>
      </c>
      <c r="E178" s="323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9" t="s">
        <v>138</v>
      </c>
      <c r="L178" s="38">
        <v>40</v>
      </c>
      <c r="M178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IFERROR(IF(V178=0,"",ROUNDUP(V178/H178,0)*0.02175),"")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304</v>
      </c>
      <c r="B179" s="64" t="s">
        <v>305</v>
      </c>
      <c r="C179" s="37">
        <v>4301051487</v>
      </c>
      <c r="D179" s="323">
        <v>4680115881228</v>
      </c>
      <c r="E179" s="32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82" t="s">
        <v>306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84</v>
      </c>
      <c r="V179" s="56">
        <f t="shared" si="8"/>
        <v>84</v>
      </c>
      <c r="W179" s="42">
        <f>IFERROR(IF(V179=0,"",ROUNDUP(V179/H179,0)*0.00753),"")</f>
        <v>0.26355000000000001</v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307</v>
      </c>
      <c r="B180" s="64" t="s">
        <v>308</v>
      </c>
      <c r="C180" s="37">
        <v>4301051432</v>
      </c>
      <c r="D180" s="323">
        <v>4680115881037</v>
      </c>
      <c r="E180" s="323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9" t="s">
        <v>78</v>
      </c>
      <c r="L180" s="38">
        <v>35</v>
      </c>
      <c r="M180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5"/>
      <c r="O180" s="325"/>
      <c r="P180" s="325"/>
      <c r="Q180" s="326"/>
      <c r="R180" s="40" t="s">
        <v>48</v>
      </c>
      <c r="S180" s="40" t="s">
        <v>48</v>
      </c>
      <c r="T180" s="41" t="s">
        <v>0</v>
      </c>
      <c r="U180" s="59">
        <v>104.16</v>
      </c>
      <c r="V180" s="56">
        <f t="shared" si="8"/>
        <v>104.16</v>
      </c>
      <c r="W180" s="42">
        <f>IFERROR(IF(V180=0,"",ROUNDUP(V180/H180,0)*0.00937),"")</f>
        <v>0.29047000000000001</v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309</v>
      </c>
      <c r="C181" s="37">
        <v>4301051506</v>
      </c>
      <c r="D181" s="323">
        <v>4680115881037</v>
      </c>
      <c r="E181" s="323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9" t="s">
        <v>78</v>
      </c>
      <c r="L181" s="38">
        <v>40</v>
      </c>
      <c r="M181" s="484" t="s">
        <v>310</v>
      </c>
      <c r="N181" s="325"/>
      <c r="O181" s="325"/>
      <c r="P181" s="325"/>
      <c r="Q181" s="32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311</v>
      </c>
      <c r="B182" s="64" t="s">
        <v>312</v>
      </c>
      <c r="C182" s="37">
        <v>4301051384</v>
      </c>
      <c r="D182" s="323">
        <v>4680115881211</v>
      </c>
      <c r="E182" s="323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9" t="s">
        <v>78</v>
      </c>
      <c r="L182" s="38">
        <v>45</v>
      </c>
      <c r="M182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5"/>
      <c r="O182" s="325"/>
      <c r="P182" s="325"/>
      <c r="Q182" s="326"/>
      <c r="R182" s="40" t="s">
        <v>48</v>
      </c>
      <c r="S182" s="40" t="s">
        <v>48</v>
      </c>
      <c r="T182" s="41" t="s">
        <v>0</v>
      </c>
      <c r="U182" s="59">
        <v>105.60000000000001</v>
      </c>
      <c r="V182" s="56">
        <f t="shared" si="8"/>
        <v>105.6</v>
      </c>
      <c r="W182" s="42">
        <f>IFERROR(IF(V182=0,"",ROUNDUP(V182/H182,0)*0.00753),"")</f>
        <v>0.33132</v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313</v>
      </c>
      <c r="B183" s="64" t="s">
        <v>314</v>
      </c>
      <c r="C183" s="37">
        <v>4301051378</v>
      </c>
      <c r="D183" s="323">
        <v>4680115881020</v>
      </c>
      <c r="E183" s="323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9" t="s">
        <v>78</v>
      </c>
      <c r="L183" s="38">
        <v>45</v>
      </c>
      <c r="M183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114.24</v>
      </c>
      <c r="V183" s="56">
        <f t="shared" si="8"/>
        <v>114.24</v>
      </c>
      <c r="W183" s="42">
        <f>IFERROR(IF(V183=0,"",ROUNDUP(V183/H183,0)*0.00937),"")</f>
        <v>0.31857999999999997</v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315</v>
      </c>
      <c r="B184" s="64" t="s">
        <v>316</v>
      </c>
      <c r="C184" s="37">
        <v>4301051407</v>
      </c>
      <c r="D184" s="323">
        <v>4680115882195</v>
      </c>
      <c r="E184" s="323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9" t="s">
        <v>138</v>
      </c>
      <c r="L184" s="38">
        <v>40</v>
      </c>
      <c r="M184" s="4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ref="W184:W189" si="9"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317</v>
      </c>
      <c r="B185" s="64" t="s">
        <v>318</v>
      </c>
      <c r="C185" s="37">
        <v>4301051468</v>
      </c>
      <c r="D185" s="323">
        <v>4680115880092</v>
      </c>
      <c r="E185" s="32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138</v>
      </c>
      <c r="L185" s="38">
        <v>45</v>
      </c>
      <c r="M185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319</v>
      </c>
      <c r="B186" s="64" t="s">
        <v>320</v>
      </c>
      <c r="C186" s="37">
        <v>4301051469</v>
      </c>
      <c r="D186" s="323">
        <v>4680115880221</v>
      </c>
      <c r="E186" s="32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138</v>
      </c>
      <c r="L186" s="38">
        <v>45</v>
      </c>
      <c r="M186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16.5" customHeight="1" x14ac:dyDescent="0.25">
      <c r="A187" s="64" t="s">
        <v>321</v>
      </c>
      <c r="B187" s="64" t="s">
        <v>322</v>
      </c>
      <c r="C187" s="37">
        <v>4301051523</v>
      </c>
      <c r="D187" s="323">
        <v>4680115882942</v>
      </c>
      <c r="E187" s="323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9" t="s">
        <v>78</v>
      </c>
      <c r="L187" s="38">
        <v>40</v>
      </c>
      <c r="M187" s="4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37.799999999999997</v>
      </c>
      <c r="V187" s="56">
        <f t="shared" si="8"/>
        <v>37.800000000000004</v>
      </c>
      <c r="W187" s="42">
        <f t="shared" si="9"/>
        <v>0.15812999999999999</v>
      </c>
      <c r="X187" s="69" t="s">
        <v>48</v>
      </c>
      <c r="Y187" s="70" t="s">
        <v>48</v>
      </c>
      <c r="AC187" s="71"/>
      <c r="AZ187" s="175" t="s">
        <v>65</v>
      </c>
    </row>
    <row r="188" spans="1:52" ht="16.5" customHeight="1" x14ac:dyDescent="0.25">
      <c r="A188" s="64" t="s">
        <v>323</v>
      </c>
      <c r="B188" s="64" t="s">
        <v>324</v>
      </c>
      <c r="C188" s="37">
        <v>4301051326</v>
      </c>
      <c r="D188" s="323">
        <v>4680115880504</v>
      </c>
      <c r="E188" s="32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93.600000000000009</v>
      </c>
      <c r="V188" s="56">
        <f t="shared" si="8"/>
        <v>93.6</v>
      </c>
      <c r="W188" s="42">
        <f t="shared" si="9"/>
        <v>0.29366999999999999</v>
      </c>
      <c r="X188" s="69" t="s">
        <v>48</v>
      </c>
      <c r="Y188" s="70" t="s">
        <v>48</v>
      </c>
      <c r="AC188" s="71"/>
      <c r="AZ188" s="176" t="s">
        <v>65</v>
      </c>
    </row>
    <row r="189" spans="1:52" ht="27" customHeight="1" x14ac:dyDescent="0.25">
      <c r="A189" s="64" t="s">
        <v>325</v>
      </c>
      <c r="B189" s="64" t="s">
        <v>326</v>
      </c>
      <c r="C189" s="37">
        <v>4301051410</v>
      </c>
      <c r="D189" s="323">
        <v>4680115882164</v>
      </c>
      <c r="E189" s="323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9" t="s">
        <v>138</v>
      </c>
      <c r="L189" s="38">
        <v>40</v>
      </c>
      <c r="M189" s="4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 t="shared" si="9"/>
        <v/>
      </c>
      <c r="X189" s="69" t="s">
        <v>48</v>
      </c>
      <c r="Y189" s="70" t="s">
        <v>48</v>
      </c>
      <c r="AC189" s="71"/>
      <c r="AZ189" s="177" t="s">
        <v>65</v>
      </c>
    </row>
    <row r="190" spans="1:52" x14ac:dyDescent="0.2">
      <c r="A190" s="330"/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1"/>
      <c r="M190" s="327" t="s">
        <v>43</v>
      </c>
      <c r="N190" s="328"/>
      <c r="O190" s="328"/>
      <c r="P190" s="328"/>
      <c r="Q190" s="328"/>
      <c r="R190" s="328"/>
      <c r="S190" s="329"/>
      <c r="T190" s="43" t="s">
        <v>42</v>
      </c>
      <c r="U190" s="44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204</v>
      </c>
      <c r="V190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204</v>
      </c>
      <c r="W190" s="44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1.6557200000000001</v>
      </c>
      <c r="X190" s="68"/>
      <c r="Y190" s="68"/>
    </row>
    <row r="191" spans="1:52" x14ac:dyDescent="0.2">
      <c r="A191" s="330"/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1"/>
      <c r="M191" s="327" t="s">
        <v>43</v>
      </c>
      <c r="N191" s="328"/>
      <c r="O191" s="328"/>
      <c r="P191" s="328"/>
      <c r="Q191" s="328"/>
      <c r="R191" s="328"/>
      <c r="S191" s="329"/>
      <c r="T191" s="43" t="s">
        <v>0</v>
      </c>
      <c r="U191" s="44">
        <f>IFERROR(SUM(U172:U189),"0")</f>
        <v>539.4</v>
      </c>
      <c r="V191" s="44">
        <f>IFERROR(SUM(V172:V189),"0")</f>
        <v>539.4</v>
      </c>
      <c r="W191" s="43"/>
      <c r="X191" s="68"/>
      <c r="Y191" s="68"/>
    </row>
    <row r="192" spans="1:52" ht="14.25" customHeight="1" x14ac:dyDescent="0.25">
      <c r="A192" s="322" t="s">
        <v>224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67"/>
      <c r="Y192" s="67"/>
    </row>
    <row r="193" spans="1:52" ht="16.5" customHeight="1" x14ac:dyDescent="0.25">
      <c r="A193" s="64" t="s">
        <v>327</v>
      </c>
      <c r="B193" s="64" t="s">
        <v>328</v>
      </c>
      <c r="C193" s="37">
        <v>4301060338</v>
      </c>
      <c r="D193" s="323">
        <v>4680115880801</v>
      </c>
      <c r="E193" s="32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78</v>
      </c>
      <c r="L193" s="38">
        <v>40</v>
      </c>
      <c r="M193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40.800000000000004</v>
      </c>
      <c r="V193" s="56">
        <f>IFERROR(IF(U193="",0,CEILING((U193/$H193),1)*$H193),"")</f>
        <v>40.799999999999997</v>
      </c>
      <c r="W193" s="42">
        <f>IFERROR(IF(V193=0,"",ROUNDUP(V193/H193,0)*0.00753),"")</f>
        <v>0.12801000000000001</v>
      </c>
      <c r="X193" s="69" t="s">
        <v>48</v>
      </c>
      <c r="Y193" s="70" t="s">
        <v>48</v>
      </c>
      <c r="AC193" s="71"/>
      <c r="AZ193" s="178" t="s">
        <v>65</v>
      </c>
    </row>
    <row r="194" spans="1:52" ht="27" customHeight="1" x14ac:dyDescent="0.25">
      <c r="A194" s="64" t="s">
        <v>329</v>
      </c>
      <c r="B194" s="64" t="s">
        <v>330</v>
      </c>
      <c r="C194" s="37">
        <v>4301060339</v>
      </c>
      <c r="D194" s="323">
        <v>4680115880818</v>
      </c>
      <c r="E194" s="323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78</v>
      </c>
      <c r="L194" s="38">
        <v>40</v>
      </c>
      <c r="M194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40.800000000000004</v>
      </c>
      <c r="V194" s="56">
        <f>IFERROR(IF(U194="",0,CEILING((U194/$H194),1)*$H194),"")</f>
        <v>40.799999999999997</v>
      </c>
      <c r="W194" s="42">
        <f>IFERROR(IF(V194=0,"",ROUNDUP(V194/H194,0)*0.00753),"")</f>
        <v>0.12801000000000001</v>
      </c>
      <c r="X194" s="69" t="s">
        <v>48</v>
      </c>
      <c r="Y194" s="70" t="s">
        <v>48</v>
      </c>
      <c r="AC194" s="71"/>
      <c r="AZ194" s="179" t="s">
        <v>65</v>
      </c>
    </row>
    <row r="195" spans="1:52" x14ac:dyDescent="0.2">
      <c r="A195" s="330"/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1"/>
      <c r="M195" s="327" t="s">
        <v>43</v>
      </c>
      <c r="N195" s="328"/>
      <c r="O195" s="328"/>
      <c r="P195" s="328"/>
      <c r="Q195" s="328"/>
      <c r="R195" s="328"/>
      <c r="S195" s="329"/>
      <c r="T195" s="43" t="s">
        <v>42</v>
      </c>
      <c r="U195" s="44">
        <f>IFERROR(U193/H193,"0")+IFERROR(U194/H194,"0")</f>
        <v>34.000000000000007</v>
      </c>
      <c r="V195" s="44">
        <f>IFERROR(V193/H193,"0")+IFERROR(V194/H194,"0")</f>
        <v>34</v>
      </c>
      <c r="W195" s="44">
        <f>IFERROR(IF(W193="",0,W193),"0")+IFERROR(IF(W194="",0,W194),"0")</f>
        <v>0.25602000000000003</v>
      </c>
      <c r="X195" s="68"/>
      <c r="Y195" s="68"/>
    </row>
    <row r="196" spans="1:52" x14ac:dyDescent="0.2">
      <c r="A196" s="330"/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1"/>
      <c r="M196" s="327" t="s">
        <v>43</v>
      </c>
      <c r="N196" s="328"/>
      <c r="O196" s="328"/>
      <c r="P196" s="328"/>
      <c r="Q196" s="328"/>
      <c r="R196" s="328"/>
      <c r="S196" s="329"/>
      <c r="T196" s="43" t="s">
        <v>0</v>
      </c>
      <c r="U196" s="44">
        <f>IFERROR(SUM(U193:U194),"0")</f>
        <v>81.600000000000009</v>
      </c>
      <c r="V196" s="44">
        <f>IFERROR(SUM(V193:V194),"0")</f>
        <v>81.599999999999994</v>
      </c>
      <c r="W196" s="43"/>
      <c r="X196" s="68"/>
      <c r="Y196" s="68"/>
    </row>
    <row r="197" spans="1:52" ht="16.5" customHeight="1" x14ac:dyDescent="0.25">
      <c r="A197" s="321" t="s">
        <v>331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66"/>
      <c r="Y197" s="66"/>
    </row>
    <row r="198" spans="1:52" ht="14.25" customHeight="1" x14ac:dyDescent="0.25">
      <c r="A198" s="322" t="s">
        <v>113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67"/>
      <c r="Y198" s="67"/>
    </row>
    <row r="199" spans="1:52" ht="27" customHeight="1" x14ac:dyDescent="0.25">
      <c r="A199" s="64" t="s">
        <v>332</v>
      </c>
      <c r="B199" s="64" t="s">
        <v>333</v>
      </c>
      <c r="C199" s="37">
        <v>4301011346</v>
      </c>
      <c r="D199" s="323">
        <v>4607091387445</v>
      </c>
      <c r="E199" s="323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9" t="s">
        <v>109</v>
      </c>
      <c r="L199" s="38">
        <v>31</v>
      </c>
      <c r="M199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ref="V199:V213" si="10">IFERROR(IF(U199="",0,CEILING((U199/$H199),1)*$H199),"")</f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4301011362</v>
      </c>
      <c r="D200" s="323">
        <v>4607091386004</v>
      </c>
      <c r="E200" s="323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9" t="s">
        <v>117</v>
      </c>
      <c r="L200" s="38">
        <v>55</v>
      </c>
      <c r="M200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IFERROR(IF(V200=0,"",ROUNDUP(V200/H200,0)*0.02039),"")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334</v>
      </c>
      <c r="B201" s="64" t="s">
        <v>336</v>
      </c>
      <c r="C201" s="37">
        <v>4301011308</v>
      </c>
      <c r="D201" s="323">
        <v>4607091386004</v>
      </c>
      <c r="E201" s="323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4301011347</v>
      </c>
      <c r="D202" s="323">
        <v>4607091386073</v>
      </c>
      <c r="E202" s="323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9" t="s">
        <v>109</v>
      </c>
      <c r="L202" s="38">
        <v>31</v>
      </c>
      <c r="M202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4301010928</v>
      </c>
      <c r="D203" s="323">
        <v>4607091387322</v>
      </c>
      <c r="E203" s="323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339</v>
      </c>
      <c r="B204" s="64" t="s">
        <v>341</v>
      </c>
      <c r="C204" s="37">
        <v>4301011395</v>
      </c>
      <c r="D204" s="323">
        <v>4607091387322</v>
      </c>
      <c r="E204" s="323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9" t="s">
        <v>117</v>
      </c>
      <c r="L204" s="38">
        <v>55</v>
      </c>
      <c r="M204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IFERROR(IF(V204=0,"",ROUNDUP(V204/H204,0)*0.02039),"")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342</v>
      </c>
      <c r="B205" s="64" t="s">
        <v>343</v>
      </c>
      <c r="C205" s="37">
        <v>4301011311</v>
      </c>
      <c r="D205" s="323">
        <v>4607091387377</v>
      </c>
      <c r="E205" s="323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9" t="s">
        <v>109</v>
      </c>
      <c r="L205" s="38">
        <v>55</v>
      </c>
      <c r="M205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344</v>
      </c>
      <c r="B206" s="64" t="s">
        <v>345</v>
      </c>
      <c r="C206" s="37">
        <v>4301010945</v>
      </c>
      <c r="D206" s="323">
        <v>4607091387353</v>
      </c>
      <c r="E206" s="323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9" t="s">
        <v>109</v>
      </c>
      <c r="L206" s="38">
        <v>55</v>
      </c>
      <c r="M206" s="4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5"/>
      <c r="O206" s="325"/>
      <c r="P206" s="325"/>
      <c r="Q206" s="326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346</v>
      </c>
      <c r="B207" s="64" t="s">
        <v>347</v>
      </c>
      <c r="C207" s="37">
        <v>4301011328</v>
      </c>
      <c r="D207" s="323">
        <v>4607091386011</v>
      </c>
      <c r="E207" s="323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9" t="s">
        <v>78</v>
      </c>
      <c r="L207" s="38">
        <v>55</v>
      </c>
      <c r="M207" s="4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5"/>
      <c r="O207" s="325"/>
      <c r="P207" s="325"/>
      <c r="Q207" s="326"/>
      <c r="R207" s="40" t="s">
        <v>48</v>
      </c>
      <c r="S207" s="40" t="s">
        <v>48</v>
      </c>
      <c r="T207" s="41" t="s">
        <v>0</v>
      </c>
      <c r="U207" s="59">
        <v>75</v>
      </c>
      <c r="V207" s="56">
        <f t="shared" si="10"/>
        <v>75</v>
      </c>
      <c r="W207" s="42">
        <f t="shared" ref="W207:W213" si="11">IFERROR(IF(V207=0,"",ROUNDUP(V207/H207,0)*0.00937),"")</f>
        <v>0.14055000000000001</v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348</v>
      </c>
      <c r="B208" s="64" t="s">
        <v>349</v>
      </c>
      <c r="C208" s="37">
        <v>4301011329</v>
      </c>
      <c r="D208" s="323">
        <v>4607091387308</v>
      </c>
      <c r="E208" s="323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9" t="s">
        <v>78</v>
      </c>
      <c r="L208" s="38">
        <v>55</v>
      </c>
      <c r="M208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5"/>
      <c r="O208" s="325"/>
      <c r="P208" s="325"/>
      <c r="Q208" s="326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350</v>
      </c>
      <c r="B209" s="64" t="s">
        <v>351</v>
      </c>
      <c r="C209" s="37">
        <v>4301011049</v>
      </c>
      <c r="D209" s="323">
        <v>4607091387339</v>
      </c>
      <c r="E209" s="323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9" t="s">
        <v>109</v>
      </c>
      <c r="L209" s="38">
        <v>55</v>
      </c>
      <c r="M209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352</v>
      </c>
      <c r="B210" s="64" t="s">
        <v>353</v>
      </c>
      <c r="C210" s="37">
        <v>4301011433</v>
      </c>
      <c r="D210" s="323">
        <v>4680115882638</v>
      </c>
      <c r="E210" s="323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90</v>
      </c>
      <c r="M210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354</v>
      </c>
      <c r="B211" s="64" t="s">
        <v>355</v>
      </c>
      <c r="C211" s="37">
        <v>4301011573</v>
      </c>
      <c r="D211" s="323">
        <v>4680115881938</v>
      </c>
      <c r="E211" s="32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90</v>
      </c>
      <c r="M211" s="4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ht="27" customHeight="1" x14ac:dyDescent="0.25">
      <c r="A212" s="64" t="s">
        <v>356</v>
      </c>
      <c r="B212" s="64" t="s">
        <v>357</v>
      </c>
      <c r="C212" s="37">
        <v>4301010944</v>
      </c>
      <c r="D212" s="323">
        <v>4607091387346</v>
      </c>
      <c r="E212" s="323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9" t="s">
        <v>109</v>
      </c>
      <c r="L212" s="38">
        <v>55</v>
      </c>
      <c r="M212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0"/>
        <v>0</v>
      </c>
      <c r="W212" s="42" t="str">
        <f t="shared" si="11"/>
        <v/>
      </c>
      <c r="X212" s="69" t="s">
        <v>48</v>
      </c>
      <c r="Y212" s="70" t="s">
        <v>48</v>
      </c>
      <c r="AC212" s="71"/>
      <c r="AZ212" s="193" t="s">
        <v>65</v>
      </c>
    </row>
    <row r="213" spans="1:52" ht="27" customHeight="1" x14ac:dyDescent="0.25">
      <c r="A213" s="64" t="s">
        <v>358</v>
      </c>
      <c r="B213" s="64" t="s">
        <v>359</v>
      </c>
      <c r="C213" s="37">
        <v>4301011353</v>
      </c>
      <c r="D213" s="323">
        <v>4607091389807</v>
      </c>
      <c r="E213" s="323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55</v>
      </c>
      <c r="M213" s="4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0"/>
        <v>0</v>
      </c>
      <c r="W213" s="42" t="str">
        <f t="shared" si="11"/>
        <v/>
      </c>
      <c r="X213" s="69" t="s">
        <v>48</v>
      </c>
      <c r="Y213" s="70" t="s">
        <v>48</v>
      </c>
      <c r="AC213" s="71"/>
      <c r="AZ213" s="194" t="s">
        <v>65</v>
      </c>
    </row>
    <row r="214" spans="1:52" x14ac:dyDescent="0.2">
      <c r="A214" s="330"/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1"/>
      <c r="M214" s="327" t="s">
        <v>43</v>
      </c>
      <c r="N214" s="328"/>
      <c r="O214" s="328"/>
      <c r="P214" s="328"/>
      <c r="Q214" s="328"/>
      <c r="R214" s="328"/>
      <c r="S214" s="329"/>
      <c r="T214" s="43" t="s">
        <v>42</v>
      </c>
      <c r="U214" s="44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15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15</v>
      </c>
      <c r="W214" s="44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0.14055000000000001</v>
      </c>
      <c r="X214" s="68"/>
      <c r="Y214" s="68"/>
    </row>
    <row r="215" spans="1:52" x14ac:dyDescent="0.2">
      <c r="A215" s="330"/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1"/>
      <c r="M215" s="327" t="s">
        <v>43</v>
      </c>
      <c r="N215" s="328"/>
      <c r="O215" s="328"/>
      <c r="P215" s="328"/>
      <c r="Q215" s="328"/>
      <c r="R215" s="328"/>
      <c r="S215" s="329"/>
      <c r="T215" s="43" t="s">
        <v>0</v>
      </c>
      <c r="U215" s="44">
        <f>IFERROR(SUM(U199:U213),"0")</f>
        <v>75</v>
      </c>
      <c r="V215" s="44">
        <f>IFERROR(SUM(V199:V213),"0")</f>
        <v>75</v>
      </c>
      <c r="W215" s="43"/>
      <c r="X215" s="68"/>
      <c r="Y215" s="68"/>
    </row>
    <row r="216" spans="1:52" ht="14.25" customHeight="1" x14ac:dyDescent="0.25">
      <c r="A216" s="322" t="s">
        <v>106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67"/>
      <c r="Y216" s="67"/>
    </row>
    <row r="217" spans="1:52" ht="27" customHeight="1" x14ac:dyDescent="0.25">
      <c r="A217" s="64" t="s">
        <v>360</v>
      </c>
      <c r="B217" s="64" t="s">
        <v>361</v>
      </c>
      <c r="C217" s="37">
        <v>4301020254</v>
      </c>
      <c r="D217" s="323">
        <v>4680115881914</v>
      </c>
      <c r="E217" s="323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9" t="s">
        <v>109</v>
      </c>
      <c r="L217" s="38">
        <v>90</v>
      </c>
      <c r="M21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5"/>
      <c r="O217" s="325"/>
      <c r="P217" s="325"/>
      <c r="Q217" s="326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IFERROR(IF(V217=0,"",ROUNDUP(V217/H217,0)*0.00937),"")</f>
        <v/>
      </c>
      <c r="X217" s="69" t="s">
        <v>48</v>
      </c>
      <c r="Y217" s="70" t="s">
        <v>48</v>
      </c>
      <c r="AC217" s="71"/>
      <c r="AZ217" s="195" t="s">
        <v>65</v>
      </c>
    </row>
    <row r="218" spans="1:52" x14ac:dyDescent="0.2">
      <c r="A218" s="330"/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1"/>
      <c r="M218" s="327" t="s">
        <v>43</v>
      </c>
      <c r="N218" s="328"/>
      <c r="O218" s="328"/>
      <c r="P218" s="328"/>
      <c r="Q218" s="328"/>
      <c r="R218" s="328"/>
      <c r="S218" s="329"/>
      <c r="T218" s="43" t="s">
        <v>42</v>
      </c>
      <c r="U218" s="44">
        <f>IFERROR(U217/H217,"0")</f>
        <v>0</v>
      </c>
      <c r="V218" s="44">
        <f>IFERROR(V217/H217,"0")</f>
        <v>0</v>
      </c>
      <c r="W218" s="44">
        <f>IFERROR(IF(W217="",0,W217),"0")</f>
        <v>0</v>
      </c>
      <c r="X218" s="68"/>
      <c r="Y218" s="68"/>
    </row>
    <row r="219" spans="1:52" x14ac:dyDescent="0.2">
      <c r="A219" s="330"/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1"/>
      <c r="M219" s="327" t="s">
        <v>43</v>
      </c>
      <c r="N219" s="328"/>
      <c r="O219" s="328"/>
      <c r="P219" s="328"/>
      <c r="Q219" s="328"/>
      <c r="R219" s="328"/>
      <c r="S219" s="329"/>
      <c r="T219" s="43" t="s">
        <v>0</v>
      </c>
      <c r="U219" s="44">
        <f>IFERROR(SUM(U217:U217),"0")</f>
        <v>0</v>
      </c>
      <c r="V219" s="44">
        <f>IFERROR(SUM(V217:V217),"0")</f>
        <v>0</v>
      </c>
      <c r="W219" s="43"/>
      <c r="X219" s="68"/>
      <c r="Y219" s="68"/>
    </row>
    <row r="220" spans="1:52" ht="14.25" customHeight="1" x14ac:dyDescent="0.25">
      <c r="A220" s="322" t="s">
        <v>75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67"/>
      <c r="Y220" s="67"/>
    </row>
    <row r="221" spans="1:52" ht="27" customHeight="1" x14ac:dyDescent="0.25">
      <c r="A221" s="64" t="s">
        <v>362</v>
      </c>
      <c r="B221" s="64" t="s">
        <v>363</v>
      </c>
      <c r="C221" s="37">
        <v>4301030878</v>
      </c>
      <c r="D221" s="323">
        <v>4607091387193</v>
      </c>
      <c r="E221" s="323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9" t="s">
        <v>78</v>
      </c>
      <c r="L221" s="38">
        <v>35</v>
      </c>
      <c r="M221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5"/>
      <c r="O221" s="325"/>
      <c r="P221" s="325"/>
      <c r="Q221" s="326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IFERROR(IF(V221=0,"",ROUNDUP(V221/H221,0)*0.00753),"")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364</v>
      </c>
      <c r="B222" s="64" t="s">
        <v>365</v>
      </c>
      <c r="C222" s="37">
        <v>4301031153</v>
      </c>
      <c r="D222" s="323">
        <v>4607091387230</v>
      </c>
      <c r="E222" s="323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9" t="s">
        <v>78</v>
      </c>
      <c r="L222" s="38">
        <v>40</v>
      </c>
      <c r="M222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5"/>
      <c r="O222" s="325"/>
      <c r="P222" s="325"/>
      <c r="Q222" s="326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366</v>
      </c>
      <c r="B223" s="64" t="s">
        <v>367</v>
      </c>
      <c r="C223" s="37">
        <v>4301031152</v>
      </c>
      <c r="D223" s="323">
        <v>4607091387285</v>
      </c>
      <c r="E223" s="323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9" t="s">
        <v>78</v>
      </c>
      <c r="L223" s="38">
        <v>40</v>
      </c>
      <c r="M223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5"/>
      <c r="O223" s="325"/>
      <c r="P223" s="325"/>
      <c r="Q223" s="326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IFERROR(IF(V223=0,"",ROUNDUP(V223/H223,0)*0.00502),"")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368</v>
      </c>
      <c r="B224" s="64" t="s">
        <v>369</v>
      </c>
      <c r="C224" s="37">
        <v>4301031151</v>
      </c>
      <c r="D224" s="323">
        <v>4607091389845</v>
      </c>
      <c r="E224" s="323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9" t="s">
        <v>78</v>
      </c>
      <c r="L224" s="38">
        <v>40</v>
      </c>
      <c r="M224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IFERROR(IF(V224=0,"",ROUNDUP(V224/H224,0)*0.00502),"")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30"/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1"/>
      <c r="M225" s="327" t="s">
        <v>43</v>
      </c>
      <c r="N225" s="328"/>
      <c r="O225" s="328"/>
      <c r="P225" s="328"/>
      <c r="Q225" s="328"/>
      <c r="R225" s="328"/>
      <c r="S225" s="329"/>
      <c r="T225" s="43" t="s">
        <v>42</v>
      </c>
      <c r="U225" s="44">
        <f>IFERROR(U221/H221,"0")+IFERROR(U222/H222,"0")+IFERROR(U223/H223,"0")+IFERROR(U224/H224,"0")</f>
        <v>0</v>
      </c>
      <c r="V225" s="44">
        <f>IFERROR(V221/H221,"0")+IFERROR(V222/H222,"0")+IFERROR(V223/H223,"0")+IFERROR(V224/H224,"0")</f>
        <v>0</v>
      </c>
      <c r="W225" s="44">
        <f>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30"/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1"/>
      <c r="M226" s="327" t="s">
        <v>43</v>
      </c>
      <c r="N226" s="328"/>
      <c r="O226" s="328"/>
      <c r="P226" s="328"/>
      <c r="Q226" s="328"/>
      <c r="R226" s="328"/>
      <c r="S226" s="329"/>
      <c r="T226" s="43" t="s">
        <v>0</v>
      </c>
      <c r="U226" s="44">
        <f>IFERROR(SUM(U221:U224),"0")</f>
        <v>0</v>
      </c>
      <c r="V226" s="44">
        <f>IFERROR(SUM(V221:V224),"0")</f>
        <v>0</v>
      </c>
      <c r="W226" s="43"/>
      <c r="X226" s="68"/>
      <c r="Y226" s="68"/>
    </row>
    <row r="227" spans="1:52" ht="14.25" customHeight="1" x14ac:dyDescent="0.25">
      <c r="A227" s="322" t="s">
        <v>79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67"/>
      <c r="Y227" s="67"/>
    </row>
    <row r="228" spans="1:52" ht="16.5" customHeight="1" x14ac:dyDescent="0.25">
      <c r="A228" s="64" t="s">
        <v>370</v>
      </c>
      <c r="B228" s="64" t="s">
        <v>371</v>
      </c>
      <c r="C228" s="37">
        <v>4301051100</v>
      </c>
      <c r="D228" s="323">
        <v>4607091387766</v>
      </c>
      <c r="E228" s="323"/>
      <c r="F228" s="63">
        <v>1.35</v>
      </c>
      <c r="G228" s="38">
        <v>6</v>
      </c>
      <c r="H228" s="63">
        <v>8.1</v>
      </c>
      <c r="I228" s="63">
        <v>8.6579999999999995</v>
      </c>
      <c r="J228" s="38">
        <v>56</v>
      </c>
      <c r="K228" s="39" t="s">
        <v>138</v>
      </c>
      <c r="L228" s="38">
        <v>40</v>
      </c>
      <c r="M228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5"/>
      <c r="O228" s="325"/>
      <c r="P228" s="325"/>
      <c r="Q228" s="326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3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372</v>
      </c>
      <c r="B229" s="64" t="s">
        <v>373</v>
      </c>
      <c r="C229" s="37">
        <v>4301051116</v>
      </c>
      <c r="D229" s="323">
        <v>4607091387957</v>
      </c>
      <c r="E229" s="323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40</v>
      </c>
      <c r="M229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5"/>
      <c r="O229" s="325"/>
      <c r="P229" s="325"/>
      <c r="Q229" s="326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374</v>
      </c>
      <c r="B230" s="64" t="s">
        <v>375</v>
      </c>
      <c r="C230" s="37">
        <v>4301051115</v>
      </c>
      <c r="D230" s="323">
        <v>4607091387964</v>
      </c>
      <c r="E230" s="323"/>
      <c r="F230" s="63">
        <v>1.35</v>
      </c>
      <c r="G230" s="38">
        <v>6</v>
      </c>
      <c r="H230" s="63">
        <v>8.1</v>
      </c>
      <c r="I230" s="63">
        <v>8.6460000000000008</v>
      </c>
      <c r="J230" s="38">
        <v>56</v>
      </c>
      <c r="K230" s="39" t="s">
        <v>78</v>
      </c>
      <c r="L230" s="38">
        <v>40</v>
      </c>
      <c r="M230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5"/>
      <c r="O230" s="325"/>
      <c r="P230" s="325"/>
      <c r="Q230" s="326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376</v>
      </c>
      <c r="B231" s="64" t="s">
        <v>377</v>
      </c>
      <c r="C231" s="37">
        <v>4301051134</v>
      </c>
      <c r="D231" s="323">
        <v>4607091381672</v>
      </c>
      <c r="E231" s="323"/>
      <c r="F231" s="63">
        <v>0.6</v>
      </c>
      <c r="G231" s="38">
        <v>6</v>
      </c>
      <c r="H231" s="63">
        <v>3.6</v>
      </c>
      <c r="I231" s="63">
        <v>3.8759999999999999</v>
      </c>
      <c r="J231" s="38">
        <v>120</v>
      </c>
      <c r="K231" s="39" t="s">
        <v>78</v>
      </c>
      <c r="L231" s="38">
        <v>40</v>
      </c>
      <c r="M231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27" customHeight="1" x14ac:dyDescent="0.25">
      <c r="A232" s="64" t="s">
        <v>378</v>
      </c>
      <c r="B232" s="64" t="s">
        <v>379</v>
      </c>
      <c r="C232" s="37">
        <v>4301051130</v>
      </c>
      <c r="D232" s="323">
        <v>4607091387537</v>
      </c>
      <c r="E232" s="323"/>
      <c r="F232" s="63">
        <v>0.45</v>
      </c>
      <c r="G232" s="38">
        <v>6</v>
      </c>
      <c r="H232" s="63">
        <v>2.7</v>
      </c>
      <c r="I232" s="63">
        <v>2.99</v>
      </c>
      <c r="J232" s="38">
        <v>156</v>
      </c>
      <c r="K232" s="39" t="s">
        <v>78</v>
      </c>
      <c r="L232" s="38">
        <v>40</v>
      </c>
      <c r="M23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IFERROR(IF(V232=0,"",ROUNDUP(V232/H232,0)*0.00753),"")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ht="27" customHeight="1" x14ac:dyDescent="0.25">
      <c r="A233" s="64" t="s">
        <v>380</v>
      </c>
      <c r="B233" s="64" t="s">
        <v>381</v>
      </c>
      <c r="C233" s="37">
        <v>4301051132</v>
      </c>
      <c r="D233" s="323">
        <v>4607091387513</v>
      </c>
      <c r="E233" s="323"/>
      <c r="F233" s="63">
        <v>0.45</v>
      </c>
      <c r="G233" s="38">
        <v>6</v>
      </c>
      <c r="H233" s="63">
        <v>2.7</v>
      </c>
      <c r="I233" s="63">
        <v>2.9780000000000002</v>
      </c>
      <c r="J233" s="38">
        <v>156</v>
      </c>
      <c r="K233" s="39" t="s">
        <v>78</v>
      </c>
      <c r="L233" s="38">
        <v>40</v>
      </c>
      <c r="M23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IFERROR(IF(V233=0,"",ROUNDUP(V233/H233,0)*0.00753),"")</f>
        <v/>
      </c>
      <c r="X233" s="69" t="s">
        <v>48</v>
      </c>
      <c r="Y233" s="70" t="s">
        <v>48</v>
      </c>
      <c r="AC233" s="71"/>
      <c r="AZ233" s="205" t="s">
        <v>65</v>
      </c>
    </row>
    <row r="234" spans="1:52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1"/>
      <c r="M234" s="327" t="s">
        <v>43</v>
      </c>
      <c r="N234" s="328"/>
      <c r="O234" s="328"/>
      <c r="P234" s="328"/>
      <c r="Q234" s="328"/>
      <c r="R234" s="328"/>
      <c r="S234" s="329"/>
      <c r="T234" s="43" t="s">
        <v>42</v>
      </c>
      <c r="U234" s="44">
        <f>IFERROR(U228/H228,"0")+IFERROR(U229/H229,"0")+IFERROR(U230/H230,"0")+IFERROR(U231/H231,"0")+IFERROR(U232/H232,"0")+IFERROR(U233/H233,"0")</f>
        <v>0</v>
      </c>
      <c r="V234" s="44">
        <f>IFERROR(V228/H228,"0")+IFERROR(V229/H229,"0")+IFERROR(V230/H230,"0")+IFERROR(V231/H231,"0")+IFERROR(V232/H232,"0")+IFERROR(V233/H233,"0")</f>
        <v>0</v>
      </c>
      <c r="W234" s="44">
        <f>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52" x14ac:dyDescent="0.2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1"/>
      <c r="M235" s="327" t="s">
        <v>43</v>
      </c>
      <c r="N235" s="328"/>
      <c r="O235" s="328"/>
      <c r="P235" s="328"/>
      <c r="Q235" s="328"/>
      <c r="R235" s="328"/>
      <c r="S235" s="329"/>
      <c r="T235" s="43" t="s">
        <v>0</v>
      </c>
      <c r="U235" s="44">
        <f>IFERROR(SUM(U228:U233),"0")</f>
        <v>0</v>
      </c>
      <c r="V235" s="44">
        <f>IFERROR(SUM(V228:V233),"0")</f>
        <v>0</v>
      </c>
      <c r="W235" s="43"/>
      <c r="X235" s="68"/>
      <c r="Y235" s="68"/>
    </row>
    <row r="236" spans="1:52" ht="14.25" customHeight="1" x14ac:dyDescent="0.25">
      <c r="A236" s="322" t="s">
        <v>224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67"/>
      <c r="Y236" s="67"/>
    </row>
    <row r="237" spans="1:52" ht="16.5" customHeight="1" x14ac:dyDescent="0.25">
      <c r="A237" s="64" t="s">
        <v>382</v>
      </c>
      <c r="B237" s="64" t="s">
        <v>383</v>
      </c>
      <c r="C237" s="37">
        <v>4301060326</v>
      </c>
      <c r="D237" s="323">
        <v>4607091380880</v>
      </c>
      <c r="E237" s="323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4301060308</v>
      </c>
      <c r="D238" s="323">
        <v>4607091384482</v>
      </c>
      <c r="E238" s="323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9" t="s">
        <v>78</v>
      </c>
      <c r="L238" s="38">
        <v>30</v>
      </c>
      <c r="M238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5"/>
      <c r="O238" s="325"/>
      <c r="P238" s="325"/>
      <c r="Q238" s="32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IFERROR(IF(V238=0,"",ROUNDUP(V238/H238,0)*0.02175),"")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ht="16.5" customHeight="1" x14ac:dyDescent="0.25">
      <c r="A239" s="64" t="s">
        <v>386</v>
      </c>
      <c r="B239" s="64" t="s">
        <v>387</v>
      </c>
      <c r="C239" s="37">
        <v>4301060325</v>
      </c>
      <c r="D239" s="323">
        <v>4607091380897</v>
      </c>
      <c r="E239" s="323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9" t="s">
        <v>78</v>
      </c>
      <c r="L239" s="38">
        <v>30</v>
      </c>
      <c r="M239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5"/>
      <c r="O239" s="325"/>
      <c r="P239" s="325"/>
      <c r="Q239" s="326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IFERROR(IF(V239=0,"",ROUNDUP(V239/H239,0)*0.02175),"")</f>
        <v/>
      </c>
      <c r="X239" s="69" t="s">
        <v>48</v>
      </c>
      <c r="Y239" s="70" t="s">
        <v>48</v>
      </c>
      <c r="AC239" s="71"/>
      <c r="AZ239" s="208" t="s">
        <v>65</v>
      </c>
    </row>
    <row r="240" spans="1:52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1"/>
      <c r="M240" s="327" t="s">
        <v>43</v>
      </c>
      <c r="N240" s="328"/>
      <c r="O240" s="328"/>
      <c r="P240" s="328"/>
      <c r="Q240" s="328"/>
      <c r="R240" s="328"/>
      <c r="S240" s="329"/>
      <c r="T240" s="43" t="s">
        <v>42</v>
      </c>
      <c r="U240" s="44">
        <f>IFERROR(U237/H237,"0")+IFERROR(U238/H238,"0")+IFERROR(U239/H239,"0")</f>
        <v>0</v>
      </c>
      <c r="V240" s="44">
        <f>IFERROR(V237/H237,"0")+IFERROR(V238/H238,"0")+IFERROR(V239/H239,"0")</f>
        <v>0</v>
      </c>
      <c r="W240" s="44">
        <f>IFERROR(IF(W237="",0,W237),"0")+IFERROR(IF(W238="",0,W238),"0")+IFERROR(IF(W239="",0,W239),"0")</f>
        <v>0</v>
      </c>
      <c r="X240" s="68"/>
      <c r="Y240" s="68"/>
    </row>
    <row r="241" spans="1:52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1"/>
      <c r="M241" s="327" t="s">
        <v>43</v>
      </c>
      <c r="N241" s="328"/>
      <c r="O241" s="328"/>
      <c r="P241" s="328"/>
      <c r="Q241" s="328"/>
      <c r="R241" s="328"/>
      <c r="S241" s="329"/>
      <c r="T241" s="43" t="s">
        <v>0</v>
      </c>
      <c r="U241" s="44">
        <f>IFERROR(SUM(U237:U239),"0")</f>
        <v>0</v>
      </c>
      <c r="V241" s="44">
        <f>IFERROR(SUM(V237:V239),"0")</f>
        <v>0</v>
      </c>
      <c r="W241" s="43"/>
      <c r="X241" s="68"/>
      <c r="Y241" s="68"/>
    </row>
    <row r="242" spans="1:52" ht="14.25" customHeight="1" x14ac:dyDescent="0.25">
      <c r="A242" s="322" t="s">
        <v>92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67"/>
      <c r="Y242" s="67"/>
    </row>
    <row r="243" spans="1:52" ht="16.5" customHeight="1" x14ac:dyDescent="0.25">
      <c r="A243" s="64" t="s">
        <v>388</v>
      </c>
      <c r="B243" s="64" t="s">
        <v>389</v>
      </c>
      <c r="C243" s="37">
        <v>4301030232</v>
      </c>
      <c r="D243" s="323">
        <v>4607091388374</v>
      </c>
      <c r="E243" s="323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9" t="s">
        <v>96</v>
      </c>
      <c r="L243" s="38">
        <v>180</v>
      </c>
      <c r="M243" s="446" t="s">
        <v>390</v>
      </c>
      <c r="N243" s="325"/>
      <c r="O243" s="325"/>
      <c r="P243" s="325"/>
      <c r="Q243" s="32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391</v>
      </c>
      <c r="B244" s="64" t="s">
        <v>392</v>
      </c>
      <c r="C244" s="37">
        <v>4301030235</v>
      </c>
      <c r="D244" s="323">
        <v>4607091388381</v>
      </c>
      <c r="E244" s="323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9" t="s">
        <v>96</v>
      </c>
      <c r="L244" s="38">
        <v>180</v>
      </c>
      <c r="M244" s="441" t="s">
        <v>393</v>
      </c>
      <c r="N244" s="325"/>
      <c r="O244" s="325"/>
      <c r="P244" s="325"/>
      <c r="Q244" s="32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ht="27" customHeight="1" x14ac:dyDescent="0.25">
      <c r="A245" s="64" t="s">
        <v>394</v>
      </c>
      <c r="B245" s="64" t="s">
        <v>395</v>
      </c>
      <c r="C245" s="37">
        <v>4301030233</v>
      </c>
      <c r="D245" s="323">
        <v>4607091388404</v>
      </c>
      <c r="E245" s="323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9" t="s">
        <v>96</v>
      </c>
      <c r="L245" s="38">
        <v>180</v>
      </c>
      <c r="M245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5"/>
      <c r="O245" s="325"/>
      <c r="P245" s="325"/>
      <c r="Q245" s="326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  <c r="AC245" s="71"/>
      <c r="AZ245" s="211" t="s">
        <v>65</v>
      </c>
    </row>
    <row r="246" spans="1:52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1"/>
      <c r="M246" s="327" t="s">
        <v>43</v>
      </c>
      <c r="N246" s="328"/>
      <c r="O246" s="328"/>
      <c r="P246" s="328"/>
      <c r="Q246" s="328"/>
      <c r="R246" s="328"/>
      <c r="S246" s="329"/>
      <c r="T246" s="43" t="s">
        <v>42</v>
      </c>
      <c r="U246" s="44">
        <f>IFERROR(U243/H243,"0")+IFERROR(U244/H244,"0")+IFERROR(U245/H245,"0")</f>
        <v>0</v>
      </c>
      <c r="V246" s="44">
        <f>IFERROR(V243/H243,"0")+IFERROR(V244/H244,"0")+IFERROR(V245/H245,"0")</f>
        <v>0</v>
      </c>
      <c r="W246" s="44">
        <f>IFERROR(IF(W243="",0,W243),"0")+IFERROR(IF(W244="",0,W244),"0")+IFERROR(IF(W245="",0,W245),"0")</f>
        <v>0</v>
      </c>
      <c r="X246" s="68"/>
      <c r="Y246" s="68"/>
    </row>
    <row r="247" spans="1:52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1"/>
      <c r="M247" s="327" t="s">
        <v>43</v>
      </c>
      <c r="N247" s="328"/>
      <c r="O247" s="328"/>
      <c r="P247" s="328"/>
      <c r="Q247" s="328"/>
      <c r="R247" s="328"/>
      <c r="S247" s="329"/>
      <c r="T247" s="43" t="s">
        <v>0</v>
      </c>
      <c r="U247" s="44">
        <f>IFERROR(SUM(U243:U245),"0")</f>
        <v>0</v>
      </c>
      <c r="V247" s="44">
        <f>IFERROR(SUM(V243:V245),"0")</f>
        <v>0</v>
      </c>
      <c r="W247" s="43"/>
      <c r="X247" s="68"/>
      <c r="Y247" s="68"/>
    </row>
    <row r="248" spans="1:52" ht="14.25" customHeight="1" x14ac:dyDescent="0.25">
      <c r="A248" s="322" t="s">
        <v>396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67"/>
      <c r="Y248" s="67"/>
    </row>
    <row r="249" spans="1:52" ht="16.5" customHeight="1" x14ac:dyDescent="0.25">
      <c r="A249" s="64" t="s">
        <v>397</v>
      </c>
      <c r="B249" s="64" t="s">
        <v>398</v>
      </c>
      <c r="C249" s="37">
        <v>4301180007</v>
      </c>
      <c r="D249" s="323">
        <v>4680115881808</v>
      </c>
      <c r="E249" s="323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399</v>
      </c>
      <c r="L249" s="38">
        <v>730</v>
      </c>
      <c r="M249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5"/>
      <c r="O249" s="325"/>
      <c r="P249" s="325"/>
      <c r="Q249" s="326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ht="27" customHeight="1" x14ac:dyDescent="0.25">
      <c r="A250" s="64" t="s">
        <v>400</v>
      </c>
      <c r="B250" s="64" t="s">
        <v>401</v>
      </c>
      <c r="C250" s="37">
        <v>4301180006</v>
      </c>
      <c r="D250" s="323">
        <v>4680115881822</v>
      </c>
      <c r="E250" s="323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9" t="s">
        <v>399</v>
      </c>
      <c r="L250" s="38">
        <v>730</v>
      </c>
      <c r="M250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5"/>
      <c r="O250" s="325"/>
      <c r="P250" s="325"/>
      <c r="Q250" s="326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IFERROR(IF(V250=0,"",ROUNDUP(V250/H250,0)*0.00474),"")</f>
        <v/>
      </c>
      <c r="X250" s="69" t="s">
        <v>48</v>
      </c>
      <c r="Y250" s="70" t="s">
        <v>48</v>
      </c>
      <c r="AC250" s="71"/>
      <c r="AZ250" s="213" t="s">
        <v>65</v>
      </c>
    </row>
    <row r="251" spans="1:52" ht="27" customHeight="1" x14ac:dyDescent="0.25">
      <c r="A251" s="64" t="s">
        <v>402</v>
      </c>
      <c r="B251" s="64" t="s">
        <v>403</v>
      </c>
      <c r="C251" s="37">
        <v>4301180001</v>
      </c>
      <c r="D251" s="323">
        <v>4680115880016</v>
      </c>
      <c r="E251" s="323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9" t="s">
        <v>399</v>
      </c>
      <c r="L251" s="38">
        <v>730</v>
      </c>
      <c r="M251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5"/>
      <c r="O251" s="325"/>
      <c r="P251" s="325"/>
      <c r="Q251" s="326"/>
      <c r="R251" s="40" t="s">
        <v>48</v>
      </c>
      <c r="S251" s="40" t="s">
        <v>48</v>
      </c>
      <c r="T251" s="41" t="s">
        <v>0</v>
      </c>
      <c r="U251" s="59">
        <v>100</v>
      </c>
      <c r="V251" s="56">
        <f>IFERROR(IF(U251="",0,CEILING((U251/$H251),1)*$H251),"")</f>
        <v>100</v>
      </c>
      <c r="W251" s="42">
        <f>IFERROR(IF(V251=0,"",ROUNDUP(V251/H251,0)*0.00474),"")</f>
        <v>0.23700000000000002</v>
      </c>
      <c r="X251" s="69" t="s">
        <v>48</v>
      </c>
      <c r="Y251" s="70" t="s">
        <v>48</v>
      </c>
      <c r="AC251" s="71"/>
      <c r="AZ251" s="214" t="s">
        <v>65</v>
      </c>
    </row>
    <row r="252" spans="1:52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1"/>
      <c r="M252" s="327" t="s">
        <v>43</v>
      </c>
      <c r="N252" s="328"/>
      <c r="O252" s="328"/>
      <c r="P252" s="328"/>
      <c r="Q252" s="328"/>
      <c r="R252" s="328"/>
      <c r="S252" s="329"/>
      <c r="T252" s="43" t="s">
        <v>42</v>
      </c>
      <c r="U252" s="44">
        <f>IFERROR(U249/H249,"0")+IFERROR(U250/H250,"0")+IFERROR(U251/H251,"0")</f>
        <v>50</v>
      </c>
      <c r="V252" s="44">
        <f>IFERROR(V249/H249,"0")+IFERROR(V250/H250,"0")+IFERROR(V251/H251,"0")</f>
        <v>50</v>
      </c>
      <c r="W252" s="44">
        <f>IFERROR(IF(W249="",0,W249),"0")+IFERROR(IF(W250="",0,W250),"0")+IFERROR(IF(W251="",0,W251),"0")</f>
        <v>0.23700000000000002</v>
      </c>
      <c r="X252" s="68"/>
      <c r="Y252" s="68"/>
    </row>
    <row r="253" spans="1:52" x14ac:dyDescent="0.2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1"/>
      <c r="M253" s="327" t="s">
        <v>43</v>
      </c>
      <c r="N253" s="328"/>
      <c r="O253" s="328"/>
      <c r="P253" s="328"/>
      <c r="Q253" s="328"/>
      <c r="R253" s="328"/>
      <c r="S253" s="329"/>
      <c r="T253" s="43" t="s">
        <v>0</v>
      </c>
      <c r="U253" s="44">
        <f>IFERROR(SUM(U249:U251),"0")</f>
        <v>100</v>
      </c>
      <c r="V253" s="44">
        <f>IFERROR(SUM(V249:V251),"0")</f>
        <v>100</v>
      </c>
      <c r="W253" s="43"/>
      <c r="X253" s="68"/>
      <c r="Y253" s="68"/>
    </row>
    <row r="254" spans="1:52" ht="16.5" customHeight="1" x14ac:dyDescent="0.25">
      <c r="A254" s="321" t="s">
        <v>404</v>
      </c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21"/>
      <c r="P254" s="321"/>
      <c r="Q254" s="321"/>
      <c r="R254" s="321"/>
      <c r="S254" s="321"/>
      <c r="T254" s="321"/>
      <c r="U254" s="321"/>
      <c r="V254" s="321"/>
      <c r="W254" s="321"/>
      <c r="X254" s="66"/>
      <c r="Y254" s="66"/>
    </row>
    <row r="255" spans="1:52" ht="14.25" customHeight="1" x14ac:dyDescent="0.25">
      <c r="A255" s="322" t="s">
        <v>113</v>
      </c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2"/>
      <c r="P255" s="322"/>
      <c r="Q255" s="322"/>
      <c r="R255" s="322"/>
      <c r="S255" s="322"/>
      <c r="T255" s="322"/>
      <c r="U255" s="322"/>
      <c r="V255" s="322"/>
      <c r="W255" s="322"/>
      <c r="X255" s="67"/>
      <c r="Y255" s="67"/>
    </row>
    <row r="256" spans="1:52" ht="27" customHeight="1" x14ac:dyDescent="0.25">
      <c r="A256" s="64" t="s">
        <v>405</v>
      </c>
      <c r="B256" s="64" t="s">
        <v>406</v>
      </c>
      <c r="C256" s="37">
        <v>4301011315</v>
      </c>
      <c r="D256" s="323">
        <v>4607091387421</v>
      </c>
      <c r="E256" s="323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9" t="s">
        <v>109</v>
      </c>
      <c r="L256" s="38">
        <v>55</v>
      </c>
      <c r="M256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5"/>
      <c r="O256" s="325"/>
      <c r="P256" s="325"/>
      <c r="Q256" s="326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ref="V256:V262" si="13">IFERROR(IF(U256="",0,CEILING((U256/$H256),1)*$H256),"")</f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405</v>
      </c>
      <c r="B257" s="64" t="s">
        <v>407</v>
      </c>
      <c r="C257" s="37">
        <v>4301011121</v>
      </c>
      <c r="D257" s="323">
        <v>4607091387421</v>
      </c>
      <c r="E257" s="323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5"/>
      <c r="O257" s="325"/>
      <c r="P257" s="325"/>
      <c r="Q257" s="326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408</v>
      </c>
      <c r="B258" s="64" t="s">
        <v>409</v>
      </c>
      <c r="C258" s="37">
        <v>4301011619</v>
      </c>
      <c r="D258" s="323">
        <v>4607091387452</v>
      </c>
      <c r="E258" s="323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9" t="s">
        <v>109</v>
      </c>
      <c r="L258" s="38">
        <v>55</v>
      </c>
      <c r="M258" s="436" t="s">
        <v>410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411</v>
      </c>
      <c r="C259" s="37">
        <v>4301011396</v>
      </c>
      <c r="D259" s="323">
        <v>4607091387452</v>
      </c>
      <c r="E259" s="323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9" t="s">
        <v>117</v>
      </c>
      <c r="L259" s="38">
        <v>55</v>
      </c>
      <c r="M259" s="4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5"/>
      <c r="O259" s="325"/>
      <c r="P259" s="325"/>
      <c r="Q259" s="326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IFERROR(IF(V259=0,"",ROUNDUP(V259/H259,0)*0.02039),"")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412</v>
      </c>
      <c r="B260" s="64" t="s">
        <v>413</v>
      </c>
      <c r="C260" s="37">
        <v>4301011313</v>
      </c>
      <c r="D260" s="323">
        <v>4607091385984</v>
      </c>
      <c r="E260" s="323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9" t="s">
        <v>109</v>
      </c>
      <c r="L260" s="38">
        <v>55</v>
      </c>
      <c r="M260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5"/>
      <c r="O260" s="325"/>
      <c r="P260" s="325"/>
      <c r="Q260" s="326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IFERROR(IF(V260=0,"",ROUNDUP(V260/H260,0)*0.02175),"")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ht="27" customHeight="1" x14ac:dyDescent="0.25">
      <c r="A261" s="64" t="s">
        <v>414</v>
      </c>
      <c r="B261" s="64" t="s">
        <v>415</v>
      </c>
      <c r="C261" s="37">
        <v>4301011316</v>
      </c>
      <c r="D261" s="323">
        <v>4607091387438</v>
      </c>
      <c r="E261" s="323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9" t="s">
        <v>109</v>
      </c>
      <c r="L261" s="38">
        <v>55</v>
      </c>
      <c r="M261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5"/>
      <c r="O261" s="325"/>
      <c r="P261" s="325"/>
      <c r="Q261" s="326"/>
      <c r="R261" s="40" t="s">
        <v>48</v>
      </c>
      <c r="S261" s="40" t="s">
        <v>48</v>
      </c>
      <c r="T261" s="41" t="s">
        <v>0</v>
      </c>
      <c r="U261" s="59">
        <v>130</v>
      </c>
      <c r="V261" s="56">
        <f t="shared" si="13"/>
        <v>130</v>
      </c>
      <c r="W261" s="42">
        <f>IFERROR(IF(V261=0,"",ROUNDUP(V261/H261,0)*0.00937),"")</f>
        <v>0.24362</v>
      </c>
      <c r="X261" s="69" t="s">
        <v>48</v>
      </c>
      <c r="Y261" s="70" t="s">
        <v>48</v>
      </c>
      <c r="AC261" s="71"/>
      <c r="AZ261" s="220" t="s">
        <v>65</v>
      </c>
    </row>
    <row r="262" spans="1:52" ht="27" customHeight="1" x14ac:dyDescent="0.25">
      <c r="A262" s="64" t="s">
        <v>416</v>
      </c>
      <c r="B262" s="64" t="s">
        <v>417</v>
      </c>
      <c r="C262" s="37">
        <v>4301011318</v>
      </c>
      <c r="D262" s="323">
        <v>4607091387469</v>
      </c>
      <c r="E262" s="323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9" t="s">
        <v>78</v>
      </c>
      <c r="L262" s="38">
        <v>55</v>
      </c>
      <c r="M262" s="4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 t="shared" si="13"/>
        <v>0</v>
      </c>
      <c r="W262" s="42" t="str">
        <f>IFERROR(IF(V262=0,"",ROUNDUP(V262/H262,0)*0.00937),"")</f>
        <v/>
      </c>
      <c r="X262" s="69" t="s">
        <v>48</v>
      </c>
      <c r="Y262" s="70" t="s">
        <v>48</v>
      </c>
      <c r="AC262" s="71"/>
      <c r="AZ262" s="221" t="s">
        <v>65</v>
      </c>
    </row>
    <row r="263" spans="1:52" x14ac:dyDescent="0.2">
      <c r="A263" s="330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1"/>
      <c r="M263" s="327" t="s">
        <v>43</v>
      </c>
      <c r="N263" s="328"/>
      <c r="O263" s="328"/>
      <c r="P263" s="328"/>
      <c r="Q263" s="328"/>
      <c r="R263" s="328"/>
      <c r="S263" s="329"/>
      <c r="T263" s="43" t="s">
        <v>42</v>
      </c>
      <c r="U263" s="44">
        <f>IFERROR(U256/H256,"0")+IFERROR(U257/H257,"0")+IFERROR(U258/H258,"0")+IFERROR(U259/H259,"0")+IFERROR(U260/H260,"0")+IFERROR(U261/H261,"0")+IFERROR(U262/H262,"0")</f>
        <v>26</v>
      </c>
      <c r="V263" s="44">
        <f>IFERROR(V256/H256,"0")+IFERROR(V257/H257,"0")+IFERROR(V258/H258,"0")+IFERROR(V259/H259,"0")+IFERROR(V260/H260,"0")+IFERROR(V261/H261,"0")+IFERROR(V262/H262,"0")</f>
        <v>26</v>
      </c>
      <c r="W263" s="44">
        <f>IFERROR(IF(W256="",0,W256),"0")+IFERROR(IF(W257="",0,W257),"0")+IFERROR(IF(W258="",0,W258),"0")+IFERROR(IF(W259="",0,W259),"0")+IFERROR(IF(W260="",0,W260),"0")+IFERROR(IF(W261="",0,W261),"0")+IFERROR(IF(W262="",0,W262),"0")</f>
        <v>0.24362</v>
      </c>
      <c r="X263" s="68"/>
      <c r="Y263" s="68"/>
    </row>
    <row r="264" spans="1:52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1"/>
      <c r="M264" s="327" t="s">
        <v>43</v>
      </c>
      <c r="N264" s="328"/>
      <c r="O264" s="328"/>
      <c r="P264" s="328"/>
      <c r="Q264" s="328"/>
      <c r="R264" s="328"/>
      <c r="S264" s="329"/>
      <c r="T264" s="43" t="s">
        <v>0</v>
      </c>
      <c r="U264" s="44">
        <f>IFERROR(SUM(U256:U262),"0")</f>
        <v>130</v>
      </c>
      <c r="V264" s="44">
        <f>IFERROR(SUM(V256:V262),"0")</f>
        <v>130</v>
      </c>
      <c r="W264" s="43"/>
      <c r="X264" s="68"/>
      <c r="Y264" s="68"/>
    </row>
    <row r="265" spans="1:52" ht="14.25" customHeight="1" x14ac:dyDescent="0.25">
      <c r="A265" s="322" t="s">
        <v>75</v>
      </c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2"/>
      <c r="N265" s="322"/>
      <c r="O265" s="322"/>
      <c r="P265" s="322"/>
      <c r="Q265" s="322"/>
      <c r="R265" s="322"/>
      <c r="S265" s="322"/>
      <c r="T265" s="322"/>
      <c r="U265" s="322"/>
      <c r="V265" s="322"/>
      <c r="W265" s="322"/>
      <c r="X265" s="67"/>
      <c r="Y265" s="67"/>
    </row>
    <row r="266" spans="1:52" ht="27" customHeight="1" x14ac:dyDescent="0.25">
      <c r="A266" s="64" t="s">
        <v>418</v>
      </c>
      <c r="B266" s="64" t="s">
        <v>419</v>
      </c>
      <c r="C266" s="37">
        <v>4301031154</v>
      </c>
      <c r="D266" s="323">
        <v>4607091387292</v>
      </c>
      <c r="E266" s="323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9" t="s">
        <v>78</v>
      </c>
      <c r="L266" s="38">
        <v>45</v>
      </c>
      <c r="M266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5"/>
      <c r="O266" s="325"/>
      <c r="P266" s="325"/>
      <c r="Q266" s="326"/>
      <c r="R266" s="40" t="s">
        <v>48</v>
      </c>
      <c r="S266" s="40" t="s">
        <v>48</v>
      </c>
      <c r="T266" s="41" t="s">
        <v>0</v>
      </c>
      <c r="U266" s="59">
        <v>0</v>
      </c>
      <c r="V266" s="56">
        <f>IFERROR(IF(U266="",0,CEILING((U266/$H266),1)*$H266),"")</f>
        <v>0</v>
      </c>
      <c r="W266" s="42" t="str">
        <f>IFERROR(IF(V266=0,"",ROUNDUP(V266/H266,0)*0.00753),"")</f>
        <v/>
      </c>
      <c r="X266" s="69" t="s">
        <v>48</v>
      </c>
      <c r="Y266" s="70" t="s">
        <v>48</v>
      </c>
      <c r="AC266" s="71"/>
      <c r="AZ266" s="222" t="s">
        <v>65</v>
      </c>
    </row>
    <row r="267" spans="1:52" ht="27" customHeight="1" x14ac:dyDescent="0.25">
      <c r="A267" s="64" t="s">
        <v>420</v>
      </c>
      <c r="B267" s="64" t="s">
        <v>421</v>
      </c>
      <c r="C267" s="37">
        <v>4301031155</v>
      </c>
      <c r="D267" s="323">
        <v>4607091387315</v>
      </c>
      <c r="E267" s="323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9" t="s">
        <v>78</v>
      </c>
      <c r="L267" s="38">
        <v>45</v>
      </c>
      <c r="M267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5"/>
      <c r="O267" s="325"/>
      <c r="P267" s="325"/>
      <c r="Q267" s="326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23" t="s">
        <v>65</v>
      </c>
    </row>
    <row r="268" spans="1:52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1"/>
      <c r="M268" s="327" t="s">
        <v>43</v>
      </c>
      <c r="N268" s="328"/>
      <c r="O268" s="328"/>
      <c r="P268" s="328"/>
      <c r="Q268" s="328"/>
      <c r="R268" s="328"/>
      <c r="S268" s="329"/>
      <c r="T268" s="43" t="s">
        <v>42</v>
      </c>
      <c r="U268" s="44">
        <f>IFERROR(U266/H266,"0")+IFERROR(U267/H267,"0")</f>
        <v>0</v>
      </c>
      <c r="V268" s="44">
        <f>IFERROR(V266/H266,"0")+IFERROR(V267/H267,"0")</f>
        <v>0</v>
      </c>
      <c r="W268" s="44">
        <f>IFERROR(IF(W266="",0,W266),"0")+IFERROR(IF(W267="",0,W267),"0")</f>
        <v>0</v>
      </c>
      <c r="X268" s="68"/>
      <c r="Y268" s="68"/>
    </row>
    <row r="269" spans="1:52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1"/>
      <c r="M269" s="327" t="s">
        <v>43</v>
      </c>
      <c r="N269" s="328"/>
      <c r="O269" s="328"/>
      <c r="P269" s="328"/>
      <c r="Q269" s="328"/>
      <c r="R269" s="328"/>
      <c r="S269" s="329"/>
      <c r="T269" s="43" t="s">
        <v>0</v>
      </c>
      <c r="U269" s="44">
        <f>IFERROR(SUM(U266:U267),"0")</f>
        <v>0</v>
      </c>
      <c r="V269" s="44">
        <f>IFERROR(SUM(V266:V267),"0")</f>
        <v>0</v>
      </c>
      <c r="W269" s="43"/>
      <c r="X269" s="68"/>
      <c r="Y269" s="68"/>
    </row>
    <row r="270" spans="1:52" ht="16.5" customHeight="1" x14ac:dyDescent="0.25">
      <c r="A270" s="321" t="s">
        <v>422</v>
      </c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1"/>
      <c r="N270" s="321"/>
      <c r="O270" s="321"/>
      <c r="P270" s="321"/>
      <c r="Q270" s="321"/>
      <c r="R270" s="321"/>
      <c r="S270" s="321"/>
      <c r="T270" s="321"/>
      <c r="U270" s="321"/>
      <c r="V270" s="321"/>
      <c r="W270" s="321"/>
      <c r="X270" s="66"/>
      <c r="Y270" s="66"/>
    </row>
    <row r="271" spans="1:52" ht="14.25" customHeight="1" x14ac:dyDescent="0.25">
      <c r="A271" s="322" t="s">
        <v>75</v>
      </c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2"/>
      <c r="N271" s="322"/>
      <c r="O271" s="322"/>
      <c r="P271" s="322"/>
      <c r="Q271" s="322"/>
      <c r="R271" s="322"/>
      <c r="S271" s="322"/>
      <c r="T271" s="322"/>
      <c r="U271" s="322"/>
      <c r="V271" s="322"/>
      <c r="W271" s="322"/>
      <c r="X271" s="67"/>
      <c r="Y271" s="67"/>
    </row>
    <row r="272" spans="1:52" ht="27" customHeight="1" x14ac:dyDescent="0.25">
      <c r="A272" s="64" t="s">
        <v>423</v>
      </c>
      <c r="B272" s="64" t="s">
        <v>424</v>
      </c>
      <c r="C272" s="37">
        <v>4301031066</v>
      </c>
      <c r="D272" s="323">
        <v>4607091383836</v>
      </c>
      <c r="E272" s="323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9" t="s">
        <v>78</v>
      </c>
      <c r="L272" s="38">
        <v>40</v>
      </c>
      <c r="M272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50.4</v>
      </c>
      <c r="V272" s="56">
        <f>IFERROR(IF(U272="",0,CEILING((U272/$H272),1)*$H272),"")</f>
        <v>50.4</v>
      </c>
      <c r="W272" s="42">
        <f>IFERROR(IF(V272=0,"",ROUNDUP(V272/H272,0)*0.00753),"")</f>
        <v>0.21084</v>
      </c>
      <c r="X272" s="69" t="s">
        <v>48</v>
      </c>
      <c r="Y272" s="70" t="s">
        <v>48</v>
      </c>
      <c r="AC272" s="71"/>
      <c r="AZ272" s="224" t="s">
        <v>65</v>
      </c>
    </row>
    <row r="273" spans="1:52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1"/>
      <c r="M273" s="327" t="s">
        <v>43</v>
      </c>
      <c r="N273" s="328"/>
      <c r="O273" s="328"/>
      <c r="P273" s="328"/>
      <c r="Q273" s="328"/>
      <c r="R273" s="328"/>
      <c r="S273" s="329"/>
      <c r="T273" s="43" t="s">
        <v>42</v>
      </c>
      <c r="U273" s="44">
        <f>IFERROR(U272/H272,"0")</f>
        <v>28</v>
      </c>
      <c r="V273" s="44">
        <f>IFERROR(V272/H272,"0")</f>
        <v>28</v>
      </c>
      <c r="W273" s="44">
        <f>IFERROR(IF(W272="",0,W272),"0")</f>
        <v>0.21084</v>
      </c>
      <c r="X273" s="68"/>
      <c r="Y273" s="68"/>
    </row>
    <row r="274" spans="1:52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1"/>
      <c r="M274" s="327" t="s">
        <v>43</v>
      </c>
      <c r="N274" s="328"/>
      <c r="O274" s="328"/>
      <c r="P274" s="328"/>
      <c r="Q274" s="328"/>
      <c r="R274" s="328"/>
      <c r="S274" s="329"/>
      <c r="T274" s="43" t="s">
        <v>0</v>
      </c>
      <c r="U274" s="44">
        <f>IFERROR(SUM(U272:U272),"0")</f>
        <v>50.4</v>
      </c>
      <c r="V274" s="44">
        <f>IFERROR(SUM(V272:V272),"0")</f>
        <v>50.4</v>
      </c>
      <c r="W274" s="43"/>
      <c r="X274" s="68"/>
      <c r="Y274" s="68"/>
    </row>
    <row r="275" spans="1:52" ht="14.25" customHeight="1" x14ac:dyDescent="0.25">
      <c r="A275" s="322" t="s">
        <v>79</v>
      </c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2"/>
      <c r="N275" s="322"/>
      <c r="O275" s="322"/>
      <c r="P275" s="322"/>
      <c r="Q275" s="322"/>
      <c r="R275" s="322"/>
      <c r="S275" s="322"/>
      <c r="T275" s="322"/>
      <c r="U275" s="322"/>
      <c r="V275" s="322"/>
      <c r="W275" s="322"/>
      <c r="X275" s="67"/>
      <c r="Y275" s="67"/>
    </row>
    <row r="276" spans="1:52" ht="27" customHeight="1" x14ac:dyDescent="0.25">
      <c r="A276" s="64" t="s">
        <v>425</v>
      </c>
      <c r="B276" s="64" t="s">
        <v>426</v>
      </c>
      <c r="C276" s="37">
        <v>4301051142</v>
      </c>
      <c r="D276" s="323">
        <v>4607091387919</v>
      </c>
      <c r="E276" s="323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9" t="s">
        <v>78</v>
      </c>
      <c r="L276" s="38">
        <v>45</v>
      </c>
      <c r="M276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5"/>
      <c r="O276" s="325"/>
      <c r="P276" s="325"/>
      <c r="Q276" s="326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IFERROR(IF(V276=0,"",ROUNDUP(V276/H276,0)*0.02175),"")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ht="27" customHeight="1" x14ac:dyDescent="0.25">
      <c r="A277" s="64" t="s">
        <v>427</v>
      </c>
      <c r="B277" s="64" t="s">
        <v>428</v>
      </c>
      <c r="C277" s="37">
        <v>4301051109</v>
      </c>
      <c r="D277" s="323">
        <v>4607091383942</v>
      </c>
      <c r="E277" s="323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9" t="s">
        <v>138</v>
      </c>
      <c r="L277" s="38">
        <v>45</v>
      </c>
      <c r="M277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5"/>
      <c r="O277" s="325"/>
      <c r="P277" s="325"/>
      <c r="Q277" s="326"/>
      <c r="R277" s="40" t="s">
        <v>48</v>
      </c>
      <c r="S277" s="40" t="s">
        <v>48</v>
      </c>
      <c r="T277" s="41" t="s">
        <v>0</v>
      </c>
      <c r="U277" s="59">
        <v>841.68</v>
      </c>
      <c r="V277" s="56">
        <f>IFERROR(IF(U277="",0,CEILING((U277/$H277),1)*$H277),"")</f>
        <v>841.68</v>
      </c>
      <c r="W277" s="42">
        <f>IFERROR(IF(V277=0,"",ROUNDUP(V277/H277,0)*0.00753),"")</f>
        <v>2.5150200000000003</v>
      </c>
      <c r="X277" s="69" t="s">
        <v>48</v>
      </c>
      <c r="Y277" s="70" t="s">
        <v>48</v>
      </c>
      <c r="AC277" s="71"/>
      <c r="AZ277" s="226" t="s">
        <v>65</v>
      </c>
    </row>
    <row r="278" spans="1:52" ht="27" customHeight="1" x14ac:dyDescent="0.25">
      <c r="A278" s="64" t="s">
        <v>429</v>
      </c>
      <c r="B278" s="64" t="s">
        <v>430</v>
      </c>
      <c r="C278" s="37">
        <v>4301051518</v>
      </c>
      <c r="D278" s="323">
        <v>4607091383959</v>
      </c>
      <c r="E278" s="323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9" t="s">
        <v>78</v>
      </c>
      <c r="L278" s="38">
        <v>40</v>
      </c>
      <c r="M278" s="428" t="s">
        <v>431</v>
      </c>
      <c r="N278" s="325"/>
      <c r="O278" s="325"/>
      <c r="P278" s="325"/>
      <c r="Q278" s="326"/>
      <c r="R278" s="40" t="s">
        <v>48</v>
      </c>
      <c r="S278" s="40" t="s">
        <v>48</v>
      </c>
      <c r="T278" s="41" t="s">
        <v>0</v>
      </c>
      <c r="U278" s="59">
        <v>252</v>
      </c>
      <c r="V278" s="56">
        <f>IFERROR(IF(U278="",0,CEILING((U278/$H278),1)*$H278),"")</f>
        <v>252</v>
      </c>
      <c r="W278" s="42">
        <f>IFERROR(IF(V278=0,"",ROUNDUP(V278/H278,0)*0.00753),"")</f>
        <v>0.753</v>
      </c>
      <c r="X278" s="69" t="s">
        <v>48</v>
      </c>
      <c r="Y278" s="70" t="s">
        <v>48</v>
      </c>
      <c r="AC278" s="71"/>
      <c r="AZ278" s="227" t="s">
        <v>65</v>
      </c>
    </row>
    <row r="279" spans="1:52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1"/>
      <c r="M279" s="327" t="s">
        <v>43</v>
      </c>
      <c r="N279" s="328"/>
      <c r="O279" s="328"/>
      <c r="P279" s="328"/>
      <c r="Q279" s="328"/>
      <c r="R279" s="328"/>
      <c r="S279" s="329"/>
      <c r="T279" s="43" t="s">
        <v>42</v>
      </c>
      <c r="U279" s="44">
        <f>IFERROR(U276/H276,"0")+IFERROR(U277/H277,"0")+IFERROR(U278/H278,"0")</f>
        <v>434</v>
      </c>
      <c r="V279" s="44">
        <f>IFERROR(V276/H276,"0")+IFERROR(V277/H277,"0")+IFERROR(V278/H278,"0")</f>
        <v>434</v>
      </c>
      <c r="W279" s="44">
        <f>IFERROR(IF(W276="",0,W276),"0")+IFERROR(IF(W277="",0,W277),"0")+IFERROR(IF(W278="",0,W278),"0")</f>
        <v>3.2680200000000004</v>
      </c>
      <c r="X279" s="68"/>
      <c r="Y279" s="68"/>
    </row>
    <row r="280" spans="1:52" x14ac:dyDescent="0.2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1"/>
      <c r="M280" s="327" t="s">
        <v>43</v>
      </c>
      <c r="N280" s="328"/>
      <c r="O280" s="328"/>
      <c r="P280" s="328"/>
      <c r="Q280" s="328"/>
      <c r="R280" s="328"/>
      <c r="S280" s="329"/>
      <c r="T280" s="43" t="s">
        <v>0</v>
      </c>
      <c r="U280" s="44">
        <f>IFERROR(SUM(U276:U278),"0")</f>
        <v>1093.6799999999998</v>
      </c>
      <c r="V280" s="44">
        <f>IFERROR(SUM(V276:V278),"0")</f>
        <v>1093.6799999999998</v>
      </c>
      <c r="W280" s="43"/>
      <c r="X280" s="68"/>
      <c r="Y280" s="68"/>
    </row>
    <row r="281" spans="1:52" ht="14.25" customHeight="1" x14ac:dyDescent="0.25">
      <c r="A281" s="322" t="s">
        <v>224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67"/>
      <c r="Y281" s="67"/>
    </row>
    <row r="282" spans="1:52" ht="27" customHeight="1" x14ac:dyDescent="0.25">
      <c r="A282" s="64" t="s">
        <v>432</v>
      </c>
      <c r="B282" s="64" t="s">
        <v>433</v>
      </c>
      <c r="C282" s="37">
        <v>4301060324</v>
      </c>
      <c r="D282" s="323">
        <v>4607091388831</v>
      </c>
      <c r="E282" s="323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9" t="s">
        <v>78</v>
      </c>
      <c r="L282" s="38">
        <v>40</v>
      </c>
      <c r="M282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5"/>
      <c r="O282" s="325"/>
      <c r="P282" s="325"/>
      <c r="Q282" s="326"/>
      <c r="R282" s="40" t="s">
        <v>48</v>
      </c>
      <c r="S282" s="40" t="s">
        <v>48</v>
      </c>
      <c r="T282" s="41" t="s">
        <v>0</v>
      </c>
      <c r="U282" s="59">
        <v>63.84</v>
      </c>
      <c r="V282" s="56">
        <f>IFERROR(IF(U282="",0,CEILING((U282/$H282),1)*$H282),"")</f>
        <v>63.839999999999996</v>
      </c>
      <c r="W282" s="42">
        <f>IFERROR(IF(V282=0,"",ROUNDUP(V282/H282,0)*0.00753),"")</f>
        <v>0.21084</v>
      </c>
      <c r="X282" s="69" t="s">
        <v>48</v>
      </c>
      <c r="Y282" s="70" t="s">
        <v>48</v>
      </c>
      <c r="AC282" s="71"/>
      <c r="AZ282" s="228" t="s">
        <v>65</v>
      </c>
    </row>
    <row r="283" spans="1:52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1"/>
      <c r="M283" s="327" t="s">
        <v>43</v>
      </c>
      <c r="N283" s="328"/>
      <c r="O283" s="328"/>
      <c r="P283" s="328"/>
      <c r="Q283" s="328"/>
      <c r="R283" s="328"/>
      <c r="S283" s="329"/>
      <c r="T283" s="43" t="s">
        <v>42</v>
      </c>
      <c r="U283" s="44">
        <f>IFERROR(U282/H282,"0")</f>
        <v>28.000000000000004</v>
      </c>
      <c r="V283" s="44">
        <f>IFERROR(V282/H282,"0")</f>
        <v>28</v>
      </c>
      <c r="W283" s="44">
        <f>IFERROR(IF(W282="",0,W282),"0")</f>
        <v>0.21084</v>
      </c>
      <c r="X283" s="68"/>
      <c r="Y283" s="68"/>
    </row>
    <row r="284" spans="1:52" x14ac:dyDescent="0.2">
      <c r="A284" s="330"/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1"/>
      <c r="M284" s="327" t="s">
        <v>43</v>
      </c>
      <c r="N284" s="328"/>
      <c r="O284" s="328"/>
      <c r="P284" s="328"/>
      <c r="Q284" s="328"/>
      <c r="R284" s="328"/>
      <c r="S284" s="329"/>
      <c r="T284" s="43" t="s">
        <v>0</v>
      </c>
      <c r="U284" s="44">
        <f>IFERROR(SUM(U282:U282),"0")</f>
        <v>63.84</v>
      </c>
      <c r="V284" s="44">
        <f>IFERROR(SUM(V282:V282),"0")</f>
        <v>63.839999999999996</v>
      </c>
      <c r="W284" s="43"/>
      <c r="X284" s="68"/>
      <c r="Y284" s="68"/>
    </row>
    <row r="285" spans="1:52" ht="14.25" customHeight="1" x14ac:dyDescent="0.25">
      <c r="A285" s="322" t="s">
        <v>92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67"/>
      <c r="Y285" s="67"/>
    </row>
    <row r="286" spans="1:52" ht="27" customHeight="1" x14ac:dyDescent="0.25">
      <c r="A286" s="64" t="s">
        <v>434</v>
      </c>
      <c r="B286" s="64" t="s">
        <v>435</v>
      </c>
      <c r="C286" s="37">
        <v>4301032015</v>
      </c>
      <c r="D286" s="323">
        <v>4607091383102</v>
      </c>
      <c r="E286" s="323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9" t="s">
        <v>96</v>
      </c>
      <c r="L286" s="38">
        <v>180</v>
      </c>
      <c r="M286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5"/>
      <c r="O286" s="325"/>
      <c r="P286" s="325"/>
      <c r="Q286" s="326"/>
      <c r="R286" s="40" t="s">
        <v>48</v>
      </c>
      <c r="S286" s="40" t="s">
        <v>48</v>
      </c>
      <c r="T286" s="41" t="s">
        <v>0</v>
      </c>
      <c r="U286" s="59">
        <v>25.500000000000004</v>
      </c>
      <c r="V286" s="56">
        <f>IFERROR(IF(U286="",0,CEILING((U286/$H286),1)*$H286),"")</f>
        <v>25.5</v>
      </c>
      <c r="W286" s="42">
        <f>IFERROR(IF(V286=0,"",ROUNDUP(V286/H286,0)*0.00753),"")</f>
        <v>7.5300000000000006E-2</v>
      </c>
      <c r="X286" s="69" t="s">
        <v>48</v>
      </c>
      <c r="Y286" s="70" t="s">
        <v>48</v>
      </c>
      <c r="AC286" s="71"/>
      <c r="AZ286" s="229" t="s">
        <v>65</v>
      </c>
    </row>
    <row r="287" spans="1:52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1"/>
      <c r="M287" s="327" t="s">
        <v>43</v>
      </c>
      <c r="N287" s="328"/>
      <c r="O287" s="328"/>
      <c r="P287" s="328"/>
      <c r="Q287" s="328"/>
      <c r="R287" s="328"/>
      <c r="S287" s="329"/>
      <c r="T287" s="43" t="s">
        <v>42</v>
      </c>
      <c r="U287" s="44">
        <f>IFERROR(U286/H286,"0")</f>
        <v>10.000000000000002</v>
      </c>
      <c r="V287" s="44">
        <f>IFERROR(V286/H286,"0")</f>
        <v>10</v>
      </c>
      <c r="W287" s="44">
        <f>IFERROR(IF(W286="",0,W286),"0")</f>
        <v>7.5300000000000006E-2</v>
      </c>
      <c r="X287" s="68"/>
      <c r="Y287" s="68"/>
    </row>
    <row r="288" spans="1:52" x14ac:dyDescent="0.2">
      <c r="A288" s="330"/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1"/>
      <c r="M288" s="327" t="s">
        <v>43</v>
      </c>
      <c r="N288" s="328"/>
      <c r="O288" s="328"/>
      <c r="P288" s="328"/>
      <c r="Q288" s="328"/>
      <c r="R288" s="328"/>
      <c r="S288" s="329"/>
      <c r="T288" s="43" t="s">
        <v>0</v>
      </c>
      <c r="U288" s="44">
        <f>IFERROR(SUM(U286:U286),"0")</f>
        <v>25.500000000000004</v>
      </c>
      <c r="V288" s="44">
        <f>IFERROR(SUM(V286:V286),"0")</f>
        <v>25.5</v>
      </c>
      <c r="W288" s="43"/>
      <c r="X288" s="68"/>
      <c r="Y288" s="68"/>
    </row>
    <row r="289" spans="1:52" ht="27.75" customHeight="1" x14ac:dyDescent="0.2">
      <c r="A289" s="344" t="s">
        <v>436</v>
      </c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55"/>
      <c r="Y289" s="55"/>
    </row>
    <row r="290" spans="1:52" ht="16.5" customHeight="1" x14ac:dyDescent="0.25">
      <c r="A290" s="321" t="s">
        <v>437</v>
      </c>
      <c r="B290" s="321"/>
      <c r="C290" s="321"/>
      <c r="D290" s="321"/>
      <c r="E290" s="321"/>
      <c r="F290" s="321"/>
      <c r="G290" s="321"/>
      <c r="H290" s="321"/>
      <c r="I290" s="321"/>
      <c r="J290" s="321"/>
      <c r="K290" s="321"/>
      <c r="L290" s="321"/>
      <c r="M290" s="321"/>
      <c r="N290" s="321"/>
      <c r="O290" s="321"/>
      <c r="P290" s="321"/>
      <c r="Q290" s="321"/>
      <c r="R290" s="321"/>
      <c r="S290" s="321"/>
      <c r="T290" s="321"/>
      <c r="U290" s="321"/>
      <c r="V290" s="321"/>
      <c r="W290" s="321"/>
      <c r="X290" s="66"/>
      <c r="Y290" s="66"/>
    </row>
    <row r="291" spans="1:52" ht="14.25" customHeight="1" x14ac:dyDescent="0.25">
      <c r="A291" s="322" t="s">
        <v>113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52" ht="27" customHeight="1" x14ac:dyDescent="0.25">
      <c r="A292" s="64" t="s">
        <v>438</v>
      </c>
      <c r="B292" s="64" t="s">
        <v>439</v>
      </c>
      <c r="C292" s="37">
        <v>4301011239</v>
      </c>
      <c r="D292" s="323">
        <v>4607091383997</v>
      </c>
      <c r="E292" s="323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ref="V292:V299" si="14">IFERROR(IF(U292="",0,CEILING((U292/$H292),1)*$H292),"")</f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438</v>
      </c>
      <c r="B293" s="64" t="s">
        <v>440</v>
      </c>
      <c r="C293" s="37">
        <v>4301011339</v>
      </c>
      <c r="D293" s="323">
        <v>4607091383997</v>
      </c>
      <c r="E293" s="323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5"/>
      <c r="O293" s="325"/>
      <c r="P293" s="325"/>
      <c r="Q293" s="326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441</v>
      </c>
      <c r="B294" s="64" t="s">
        <v>442</v>
      </c>
      <c r="C294" s="37">
        <v>4301011326</v>
      </c>
      <c r="D294" s="323">
        <v>4607091384130</v>
      </c>
      <c r="E294" s="32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5"/>
      <c r="O294" s="325"/>
      <c r="P294" s="325"/>
      <c r="Q294" s="326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441</v>
      </c>
      <c r="B295" s="64" t="s">
        <v>443</v>
      </c>
      <c r="C295" s="37">
        <v>4301011240</v>
      </c>
      <c r="D295" s="323">
        <v>4607091384130</v>
      </c>
      <c r="E295" s="32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4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5"/>
      <c r="O295" s="325"/>
      <c r="P295" s="325"/>
      <c r="Q295" s="326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16.5" customHeight="1" x14ac:dyDescent="0.25">
      <c r="A296" s="64" t="s">
        <v>444</v>
      </c>
      <c r="B296" s="64" t="s">
        <v>445</v>
      </c>
      <c r="C296" s="37">
        <v>4301011330</v>
      </c>
      <c r="D296" s="323">
        <v>4607091384147</v>
      </c>
      <c r="E296" s="32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5"/>
      <c r="O296" s="325"/>
      <c r="P296" s="325"/>
      <c r="Q296" s="326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16.5" customHeight="1" x14ac:dyDescent="0.25">
      <c r="A297" s="64" t="s">
        <v>444</v>
      </c>
      <c r="B297" s="64" t="s">
        <v>446</v>
      </c>
      <c r="C297" s="37">
        <v>4301011238</v>
      </c>
      <c r="D297" s="323">
        <v>4607091384147</v>
      </c>
      <c r="E297" s="323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9" t="s">
        <v>117</v>
      </c>
      <c r="L297" s="38">
        <v>60</v>
      </c>
      <c r="M297" s="416" t="s">
        <v>447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IFERROR(IF(V297=0,"",ROUNDUP(V297/H297,0)*0.02039),"")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ht="27" customHeight="1" x14ac:dyDescent="0.25">
      <c r="A298" s="64" t="s">
        <v>448</v>
      </c>
      <c r="B298" s="64" t="s">
        <v>449</v>
      </c>
      <c r="C298" s="37">
        <v>4301011327</v>
      </c>
      <c r="D298" s="323">
        <v>4607091384154</v>
      </c>
      <c r="E298" s="323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9" t="s">
        <v>78</v>
      </c>
      <c r="L298" s="38">
        <v>60</v>
      </c>
      <c r="M298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 t="shared" si="14"/>
        <v>0</v>
      </c>
      <c r="W298" s="42" t="str">
        <f>IFERROR(IF(V298=0,"",ROUNDUP(V298/H298,0)*0.00937),"")</f>
        <v/>
      </c>
      <c r="X298" s="69" t="s">
        <v>48</v>
      </c>
      <c r="Y298" s="70" t="s">
        <v>48</v>
      </c>
      <c r="AC298" s="71"/>
      <c r="AZ298" s="236" t="s">
        <v>65</v>
      </c>
    </row>
    <row r="299" spans="1:52" ht="27" customHeight="1" x14ac:dyDescent="0.25">
      <c r="A299" s="64" t="s">
        <v>450</v>
      </c>
      <c r="B299" s="64" t="s">
        <v>451</v>
      </c>
      <c r="C299" s="37">
        <v>4301011332</v>
      </c>
      <c r="D299" s="323">
        <v>4607091384161</v>
      </c>
      <c r="E299" s="323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9" t="s">
        <v>78</v>
      </c>
      <c r="L299" s="38">
        <v>60</v>
      </c>
      <c r="M299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 t="shared" si="14"/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71"/>
      <c r="AZ299" s="237" t="s">
        <v>65</v>
      </c>
    </row>
    <row r="300" spans="1:52" x14ac:dyDescent="0.2">
      <c r="A300" s="330"/>
      <c r="B300" s="330"/>
      <c r="C300" s="330"/>
      <c r="D300" s="330"/>
      <c r="E300" s="330"/>
      <c r="F300" s="330"/>
      <c r="G300" s="330"/>
      <c r="H300" s="330"/>
      <c r="I300" s="330"/>
      <c r="J300" s="330"/>
      <c r="K300" s="330"/>
      <c r="L300" s="331"/>
      <c r="M300" s="327" t="s">
        <v>43</v>
      </c>
      <c r="N300" s="328"/>
      <c r="O300" s="328"/>
      <c r="P300" s="328"/>
      <c r="Q300" s="328"/>
      <c r="R300" s="328"/>
      <c r="S300" s="329"/>
      <c r="T300" s="43" t="s">
        <v>42</v>
      </c>
      <c r="U300" s="44">
        <f>IFERROR(U292/H292,"0")+IFERROR(U293/H293,"0")+IFERROR(U294/H294,"0")+IFERROR(U295/H295,"0")+IFERROR(U296/H296,"0")+IFERROR(U297/H297,"0")+IFERROR(U298/H298,"0")+IFERROR(U299/H299,"0")</f>
        <v>0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68"/>
      <c r="Y300" s="68"/>
    </row>
    <row r="301" spans="1:52" x14ac:dyDescent="0.2">
      <c r="A301" s="330"/>
      <c r="B301" s="330"/>
      <c r="C301" s="330"/>
      <c r="D301" s="330"/>
      <c r="E301" s="330"/>
      <c r="F301" s="330"/>
      <c r="G301" s="330"/>
      <c r="H301" s="330"/>
      <c r="I301" s="330"/>
      <c r="J301" s="330"/>
      <c r="K301" s="330"/>
      <c r="L301" s="331"/>
      <c r="M301" s="327" t="s">
        <v>43</v>
      </c>
      <c r="N301" s="328"/>
      <c r="O301" s="328"/>
      <c r="P301" s="328"/>
      <c r="Q301" s="328"/>
      <c r="R301" s="328"/>
      <c r="S301" s="329"/>
      <c r="T301" s="43" t="s">
        <v>0</v>
      </c>
      <c r="U301" s="44">
        <f>IFERROR(SUM(U292:U299),"0")</f>
        <v>0</v>
      </c>
      <c r="V301" s="44">
        <f>IFERROR(SUM(V292:V299),"0")</f>
        <v>0</v>
      </c>
      <c r="W301" s="43"/>
      <c r="X301" s="68"/>
      <c r="Y301" s="68"/>
    </row>
    <row r="302" spans="1:52" ht="14.25" customHeight="1" x14ac:dyDescent="0.25">
      <c r="A302" s="322" t="s">
        <v>106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67"/>
      <c r="Y302" s="67"/>
    </row>
    <row r="303" spans="1:52" ht="27" customHeight="1" x14ac:dyDescent="0.25">
      <c r="A303" s="64" t="s">
        <v>452</v>
      </c>
      <c r="B303" s="64" t="s">
        <v>453</v>
      </c>
      <c r="C303" s="37">
        <v>4301020178</v>
      </c>
      <c r="D303" s="323">
        <v>4607091383980</v>
      </c>
      <c r="E303" s="32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9" t="s">
        <v>109</v>
      </c>
      <c r="L303" s="38">
        <v>50</v>
      </c>
      <c r="M303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5"/>
      <c r="O303" s="325"/>
      <c r="P303" s="325"/>
      <c r="Q303" s="326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8" t="s">
        <v>65</v>
      </c>
    </row>
    <row r="304" spans="1:52" ht="27" customHeight="1" x14ac:dyDescent="0.25">
      <c r="A304" s="64" t="s">
        <v>454</v>
      </c>
      <c r="B304" s="64" t="s">
        <v>455</v>
      </c>
      <c r="C304" s="37">
        <v>4301020179</v>
      </c>
      <c r="D304" s="323">
        <v>4607091384178</v>
      </c>
      <c r="E304" s="323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9" t="s">
        <v>109</v>
      </c>
      <c r="L304" s="38">
        <v>50</v>
      </c>
      <c r="M304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72</v>
      </c>
      <c r="V304" s="56">
        <f>IFERROR(IF(U304="",0,CEILING((U304/$H304),1)*$H304),"")</f>
        <v>72</v>
      </c>
      <c r="W304" s="42">
        <f>IFERROR(IF(V304=0,"",ROUNDUP(V304/H304,0)*0.00937),"")</f>
        <v>0.16866</v>
      </c>
      <c r="X304" s="69" t="s">
        <v>48</v>
      </c>
      <c r="Y304" s="70" t="s">
        <v>48</v>
      </c>
      <c r="AC304" s="71"/>
      <c r="AZ304" s="239" t="s">
        <v>65</v>
      </c>
    </row>
    <row r="305" spans="1:52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1"/>
      <c r="M305" s="327" t="s">
        <v>43</v>
      </c>
      <c r="N305" s="328"/>
      <c r="O305" s="328"/>
      <c r="P305" s="328"/>
      <c r="Q305" s="328"/>
      <c r="R305" s="328"/>
      <c r="S305" s="329"/>
      <c r="T305" s="43" t="s">
        <v>42</v>
      </c>
      <c r="U305" s="44">
        <f>IFERROR(U303/H303,"0")+IFERROR(U304/H304,"0")</f>
        <v>18</v>
      </c>
      <c r="V305" s="44">
        <f>IFERROR(V303/H303,"0")+IFERROR(V304/H304,"0")</f>
        <v>18</v>
      </c>
      <c r="W305" s="44">
        <f>IFERROR(IF(W303="",0,W303),"0")+IFERROR(IF(W304="",0,W304),"0")</f>
        <v>0.16866</v>
      </c>
      <c r="X305" s="68"/>
      <c r="Y305" s="68"/>
    </row>
    <row r="306" spans="1:52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1"/>
      <c r="M306" s="327" t="s">
        <v>43</v>
      </c>
      <c r="N306" s="328"/>
      <c r="O306" s="328"/>
      <c r="P306" s="328"/>
      <c r="Q306" s="328"/>
      <c r="R306" s="328"/>
      <c r="S306" s="329"/>
      <c r="T306" s="43" t="s">
        <v>0</v>
      </c>
      <c r="U306" s="44">
        <f>IFERROR(SUM(U303:U304),"0")</f>
        <v>72</v>
      </c>
      <c r="V306" s="44">
        <f>IFERROR(SUM(V303:V304),"0")</f>
        <v>72</v>
      </c>
      <c r="W306" s="43"/>
      <c r="X306" s="68"/>
      <c r="Y306" s="68"/>
    </row>
    <row r="307" spans="1:52" ht="14.25" customHeight="1" x14ac:dyDescent="0.25">
      <c r="A307" s="322" t="s">
        <v>79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67"/>
      <c r="Y307" s="67"/>
    </row>
    <row r="308" spans="1:52" ht="27" customHeight="1" x14ac:dyDescent="0.25">
      <c r="A308" s="64" t="s">
        <v>456</v>
      </c>
      <c r="B308" s="64" t="s">
        <v>457</v>
      </c>
      <c r="C308" s="37">
        <v>4301051298</v>
      </c>
      <c r="D308" s="323">
        <v>4607091384260</v>
      </c>
      <c r="E308" s="323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40" t="s">
        <v>65</v>
      </c>
    </row>
    <row r="309" spans="1:52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1"/>
      <c r="M309" s="327" t="s">
        <v>43</v>
      </c>
      <c r="N309" s="328"/>
      <c r="O309" s="328"/>
      <c r="P309" s="328"/>
      <c r="Q309" s="328"/>
      <c r="R309" s="328"/>
      <c r="S309" s="329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1"/>
      <c r="M310" s="327" t="s">
        <v>43</v>
      </c>
      <c r="N310" s="328"/>
      <c r="O310" s="328"/>
      <c r="P310" s="328"/>
      <c r="Q310" s="328"/>
      <c r="R310" s="328"/>
      <c r="S310" s="329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22" t="s">
        <v>224</v>
      </c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2"/>
      <c r="N311" s="322"/>
      <c r="O311" s="322"/>
      <c r="P311" s="322"/>
      <c r="Q311" s="322"/>
      <c r="R311" s="322"/>
      <c r="S311" s="322"/>
      <c r="T311" s="322"/>
      <c r="U311" s="322"/>
      <c r="V311" s="322"/>
      <c r="W311" s="322"/>
      <c r="X311" s="67"/>
      <c r="Y311" s="67"/>
    </row>
    <row r="312" spans="1:52" ht="16.5" customHeight="1" x14ac:dyDescent="0.25">
      <c r="A312" s="64" t="s">
        <v>458</v>
      </c>
      <c r="B312" s="64" t="s">
        <v>459</v>
      </c>
      <c r="C312" s="37">
        <v>4301060314</v>
      </c>
      <c r="D312" s="323">
        <v>4607091384673</v>
      </c>
      <c r="E312" s="323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390</v>
      </c>
      <c r="V312" s="56">
        <f>IFERROR(IF(U312="",0,CEILING((U312/$H312),1)*$H312),"")</f>
        <v>390</v>
      </c>
      <c r="W312" s="42">
        <f>IFERROR(IF(V312=0,"",ROUNDUP(V312/H312,0)*0.02175),"")</f>
        <v>1.0874999999999999</v>
      </c>
      <c r="X312" s="69" t="s">
        <v>48</v>
      </c>
      <c r="Y312" s="70" t="s">
        <v>48</v>
      </c>
      <c r="AC312" s="71"/>
      <c r="AZ312" s="241" t="s">
        <v>65</v>
      </c>
    </row>
    <row r="313" spans="1:52" x14ac:dyDescent="0.2">
      <c r="A313" s="330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1"/>
      <c r="M313" s="327" t="s">
        <v>43</v>
      </c>
      <c r="N313" s="328"/>
      <c r="O313" s="328"/>
      <c r="P313" s="328"/>
      <c r="Q313" s="328"/>
      <c r="R313" s="328"/>
      <c r="S313" s="329"/>
      <c r="T313" s="43" t="s">
        <v>42</v>
      </c>
      <c r="U313" s="44">
        <f>IFERROR(U312/H312,"0")</f>
        <v>50</v>
      </c>
      <c r="V313" s="44">
        <f>IFERROR(V312/H312,"0")</f>
        <v>50</v>
      </c>
      <c r="W313" s="44">
        <f>IFERROR(IF(W312="",0,W312),"0")</f>
        <v>1.0874999999999999</v>
      </c>
      <c r="X313" s="68"/>
      <c r="Y313" s="68"/>
    </row>
    <row r="314" spans="1:52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1"/>
      <c r="M314" s="327" t="s">
        <v>43</v>
      </c>
      <c r="N314" s="328"/>
      <c r="O314" s="328"/>
      <c r="P314" s="328"/>
      <c r="Q314" s="328"/>
      <c r="R314" s="328"/>
      <c r="S314" s="329"/>
      <c r="T314" s="43" t="s">
        <v>0</v>
      </c>
      <c r="U314" s="44">
        <f>IFERROR(SUM(U312:U312),"0")</f>
        <v>390</v>
      </c>
      <c r="V314" s="44">
        <f>IFERROR(SUM(V312:V312),"0")</f>
        <v>390</v>
      </c>
      <c r="W314" s="43"/>
      <c r="X314" s="68"/>
      <c r="Y314" s="68"/>
    </row>
    <row r="315" spans="1:52" ht="16.5" customHeight="1" x14ac:dyDescent="0.25">
      <c r="A315" s="321" t="s">
        <v>460</v>
      </c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1"/>
      <c r="N315" s="321"/>
      <c r="O315" s="321"/>
      <c r="P315" s="321"/>
      <c r="Q315" s="321"/>
      <c r="R315" s="321"/>
      <c r="S315" s="321"/>
      <c r="T315" s="321"/>
      <c r="U315" s="321"/>
      <c r="V315" s="321"/>
      <c r="W315" s="321"/>
      <c r="X315" s="66"/>
      <c r="Y315" s="66"/>
    </row>
    <row r="316" spans="1:52" ht="14.25" customHeight="1" x14ac:dyDescent="0.25">
      <c r="A316" s="322" t="s">
        <v>113</v>
      </c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2"/>
      <c r="N316" s="322"/>
      <c r="O316" s="322"/>
      <c r="P316" s="322"/>
      <c r="Q316" s="322"/>
      <c r="R316" s="322"/>
      <c r="S316" s="322"/>
      <c r="T316" s="322"/>
      <c r="U316" s="322"/>
      <c r="V316" s="322"/>
      <c r="W316" s="322"/>
      <c r="X316" s="67"/>
      <c r="Y316" s="67"/>
    </row>
    <row r="317" spans="1:52" ht="27" customHeight="1" x14ac:dyDescent="0.25">
      <c r="A317" s="64" t="s">
        <v>461</v>
      </c>
      <c r="B317" s="64" t="s">
        <v>462</v>
      </c>
      <c r="C317" s="37">
        <v>4301011324</v>
      </c>
      <c r="D317" s="323">
        <v>4607091384185</v>
      </c>
      <c r="E317" s="323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463</v>
      </c>
      <c r="B318" s="64" t="s">
        <v>464</v>
      </c>
      <c r="C318" s="37">
        <v>4301011312</v>
      </c>
      <c r="D318" s="323">
        <v>4607091384192</v>
      </c>
      <c r="E318" s="323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109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ht="27" customHeight="1" x14ac:dyDescent="0.25">
      <c r="A319" s="64" t="s">
        <v>465</v>
      </c>
      <c r="B319" s="64" t="s">
        <v>466</v>
      </c>
      <c r="C319" s="37">
        <v>4301011483</v>
      </c>
      <c r="D319" s="323">
        <v>4680115881907</v>
      </c>
      <c r="E319" s="323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6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4" t="s">
        <v>65</v>
      </c>
    </row>
    <row r="320" spans="1:52" ht="27" customHeight="1" x14ac:dyDescent="0.25">
      <c r="A320" s="64" t="s">
        <v>467</v>
      </c>
      <c r="B320" s="64" t="s">
        <v>468</v>
      </c>
      <c r="C320" s="37">
        <v>4301011303</v>
      </c>
      <c r="D320" s="323">
        <v>4607091384680</v>
      </c>
      <c r="E320" s="323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6"/>
      <c r="R320" s="40" t="s">
        <v>48</v>
      </c>
      <c r="S320" s="40" t="s">
        <v>48</v>
      </c>
      <c r="T320" s="41" t="s">
        <v>0</v>
      </c>
      <c r="U320" s="59">
        <v>220</v>
      </c>
      <c r="V320" s="56">
        <f>IFERROR(IF(U320="",0,CEILING((U320/$H320),1)*$H320),"")</f>
        <v>220</v>
      </c>
      <c r="W320" s="42">
        <f>IFERROR(IF(V320=0,"",ROUNDUP(V320/H320,0)*0.00937),"")</f>
        <v>0.51534999999999997</v>
      </c>
      <c r="X320" s="69" t="s">
        <v>48</v>
      </c>
      <c r="Y320" s="70" t="s">
        <v>48</v>
      </c>
      <c r="AC320" s="71"/>
      <c r="AZ320" s="245" t="s">
        <v>65</v>
      </c>
    </row>
    <row r="321" spans="1:52" x14ac:dyDescent="0.2">
      <c r="A321" s="330"/>
      <c r="B321" s="330"/>
      <c r="C321" s="330"/>
      <c r="D321" s="330"/>
      <c r="E321" s="330"/>
      <c r="F321" s="330"/>
      <c r="G321" s="330"/>
      <c r="H321" s="330"/>
      <c r="I321" s="330"/>
      <c r="J321" s="330"/>
      <c r="K321" s="330"/>
      <c r="L321" s="331"/>
      <c r="M321" s="327" t="s">
        <v>43</v>
      </c>
      <c r="N321" s="328"/>
      <c r="O321" s="328"/>
      <c r="P321" s="328"/>
      <c r="Q321" s="328"/>
      <c r="R321" s="328"/>
      <c r="S321" s="329"/>
      <c r="T321" s="43" t="s">
        <v>42</v>
      </c>
      <c r="U321" s="44">
        <f>IFERROR(U317/H317,"0")+IFERROR(U318/H318,"0")+IFERROR(U319/H319,"0")+IFERROR(U320/H320,"0")</f>
        <v>55</v>
      </c>
      <c r="V321" s="44">
        <f>IFERROR(V317/H317,"0")+IFERROR(V318/H318,"0")+IFERROR(V319/H319,"0")+IFERROR(V320/H320,"0")</f>
        <v>55</v>
      </c>
      <c r="W321" s="44">
        <f>IFERROR(IF(W317="",0,W317),"0")+IFERROR(IF(W318="",0,W318),"0")+IFERROR(IF(W319="",0,W319),"0")+IFERROR(IF(W320="",0,W320),"0")</f>
        <v>0.51534999999999997</v>
      </c>
      <c r="X321" s="68"/>
      <c r="Y321" s="68"/>
    </row>
    <row r="322" spans="1:52" x14ac:dyDescent="0.2">
      <c r="A322" s="330"/>
      <c r="B322" s="330"/>
      <c r="C322" s="330"/>
      <c r="D322" s="330"/>
      <c r="E322" s="330"/>
      <c r="F322" s="330"/>
      <c r="G322" s="330"/>
      <c r="H322" s="330"/>
      <c r="I322" s="330"/>
      <c r="J322" s="330"/>
      <c r="K322" s="330"/>
      <c r="L322" s="331"/>
      <c r="M322" s="327" t="s">
        <v>43</v>
      </c>
      <c r="N322" s="328"/>
      <c r="O322" s="328"/>
      <c r="P322" s="328"/>
      <c r="Q322" s="328"/>
      <c r="R322" s="328"/>
      <c r="S322" s="329"/>
      <c r="T322" s="43" t="s">
        <v>0</v>
      </c>
      <c r="U322" s="44">
        <f>IFERROR(SUM(U317:U320),"0")</f>
        <v>220</v>
      </c>
      <c r="V322" s="44">
        <f>IFERROR(SUM(V317:V320),"0")</f>
        <v>220</v>
      </c>
      <c r="W322" s="43"/>
      <c r="X322" s="68"/>
      <c r="Y322" s="68"/>
    </row>
    <row r="323" spans="1:52" ht="14.25" customHeight="1" x14ac:dyDescent="0.25">
      <c r="A323" s="322" t="s">
        <v>75</v>
      </c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2"/>
      <c r="N323" s="322"/>
      <c r="O323" s="322"/>
      <c r="P323" s="322"/>
      <c r="Q323" s="322"/>
      <c r="R323" s="322"/>
      <c r="S323" s="322"/>
      <c r="T323" s="322"/>
      <c r="U323" s="322"/>
      <c r="V323" s="322"/>
      <c r="W323" s="322"/>
      <c r="X323" s="67"/>
      <c r="Y323" s="67"/>
    </row>
    <row r="324" spans="1:52" ht="27" customHeight="1" x14ac:dyDescent="0.25">
      <c r="A324" s="64" t="s">
        <v>469</v>
      </c>
      <c r="B324" s="64" t="s">
        <v>470</v>
      </c>
      <c r="C324" s="37">
        <v>4301031139</v>
      </c>
      <c r="D324" s="323">
        <v>4607091384802</v>
      </c>
      <c r="E324" s="323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471</v>
      </c>
      <c r="B325" s="64" t="s">
        <v>472</v>
      </c>
      <c r="C325" s="37">
        <v>4301031140</v>
      </c>
      <c r="D325" s="323">
        <v>4607091384826</v>
      </c>
      <c r="E325" s="323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1"/>
      <c r="M326" s="327" t="s">
        <v>43</v>
      </c>
      <c r="N326" s="328"/>
      <c r="O326" s="328"/>
      <c r="P326" s="328"/>
      <c r="Q326" s="328"/>
      <c r="R326" s="328"/>
      <c r="S326" s="329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30"/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1"/>
      <c r="M327" s="327" t="s">
        <v>43</v>
      </c>
      <c r="N327" s="328"/>
      <c r="O327" s="328"/>
      <c r="P327" s="328"/>
      <c r="Q327" s="328"/>
      <c r="R327" s="328"/>
      <c r="S327" s="329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22" t="s">
        <v>79</v>
      </c>
      <c r="B328" s="322"/>
      <c r="C328" s="322"/>
      <c r="D328" s="322"/>
      <c r="E328" s="322"/>
      <c r="F328" s="322"/>
      <c r="G328" s="322"/>
      <c r="H328" s="322"/>
      <c r="I328" s="322"/>
      <c r="J328" s="322"/>
      <c r="K328" s="322"/>
      <c r="L328" s="322"/>
      <c r="M328" s="322"/>
      <c r="N328" s="322"/>
      <c r="O328" s="322"/>
      <c r="P328" s="322"/>
      <c r="Q328" s="322"/>
      <c r="R328" s="322"/>
      <c r="S328" s="322"/>
      <c r="T328" s="322"/>
      <c r="U328" s="322"/>
      <c r="V328" s="322"/>
      <c r="W328" s="322"/>
      <c r="X328" s="67"/>
      <c r="Y328" s="67"/>
    </row>
    <row r="329" spans="1:52" ht="27" customHeight="1" x14ac:dyDescent="0.25">
      <c r="A329" s="64" t="s">
        <v>473</v>
      </c>
      <c r="B329" s="64" t="s">
        <v>474</v>
      </c>
      <c r="C329" s="37">
        <v>4301051303</v>
      </c>
      <c r="D329" s="323">
        <v>4607091384246</v>
      </c>
      <c r="E329" s="323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475</v>
      </c>
      <c r="B330" s="64" t="s">
        <v>476</v>
      </c>
      <c r="C330" s="37">
        <v>4301051445</v>
      </c>
      <c r="D330" s="323">
        <v>4680115881976</v>
      </c>
      <c r="E330" s="323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ht="27" customHeight="1" x14ac:dyDescent="0.25">
      <c r="A331" s="64" t="s">
        <v>477</v>
      </c>
      <c r="B331" s="64" t="s">
        <v>478</v>
      </c>
      <c r="C331" s="37">
        <v>4301051297</v>
      </c>
      <c r="D331" s="323">
        <v>4607091384253</v>
      </c>
      <c r="E331" s="323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4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112.80000000000001</v>
      </c>
      <c r="V331" s="56">
        <f>IFERROR(IF(U331="",0,CEILING((U331/$H331),1)*$H331),"")</f>
        <v>112.8</v>
      </c>
      <c r="W331" s="42">
        <f>IFERROR(IF(V331=0,"",ROUNDUP(V331/H331,0)*0.00753),"")</f>
        <v>0.35391</v>
      </c>
      <c r="X331" s="69" t="s">
        <v>48</v>
      </c>
      <c r="Y331" s="70" t="s">
        <v>48</v>
      </c>
      <c r="AC331" s="71"/>
      <c r="AZ331" s="250" t="s">
        <v>65</v>
      </c>
    </row>
    <row r="332" spans="1:52" ht="27" customHeight="1" x14ac:dyDescent="0.25">
      <c r="A332" s="64" t="s">
        <v>479</v>
      </c>
      <c r="B332" s="64" t="s">
        <v>480</v>
      </c>
      <c r="C332" s="37">
        <v>4301051444</v>
      </c>
      <c r="D332" s="323">
        <v>4680115881969</v>
      </c>
      <c r="E332" s="323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51" t="s">
        <v>65</v>
      </c>
    </row>
    <row r="333" spans="1:52" x14ac:dyDescent="0.2">
      <c r="A333" s="330"/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1"/>
      <c r="M333" s="327" t="s">
        <v>43</v>
      </c>
      <c r="N333" s="328"/>
      <c r="O333" s="328"/>
      <c r="P333" s="328"/>
      <c r="Q333" s="328"/>
      <c r="R333" s="328"/>
      <c r="S333" s="329"/>
      <c r="T333" s="43" t="s">
        <v>42</v>
      </c>
      <c r="U333" s="44">
        <f>IFERROR(U329/H329,"0")+IFERROR(U330/H330,"0")+IFERROR(U331/H331,"0")+IFERROR(U332/H332,"0")</f>
        <v>47.000000000000007</v>
      </c>
      <c r="V333" s="44">
        <f>IFERROR(V329/H329,"0")+IFERROR(V330/H330,"0")+IFERROR(V331/H331,"0")+IFERROR(V332/H332,"0")</f>
        <v>47</v>
      </c>
      <c r="W333" s="44">
        <f>IFERROR(IF(W329="",0,W329),"0")+IFERROR(IF(W330="",0,W330),"0")+IFERROR(IF(W331="",0,W331),"0")+IFERROR(IF(W332="",0,W332),"0")</f>
        <v>0.35391</v>
      </c>
      <c r="X333" s="68"/>
      <c r="Y333" s="68"/>
    </row>
    <row r="334" spans="1:52" x14ac:dyDescent="0.2">
      <c r="A334" s="330"/>
      <c r="B334" s="330"/>
      <c r="C334" s="330"/>
      <c r="D334" s="330"/>
      <c r="E334" s="330"/>
      <c r="F334" s="330"/>
      <c r="G334" s="330"/>
      <c r="H334" s="330"/>
      <c r="I334" s="330"/>
      <c r="J334" s="330"/>
      <c r="K334" s="330"/>
      <c r="L334" s="331"/>
      <c r="M334" s="327" t="s">
        <v>43</v>
      </c>
      <c r="N334" s="328"/>
      <c r="O334" s="328"/>
      <c r="P334" s="328"/>
      <c r="Q334" s="328"/>
      <c r="R334" s="328"/>
      <c r="S334" s="329"/>
      <c r="T334" s="43" t="s">
        <v>0</v>
      </c>
      <c r="U334" s="44">
        <f>IFERROR(SUM(U329:U332),"0")</f>
        <v>112.80000000000001</v>
      </c>
      <c r="V334" s="44">
        <f>IFERROR(SUM(V329:V332),"0")</f>
        <v>112.8</v>
      </c>
      <c r="W334" s="43"/>
      <c r="X334" s="68"/>
      <c r="Y334" s="68"/>
    </row>
    <row r="335" spans="1:52" ht="14.25" customHeight="1" x14ac:dyDescent="0.25">
      <c r="A335" s="322" t="s">
        <v>224</v>
      </c>
      <c r="B335" s="322"/>
      <c r="C335" s="322"/>
      <c r="D335" s="322"/>
      <c r="E335" s="322"/>
      <c r="F335" s="322"/>
      <c r="G335" s="322"/>
      <c r="H335" s="322"/>
      <c r="I335" s="322"/>
      <c r="J335" s="322"/>
      <c r="K335" s="322"/>
      <c r="L335" s="322"/>
      <c r="M335" s="322"/>
      <c r="N335" s="322"/>
      <c r="O335" s="322"/>
      <c r="P335" s="322"/>
      <c r="Q335" s="322"/>
      <c r="R335" s="322"/>
      <c r="S335" s="322"/>
      <c r="T335" s="322"/>
      <c r="U335" s="322"/>
      <c r="V335" s="322"/>
      <c r="W335" s="322"/>
      <c r="X335" s="67"/>
      <c r="Y335" s="67"/>
    </row>
    <row r="336" spans="1:52" ht="27" customHeight="1" x14ac:dyDescent="0.25">
      <c r="A336" s="64" t="s">
        <v>481</v>
      </c>
      <c r="B336" s="64" t="s">
        <v>482</v>
      </c>
      <c r="C336" s="37">
        <v>4301060322</v>
      </c>
      <c r="D336" s="323">
        <v>4607091389357</v>
      </c>
      <c r="E336" s="323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52" t="s">
        <v>65</v>
      </c>
    </row>
    <row r="337" spans="1:52" x14ac:dyDescent="0.2">
      <c r="A337" s="330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1"/>
      <c r="M337" s="327" t="s">
        <v>43</v>
      </c>
      <c r="N337" s="328"/>
      <c r="O337" s="328"/>
      <c r="P337" s="328"/>
      <c r="Q337" s="328"/>
      <c r="R337" s="328"/>
      <c r="S337" s="329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1"/>
      <c r="M338" s="327" t="s">
        <v>43</v>
      </c>
      <c r="N338" s="328"/>
      <c r="O338" s="328"/>
      <c r="P338" s="328"/>
      <c r="Q338" s="328"/>
      <c r="R338" s="328"/>
      <c r="S338" s="329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44" t="s">
        <v>483</v>
      </c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55"/>
      <c r="Y339" s="55"/>
    </row>
    <row r="340" spans="1:52" ht="16.5" customHeight="1" x14ac:dyDescent="0.25">
      <c r="A340" s="321" t="s">
        <v>484</v>
      </c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1"/>
      <c r="N340" s="321"/>
      <c r="O340" s="321"/>
      <c r="P340" s="321"/>
      <c r="Q340" s="321"/>
      <c r="R340" s="321"/>
      <c r="S340" s="321"/>
      <c r="T340" s="321"/>
      <c r="U340" s="321"/>
      <c r="V340" s="321"/>
      <c r="W340" s="321"/>
      <c r="X340" s="66"/>
      <c r="Y340" s="66"/>
    </row>
    <row r="341" spans="1:52" ht="14.25" customHeight="1" x14ac:dyDescent="0.25">
      <c r="A341" s="322" t="s">
        <v>113</v>
      </c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  <c r="X341" s="67"/>
      <c r="Y341" s="67"/>
    </row>
    <row r="342" spans="1:52" ht="27" customHeight="1" x14ac:dyDescent="0.25">
      <c r="A342" s="64" t="s">
        <v>485</v>
      </c>
      <c r="B342" s="64" t="s">
        <v>486</v>
      </c>
      <c r="C342" s="37">
        <v>4301011428</v>
      </c>
      <c r="D342" s="323">
        <v>4607091389708</v>
      </c>
      <c r="E342" s="323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109</v>
      </c>
      <c r="L342" s="38">
        <v>50</v>
      </c>
      <c r="M342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6"/>
      <c r="R342" s="40" t="s">
        <v>48</v>
      </c>
      <c r="S342" s="40" t="s">
        <v>48</v>
      </c>
      <c r="T342" s="41" t="s">
        <v>0</v>
      </c>
      <c r="U342" s="59">
        <v>45.9</v>
      </c>
      <c r="V342" s="56">
        <f>IFERROR(IF(U342="",0,CEILING((U342/$H342),1)*$H342),"")</f>
        <v>45.900000000000006</v>
      </c>
      <c r="W342" s="42">
        <f>IFERROR(IF(V342=0,"",ROUNDUP(V342/H342,0)*0.00753),"")</f>
        <v>0.12801000000000001</v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487</v>
      </c>
      <c r="B343" s="64" t="s">
        <v>488</v>
      </c>
      <c r="C343" s="37">
        <v>4301011427</v>
      </c>
      <c r="D343" s="323">
        <v>4607091389692</v>
      </c>
      <c r="E343" s="323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109</v>
      </c>
      <c r="L343" s="38">
        <v>50</v>
      </c>
      <c r="M343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45.9</v>
      </c>
      <c r="V343" s="56">
        <f>IFERROR(IF(U343="",0,CEILING((U343/$H343),1)*$H343),"")</f>
        <v>45.900000000000006</v>
      </c>
      <c r="W343" s="42">
        <f>IFERROR(IF(V343=0,"",ROUNDUP(V343/H343,0)*0.00753),"")</f>
        <v>0.12801000000000001</v>
      </c>
      <c r="X343" s="69" t="s">
        <v>48</v>
      </c>
      <c r="Y343" s="70" t="s">
        <v>48</v>
      </c>
      <c r="AC343" s="71"/>
      <c r="AZ343" s="254" t="s">
        <v>65</v>
      </c>
    </row>
    <row r="344" spans="1:52" x14ac:dyDescent="0.2">
      <c r="A344" s="330"/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1"/>
      <c r="M344" s="327" t="s">
        <v>43</v>
      </c>
      <c r="N344" s="328"/>
      <c r="O344" s="328"/>
      <c r="P344" s="328"/>
      <c r="Q344" s="328"/>
      <c r="R344" s="328"/>
      <c r="S344" s="329"/>
      <c r="T344" s="43" t="s">
        <v>42</v>
      </c>
      <c r="U344" s="44">
        <f>IFERROR(U342/H342,"0")+IFERROR(U343/H343,"0")</f>
        <v>34</v>
      </c>
      <c r="V344" s="44">
        <f>IFERROR(V342/H342,"0")+IFERROR(V343/H343,"0")</f>
        <v>34</v>
      </c>
      <c r="W344" s="44">
        <f>IFERROR(IF(W342="",0,W342),"0")+IFERROR(IF(W343="",0,W343),"0")</f>
        <v>0.25602000000000003</v>
      </c>
      <c r="X344" s="68"/>
      <c r="Y344" s="68"/>
    </row>
    <row r="345" spans="1:52" x14ac:dyDescent="0.2">
      <c r="A345" s="330"/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1"/>
      <c r="M345" s="327" t="s">
        <v>43</v>
      </c>
      <c r="N345" s="328"/>
      <c r="O345" s="328"/>
      <c r="P345" s="328"/>
      <c r="Q345" s="328"/>
      <c r="R345" s="328"/>
      <c r="S345" s="329"/>
      <c r="T345" s="43" t="s">
        <v>0</v>
      </c>
      <c r="U345" s="44">
        <f>IFERROR(SUM(U342:U343),"0")</f>
        <v>91.8</v>
      </c>
      <c r="V345" s="44">
        <f>IFERROR(SUM(V342:V343),"0")</f>
        <v>91.800000000000011</v>
      </c>
      <c r="W345" s="43"/>
      <c r="X345" s="68"/>
      <c r="Y345" s="68"/>
    </row>
    <row r="346" spans="1:52" ht="14.25" customHeight="1" x14ac:dyDescent="0.25">
      <c r="A346" s="322" t="s">
        <v>75</v>
      </c>
      <c r="B346" s="322"/>
      <c r="C346" s="322"/>
      <c r="D346" s="322"/>
      <c r="E346" s="322"/>
      <c r="F346" s="322"/>
      <c r="G346" s="322"/>
      <c r="H346" s="322"/>
      <c r="I346" s="322"/>
      <c r="J346" s="322"/>
      <c r="K346" s="322"/>
      <c r="L346" s="322"/>
      <c r="M346" s="322"/>
      <c r="N346" s="322"/>
      <c r="O346" s="322"/>
      <c r="P346" s="322"/>
      <c r="Q346" s="322"/>
      <c r="R346" s="322"/>
      <c r="S346" s="322"/>
      <c r="T346" s="322"/>
      <c r="U346" s="322"/>
      <c r="V346" s="322"/>
      <c r="W346" s="322"/>
      <c r="X346" s="67"/>
      <c r="Y346" s="67"/>
    </row>
    <row r="347" spans="1:52" ht="27" customHeight="1" x14ac:dyDescent="0.25">
      <c r="A347" s="64" t="s">
        <v>489</v>
      </c>
      <c r="B347" s="64" t="s">
        <v>490</v>
      </c>
      <c r="C347" s="37">
        <v>4301031177</v>
      </c>
      <c r="D347" s="323">
        <v>4607091389753</v>
      </c>
      <c r="E347" s="323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4301031174</v>
      </c>
      <c r="D348" s="323">
        <v>4607091389760</v>
      </c>
      <c r="E348" s="323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3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4301031175</v>
      </c>
      <c r="D349" s="323">
        <v>4607091389746</v>
      </c>
      <c r="E349" s="323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495</v>
      </c>
      <c r="B350" s="64" t="s">
        <v>496</v>
      </c>
      <c r="C350" s="37">
        <v>4301031236</v>
      </c>
      <c r="D350" s="323">
        <v>4680115882928</v>
      </c>
      <c r="E350" s="323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4301031257</v>
      </c>
      <c r="D351" s="323">
        <v>4680115883147</v>
      </c>
      <c r="E351" s="32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4301031178</v>
      </c>
      <c r="D352" s="323">
        <v>4607091384338</v>
      </c>
      <c r="E352" s="32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37.5" customHeight="1" x14ac:dyDescent="0.25">
      <c r="A353" s="64" t="s">
        <v>501</v>
      </c>
      <c r="B353" s="64" t="s">
        <v>502</v>
      </c>
      <c r="C353" s="37">
        <v>4301031254</v>
      </c>
      <c r="D353" s="323">
        <v>4680115883154</v>
      </c>
      <c r="E353" s="32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6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37.5" customHeight="1" x14ac:dyDescent="0.25">
      <c r="A354" s="64" t="s">
        <v>503</v>
      </c>
      <c r="B354" s="64" t="s">
        <v>504</v>
      </c>
      <c r="C354" s="37">
        <v>4301031171</v>
      </c>
      <c r="D354" s="323">
        <v>4607091389524</v>
      </c>
      <c r="E354" s="32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16.799999999999997</v>
      </c>
      <c r="V354" s="56">
        <f t="shared" si="15"/>
        <v>16.8</v>
      </c>
      <c r="W354" s="42">
        <f t="shared" si="16"/>
        <v>4.0160000000000001E-2</v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505</v>
      </c>
      <c r="B355" s="64" t="s">
        <v>506</v>
      </c>
      <c r="C355" s="37">
        <v>4301031258</v>
      </c>
      <c r="D355" s="323">
        <v>4680115883161</v>
      </c>
      <c r="E355" s="32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507</v>
      </c>
      <c r="B356" s="64" t="s">
        <v>508</v>
      </c>
      <c r="C356" s="37">
        <v>4301031170</v>
      </c>
      <c r="D356" s="323">
        <v>4607091384345</v>
      </c>
      <c r="E356" s="323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52.5</v>
      </c>
      <c r="V356" s="56">
        <f t="shared" si="15"/>
        <v>52.5</v>
      </c>
      <c r="W356" s="42">
        <f t="shared" si="16"/>
        <v>0.1255</v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509</v>
      </c>
      <c r="B357" s="64" t="s">
        <v>510</v>
      </c>
      <c r="C357" s="37">
        <v>4301031256</v>
      </c>
      <c r="D357" s="323">
        <v>4680115883178</v>
      </c>
      <c r="E357" s="323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6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511</v>
      </c>
      <c r="B358" s="64" t="s">
        <v>512</v>
      </c>
      <c r="C358" s="37">
        <v>4301031172</v>
      </c>
      <c r="D358" s="323">
        <v>4607091389531</v>
      </c>
      <c r="E358" s="323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6"/>
      <c r="R358" s="40" t="s">
        <v>48</v>
      </c>
      <c r="S358" s="40" t="s">
        <v>48</v>
      </c>
      <c r="T358" s="41" t="s">
        <v>0</v>
      </c>
      <c r="U358" s="59">
        <v>50.4</v>
      </c>
      <c r="V358" s="56">
        <f t="shared" si="15"/>
        <v>50.400000000000006</v>
      </c>
      <c r="W358" s="42">
        <f t="shared" si="16"/>
        <v>0.12048</v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513</v>
      </c>
      <c r="B359" s="64" t="s">
        <v>514</v>
      </c>
      <c r="C359" s="37">
        <v>4301031255</v>
      </c>
      <c r="D359" s="323">
        <v>4680115883185</v>
      </c>
      <c r="E359" s="323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389" t="s">
        <v>515</v>
      </c>
      <c r="N359" s="325"/>
      <c r="O359" s="325"/>
      <c r="P359" s="325"/>
      <c r="Q359" s="326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30"/>
      <c r="B360" s="330"/>
      <c r="C360" s="330"/>
      <c r="D360" s="330"/>
      <c r="E360" s="330"/>
      <c r="F360" s="330"/>
      <c r="G360" s="330"/>
      <c r="H360" s="330"/>
      <c r="I360" s="330"/>
      <c r="J360" s="330"/>
      <c r="K360" s="330"/>
      <c r="L360" s="331"/>
      <c r="M360" s="327" t="s">
        <v>43</v>
      </c>
      <c r="N360" s="328"/>
      <c r="O360" s="328"/>
      <c r="P360" s="328"/>
      <c r="Q360" s="328"/>
      <c r="R360" s="328"/>
      <c r="S360" s="329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57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57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0.28614000000000001</v>
      </c>
      <c r="X360" s="68"/>
      <c r="Y360" s="68"/>
    </row>
    <row r="361" spans="1:52" x14ac:dyDescent="0.2">
      <c r="A361" s="330"/>
      <c r="B361" s="330"/>
      <c r="C361" s="330"/>
      <c r="D361" s="330"/>
      <c r="E361" s="330"/>
      <c r="F361" s="330"/>
      <c r="G361" s="330"/>
      <c r="H361" s="330"/>
      <c r="I361" s="330"/>
      <c r="J361" s="330"/>
      <c r="K361" s="330"/>
      <c r="L361" s="331"/>
      <c r="M361" s="327" t="s">
        <v>43</v>
      </c>
      <c r="N361" s="328"/>
      <c r="O361" s="328"/>
      <c r="P361" s="328"/>
      <c r="Q361" s="328"/>
      <c r="R361" s="328"/>
      <c r="S361" s="329"/>
      <c r="T361" s="43" t="s">
        <v>0</v>
      </c>
      <c r="U361" s="44">
        <f>IFERROR(SUM(U347:U359),"0")</f>
        <v>119.69999999999999</v>
      </c>
      <c r="V361" s="44">
        <f>IFERROR(SUM(V347:V359),"0")</f>
        <v>119.7</v>
      </c>
      <c r="W361" s="43"/>
      <c r="X361" s="68"/>
      <c r="Y361" s="68"/>
    </row>
    <row r="362" spans="1:52" ht="14.25" customHeight="1" x14ac:dyDescent="0.25">
      <c r="A362" s="322" t="s">
        <v>79</v>
      </c>
      <c r="B362" s="322"/>
      <c r="C362" s="322"/>
      <c r="D362" s="322"/>
      <c r="E362" s="322"/>
      <c r="F362" s="322"/>
      <c r="G362" s="322"/>
      <c r="H362" s="322"/>
      <c r="I362" s="322"/>
      <c r="J362" s="322"/>
      <c r="K362" s="322"/>
      <c r="L362" s="322"/>
      <c r="M362" s="322"/>
      <c r="N362" s="322"/>
      <c r="O362" s="322"/>
      <c r="P362" s="322"/>
      <c r="Q362" s="322"/>
      <c r="R362" s="322"/>
      <c r="S362" s="322"/>
      <c r="T362" s="322"/>
      <c r="U362" s="322"/>
      <c r="V362" s="322"/>
      <c r="W362" s="322"/>
      <c r="X362" s="67"/>
      <c r="Y362" s="67"/>
    </row>
    <row r="363" spans="1:52" ht="27" customHeight="1" x14ac:dyDescent="0.25">
      <c r="A363" s="64" t="s">
        <v>516</v>
      </c>
      <c r="B363" s="64" t="s">
        <v>517</v>
      </c>
      <c r="C363" s="37">
        <v>4301051258</v>
      </c>
      <c r="D363" s="323">
        <v>4607091389685</v>
      </c>
      <c r="E363" s="323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138</v>
      </c>
      <c r="L363" s="38">
        <v>45</v>
      </c>
      <c r="M36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518</v>
      </c>
      <c r="B364" s="64" t="s">
        <v>519</v>
      </c>
      <c r="C364" s="37">
        <v>4301051431</v>
      </c>
      <c r="D364" s="323">
        <v>4607091389654</v>
      </c>
      <c r="E364" s="323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138</v>
      </c>
      <c r="L364" s="38">
        <v>45</v>
      </c>
      <c r="M364" s="3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6"/>
      <c r="R364" s="40" t="s">
        <v>48</v>
      </c>
      <c r="S364" s="40" t="s">
        <v>48</v>
      </c>
      <c r="T364" s="41" t="s">
        <v>0</v>
      </c>
      <c r="U364" s="59">
        <v>65.34</v>
      </c>
      <c r="V364" s="56">
        <f>IFERROR(IF(U364="",0,CEILING((U364/$H364),1)*$H364),"")</f>
        <v>65.34</v>
      </c>
      <c r="W364" s="42">
        <f>IFERROR(IF(V364=0,"",ROUNDUP(V364/H364,0)*0.00753),"")</f>
        <v>0.24849000000000002</v>
      </c>
      <c r="X364" s="69" t="s">
        <v>48</v>
      </c>
      <c r="Y364" s="70" t="s">
        <v>48</v>
      </c>
      <c r="AC364" s="71"/>
      <c r="AZ364" s="269" t="s">
        <v>65</v>
      </c>
    </row>
    <row r="365" spans="1:52" ht="27" customHeight="1" x14ac:dyDescent="0.25">
      <c r="A365" s="64" t="s">
        <v>520</v>
      </c>
      <c r="B365" s="64" t="s">
        <v>521</v>
      </c>
      <c r="C365" s="37">
        <v>4301051284</v>
      </c>
      <c r="D365" s="323">
        <v>4607091384352</v>
      </c>
      <c r="E365" s="323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138</v>
      </c>
      <c r="L365" s="38">
        <v>45</v>
      </c>
      <c r="M36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6"/>
      <c r="R365" s="40" t="s">
        <v>48</v>
      </c>
      <c r="S365" s="40" t="s">
        <v>48</v>
      </c>
      <c r="T365" s="41" t="s">
        <v>0</v>
      </c>
      <c r="U365" s="59">
        <v>136.79999999999998</v>
      </c>
      <c r="V365" s="56">
        <f>IFERROR(IF(U365="",0,CEILING((U365/$H365),1)*$H365),"")</f>
        <v>136.79999999999998</v>
      </c>
      <c r="W365" s="42">
        <f>IFERROR(IF(V365=0,"",ROUNDUP(V365/H365,0)*0.00937),"")</f>
        <v>0.53408999999999995</v>
      </c>
      <c r="X365" s="69" t="s">
        <v>48</v>
      </c>
      <c r="Y365" s="70" t="s">
        <v>48</v>
      </c>
      <c r="AC365" s="71"/>
      <c r="AZ365" s="270" t="s">
        <v>65</v>
      </c>
    </row>
    <row r="366" spans="1:52" ht="27" customHeight="1" x14ac:dyDescent="0.25">
      <c r="A366" s="64" t="s">
        <v>522</v>
      </c>
      <c r="B366" s="64" t="s">
        <v>523</v>
      </c>
      <c r="C366" s="37">
        <v>4301051257</v>
      </c>
      <c r="D366" s="323">
        <v>4607091389661</v>
      </c>
      <c r="E366" s="323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138</v>
      </c>
      <c r="L366" s="38">
        <v>45</v>
      </c>
      <c r="M366" s="3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55.000000000000007</v>
      </c>
      <c r="V366" s="56">
        <f>IFERROR(IF(U366="",0,CEILING((U366/$H366),1)*$H366),"")</f>
        <v>55.000000000000007</v>
      </c>
      <c r="W366" s="42">
        <f>IFERROR(IF(V366=0,"",ROUNDUP(V366/H366,0)*0.00937),"")</f>
        <v>0.23424999999999999</v>
      </c>
      <c r="X366" s="69" t="s">
        <v>48</v>
      </c>
      <c r="Y366" s="70" t="s">
        <v>48</v>
      </c>
      <c r="AC366" s="71"/>
      <c r="AZ366" s="271" t="s">
        <v>65</v>
      </c>
    </row>
    <row r="367" spans="1:52" x14ac:dyDescent="0.2">
      <c r="A367" s="330"/>
      <c r="B367" s="330"/>
      <c r="C367" s="330"/>
      <c r="D367" s="330"/>
      <c r="E367" s="330"/>
      <c r="F367" s="330"/>
      <c r="G367" s="330"/>
      <c r="H367" s="330"/>
      <c r="I367" s="330"/>
      <c r="J367" s="330"/>
      <c r="K367" s="330"/>
      <c r="L367" s="331"/>
      <c r="M367" s="327" t="s">
        <v>43</v>
      </c>
      <c r="N367" s="328"/>
      <c r="O367" s="328"/>
      <c r="P367" s="328"/>
      <c r="Q367" s="328"/>
      <c r="R367" s="328"/>
      <c r="S367" s="329"/>
      <c r="T367" s="43" t="s">
        <v>42</v>
      </c>
      <c r="U367" s="44">
        <f>IFERROR(U363/H363,"0")+IFERROR(U364/H364,"0")+IFERROR(U365/H365,"0")+IFERROR(U366/H366,"0")</f>
        <v>115</v>
      </c>
      <c r="V367" s="44">
        <f>IFERROR(V363/H363,"0")+IFERROR(V364/H364,"0")+IFERROR(V365/H365,"0")+IFERROR(V366/H366,"0")</f>
        <v>115</v>
      </c>
      <c r="W367" s="44">
        <f>IFERROR(IF(W363="",0,W363),"0")+IFERROR(IF(W364="",0,W364),"0")+IFERROR(IF(W365="",0,W365),"0")+IFERROR(IF(W366="",0,W366),"0")</f>
        <v>1.0168299999999999</v>
      </c>
      <c r="X367" s="68"/>
      <c r="Y367" s="68"/>
    </row>
    <row r="368" spans="1:52" x14ac:dyDescent="0.2">
      <c r="A368" s="330"/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1"/>
      <c r="M368" s="327" t="s">
        <v>43</v>
      </c>
      <c r="N368" s="328"/>
      <c r="O368" s="328"/>
      <c r="P368" s="328"/>
      <c r="Q368" s="328"/>
      <c r="R368" s="328"/>
      <c r="S368" s="329"/>
      <c r="T368" s="43" t="s">
        <v>0</v>
      </c>
      <c r="U368" s="44">
        <f>IFERROR(SUM(U363:U366),"0")</f>
        <v>257.14</v>
      </c>
      <c r="V368" s="44">
        <f>IFERROR(SUM(V363:V366),"0")</f>
        <v>257.14</v>
      </c>
      <c r="W368" s="43"/>
      <c r="X368" s="68"/>
      <c r="Y368" s="68"/>
    </row>
    <row r="369" spans="1:52" ht="14.25" customHeight="1" x14ac:dyDescent="0.25">
      <c r="A369" s="322" t="s">
        <v>224</v>
      </c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2"/>
      <c r="M369" s="322"/>
      <c r="N369" s="322"/>
      <c r="O369" s="322"/>
      <c r="P369" s="322"/>
      <c r="Q369" s="322"/>
      <c r="R369" s="322"/>
      <c r="S369" s="322"/>
      <c r="T369" s="322"/>
      <c r="U369" s="322"/>
      <c r="V369" s="322"/>
      <c r="W369" s="322"/>
      <c r="X369" s="67"/>
      <c r="Y369" s="67"/>
    </row>
    <row r="370" spans="1:52" ht="27" customHeight="1" x14ac:dyDescent="0.25">
      <c r="A370" s="64" t="s">
        <v>524</v>
      </c>
      <c r="B370" s="64" t="s">
        <v>525</v>
      </c>
      <c r="C370" s="37">
        <v>4301060352</v>
      </c>
      <c r="D370" s="323">
        <v>4680115881648</v>
      </c>
      <c r="E370" s="323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72" t="s">
        <v>65</v>
      </c>
    </row>
    <row r="371" spans="1:52" x14ac:dyDescent="0.2">
      <c r="A371" s="330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1"/>
      <c r="M371" s="327" t="s">
        <v>43</v>
      </c>
      <c r="N371" s="328"/>
      <c r="O371" s="328"/>
      <c r="P371" s="328"/>
      <c r="Q371" s="328"/>
      <c r="R371" s="328"/>
      <c r="S371" s="329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1"/>
      <c r="M372" s="327" t="s">
        <v>43</v>
      </c>
      <c r="N372" s="328"/>
      <c r="O372" s="328"/>
      <c r="P372" s="328"/>
      <c r="Q372" s="328"/>
      <c r="R372" s="328"/>
      <c r="S372" s="329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22" t="s">
        <v>92</v>
      </c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2"/>
      <c r="M373" s="322"/>
      <c r="N373" s="322"/>
      <c r="O373" s="322"/>
      <c r="P373" s="322"/>
      <c r="Q373" s="322"/>
      <c r="R373" s="322"/>
      <c r="S373" s="322"/>
      <c r="T373" s="322"/>
      <c r="U373" s="322"/>
      <c r="V373" s="322"/>
      <c r="W373" s="322"/>
      <c r="X373" s="67"/>
      <c r="Y373" s="67"/>
    </row>
    <row r="374" spans="1:52" ht="27" customHeight="1" x14ac:dyDescent="0.25">
      <c r="A374" s="64" t="s">
        <v>526</v>
      </c>
      <c r="B374" s="64" t="s">
        <v>527</v>
      </c>
      <c r="C374" s="37">
        <v>4301032042</v>
      </c>
      <c r="D374" s="323">
        <v>4680115883017</v>
      </c>
      <c r="E374" s="323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528</v>
      </c>
      <c r="L374" s="38">
        <v>60</v>
      </c>
      <c r="M374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6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ht="27" customHeight="1" x14ac:dyDescent="0.25">
      <c r="A375" s="64" t="s">
        <v>529</v>
      </c>
      <c r="B375" s="64" t="s">
        <v>530</v>
      </c>
      <c r="C375" s="37">
        <v>4301032043</v>
      </c>
      <c r="D375" s="323">
        <v>4680115883031</v>
      </c>
      <c r="E375" s="323"/>
      <c r="F375" s="63">
        <v>0.03</v>
      </c>
      <c r="G375" s="38">
        <v>20</v>
      </c>
      <c r="H375" s="63">
        <v>0.6</v>
      </c>
      <c r="I375" s="63">
        <v>0.9</v>
      </c>
      <c r="J375" s="38">
        <v>350</v>
      </c>
      <c r="K375" s="39" t="s">
        <v>528</v>
      </c>
      <c r="L375" s="38">
        <v>60</v>
      </c>
      <c r="M375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4" t="s">
        <v>65</v>
      </c>
    </row>
    <row r="376" spans="1:52" ht="27" customHeight="1" x14ac:dyDescent="0.25">
      <c r="A376" s="64" t="s">
        <v>531</v>
      </c>
      <c r="B376" s="64" t="s">
        <v>532</v>
      </c>
      <c r="C376" s="37">
        <v>4301032041</v>
      </c>
      <c r="D376" s="323">
        <v>4680115883024</v>
      </c>
      <c r="E376" s="323"/>
      <c r="F376" s="63">
        <v>0.03</v>
      </c>
      <c r="G376" s="38">
        <v>20</v>
      </c>
      <c r="H376" s="63">
        <v>0.6</v>
      </c>
      <c r="I376" s="63">
        <v>0.9</v>
      </c>
      <c r="J376" s="38">
        <v>350</v>
      </c>
      <c r="K376" s="39" t="s">
        <v>528</v>
      </c>
      <c r="L376" s="38">
        <v>60</v>
      </c>
      <c r="M376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5" t="s">
        <v>65</v>
      </c>
    </row>
    <row r="377" spans="1:52" x14ac:dyDescent="0.2">
      <c r="A377" s="330"/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1"/>
      <c r="M377" s="327" t="s">
        <v>43</v>
      </c>
      <c r="N377" s="328"/>
      <c r="O377" s="328"/>
      <c r="P377" s="328"/>
      <c r="Q377" s="328"/>
      <c r="R377" s="328"/>
      <c r="S377" s="329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30"/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1"/>
      <c r="M378" s="327" t="s">
        <v>43</v>
      </c>
      <c r="N378" s="328"/>
      <c r="O378" s="328"/>
      <c r="P378" s="328"/>
      <c r="Q378" s="328"/>
      <c r="R378" s="328"/>
      <c r="S378" s="329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22" t="s">
        <v>101</v>
      </c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2"/>
      <c r="N379" s="322"/>
      <c r="O379" s="322"/>
      <c r="P379" s="322"/>
      <c r="Q379" s="322"/>
      <c r="R379" s="322"/>
      <c r="S379" s="322"/>
      <c r="T379" s="322"/>
      <c r="U379" s="322"/>
      <c r="V379" s="322"/>
      <c r="W379" s="322"/>
      <c r="X379" s="67"/>
      <c r="Y379" s="67"/>
    </row>
    <row r="380" spans="1:52" ht="27" customHeight="1" x14ac:dyDescent="0.25">
      <c r="A380" s="64" t="s">
        <v>533</v>
      </c>
      <c r="B380" s="64" t="s">
        <v>534</v>
      </c>
      <c r="C380" s="37">
        <v>4301170009</v>
      </c>
      <c r="D380" s="323">
        <v>4680115882997</v>
      </c>
      <c r="E380" s="323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528</v>
      </c>
      <c r="L380" s="38">
        <v>150</v>
      </c>
      <c r="M380" s="376" t="s">
        <v>535</v>
      </c>
      <c r="N380" s="325"/>
      <c r="O380" s="325"/>
      <c r="P380" s="325"/>
      <c r="Q380" s="326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6" t="s">
        <v>65</v>
      </c>
    </row>
    <row r="381" spans="1:52" x14ac:dyDescent="0.2">
      <c r="A381" s="330"/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1"/>
      <c r="M381" s="327" t="s">
        <v>43</v>
      </c>
      <c r="N381" s="328"/>
      <c r="O381" s="328"/>
      <c r="P381" s="328"/>
      <c r="Q381" s="328"/>
      <c r="R381" s="328"/>
      <c r="S381" s="329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30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1"/>
      <c r="M382" s="327" t="s">
        <v>43</v>
      </c>
      <c r="N382" s="328"/>
      <c r="O382" s="328"/>
      <c r="P382" s="328"/>
      <c r="Q382" s="328"/>
      <c r="R382" s="328"/>
      <c r="S382" s="329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21" t="s">
        <v>536</v>
      </c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66"/>
      <c r="Y383" s="66"/>
    </row>
    <row r="384" spans="1:52" ht="14.25" customHeight="1" x14ac:dyDescent="0.25">
      <c r="A384" s="322" t="s">
        <v>106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52" ht="27" customHeight="1" x14ac:dyDescent="0.25">
      <c r="A385" s="64" t="s">
        <v>537</v>
      </c>
      <c r="B385" s="64" t="s">
        <v>538</v>
      </c>
      <c r="C385" s="37">
        <v>4301020196</v>
      </c>
      <c r="D385" s="323">
        <v>4607091389388</v>
      </c>
      <c r="E385" s="323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138</v>
      </c>
      <c r="L385" s="38">
        <v>35</v>
      </c>
      <c r="M385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539</v>
      </c>
      <c r="B386" s="64" t="s">
        <v>540</v>
      </c>
      <c r="C386" s="37">
        <v>4301020185</v>
      </c>
      <c r="D386" s="323">
        <v>4607091389364</v>
      </c>
      <c r="E386" s="323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138</v>
      </c>
      <c r="L386" s="38">
        <v>35</v>
      </c>
      <c r="M386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x14ac:dyDescent="0.2">
      <c r="A387" s="330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1"/>
      <c r="M387" s="327" t="s">
        <v>43</v>
      </c>
      <c r="N387" s="328"/>
      <c r="O387" s="328"/>
      <c r="P387" s="328"/>
      <c r="Q387" s="328"/>
      <c r="R387" s="328"/>
      <c r="S387" s="329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1"/>
      <c r="M388" s="327" t="s">
        <v>43</v>
      </c>
      <c r="N388" s="328"/>
      <c r="O388" s="328"/>
      <c r="P388" s="328"/>
      <c r="Q388" s="328"/>
      <c r="R388" s="328"/>
      <c r="S388" s="329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22" t="s">
        <v>75</v>
      </c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  <c r="X389" s="67"/>
      <c r="Y389" s="67"/>
    </row>
    <row r="390" spans="1:52" ht="27" customHeight="1" x14ac:dyDescent="0.25">
      <c r="A390" s="64" t="s">
        <v>541</v>
      </c>
      <c r="B390" s="64" t="s">
        <v>542</v>
      </c>
      <c r="C390" s="37">
        <v>4301031212</v>
      </c>
      <c r="D390" s="323">
        <v>4607091389739</v>
      </c>
      <c r="E390" s="32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109</v>
      </c>
      <c r="L390" s="38">
        <v>45</v>
      </c>
      <c r="M390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543</v>
      </c>
      <c r="B391" s="64" t="s">
        <v>544</v>
      </c>
      <c r="C391" s="37">
        <v>4301031247</v>
      </c>
      <c r="D391" s="323">
        <v>4680115883048</v>
      </c>
      <c r="E391" s="323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545</v>
      </c>
      <c r="B392" s="64" t="s">
        <v>546</v>
      </c>
      <c r="C392" s="37">
        <v>4301031176</v>
      </c>
      <c r="D392" s="323">
        <v>4607091389425</v>
      </c>
      <c r="E392" s="323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547</v>
      </c>
      <c r="B393" s="64" t="s">
        <v>548</v>
      </c>
      <c r="C393" s="37">
        <v>4301031215</v>
      </c>
      <c r="D393" s="323">
        <v>4680115882911</v>
      </c>
      <c r="E393" s="323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369" t="s">
        <v>549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550</v>
      </c>
      <c r="B394" s="64" t="s">
        <v>551</v>
      </c>
      <c r="C394" s="37">
        <v>4301031167</v>
      </c>
      <c r="D394" s="323">
        <v>4680115880771</v>
      </c>
      <c r="E394" s="323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ht="27" customHeight="1" x14ac:dyDescent="0.25">
      <c r="A395" s="64" t="s">
        <v>552</v>
      </c>
      <c r="B395" s="64" t="s">
        <v>553</v>
      </c>
      <c r="C395" s="37">
        <v>4301031173</v>
      </c>
      <c r="D395" s="323">
        <v>4607091389500</v>
      </c>
      <c r="E395" s="323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6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4" t="s">
        <v>65</v>
      </c>
    </row>
    <row r="396" spans="1:52" ht="27" customHeight="1" x14ac:dyDescent="0.25">
      <c r="A396" s="64" t="s">
        <v>554</v>
      </c>
      <c r="B396" s="64" t="s">
        <v>555</v>
      </c>
      <c r="C396" s="37">
        <v>4301031103</v>
      </c>
      <c r="D396" s="323">
        <v>4680115881983</v>
      </c>
      <c r="E396" s="323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6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5" t="s">
        <v>65</v>
      </c>
    </row>
    <row r="397" spans="1:52" x14ac:dyDescent="0.2">
      <c r="A397" s="330"/>
      <c r="B397" s="330"/>
      <c r="C397" s="330"/>
      <c r="D397" s="330"/>
      <c r="E397" s="330"/>
      <c r="F397" s="330"/>
      <c r="G397" s="330"/>
      <c r="H397" s="330"/>
      <c r="I397" s="330"/>
      <c r="J397" s="330"/>
      <c r="K397" s="330"/>
      <c r="L397" s="331"/>
      <c r="M397" s="327" t="s">
        <v>43</v>
      </c>
      <c r="N397" s="328"/>
      <c r="O397" s="328"/>
      <c r="P397" s="328"/>
      <c r="Q397" s="328"/>
      <c r="R397" s="328"/>
      <c r="S397" s="329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30"/>
      <c r="B398" s="330"/>
      <c r="C398" s="330"/>
      <c r="D398" s="330"/>
      <c r="E398" s="330"/>
      <c r="F398" s="330"/>
      <c r="G398" s="330"/>
      <c r="H398" s="330"/>
      <c r="I398" s="330"/>
      <c r="J398" s="330"/>
      <c r="K398" s="330"/>
      <c r="L398" s="331"/>
      <c r="M398" s="327" t="s">
        <v>43</v>
      </c>
      <c r="N398" s="328"/>
      <c r="O398" s="328"/>
      <c r="P398" s="328"/>
      <c r="Q398" s="328"/>
      <c r="R398" s="328"/>
      <c r="S398" s="329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22" t="s">
        <v>92</v>
      </c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67"/>
      <c r="Y399" s="67"/>
    </row>
    <row r="400" spans="1:52" ht="27" customHeight="1" x14ac:dyDescent="0.25">
      <c r="A400" s="64" t="s">
        <v>556</v>
      </c>
      <c r="B400" s="64" t="s">
        <v>557</v>
      </c>
      <c r="C400" s="37">
        <v>4301032044</v>
      </c>
      <c r="D400" s="323">
        <v>4680115883000</v>
      </c>
      <c r="E400" s="323"/>
      <c r="F400" s="63">
        <v>0.03</v>
      </c>
      <c r="G400" s="38">
        <v>20</v>
      </c>
      <c r="H400" s="63">
        <v>0.6</v>
      </c>
      <c r="I400" s="63">
        <v>0.9</v>
      </c>
      <c r="J400" s="38">
        <v>350</v>
      </c>
      <c r="K400" s="39" t="s">
        <v>528</v>
      </c>
      <c r="L400" s="38">
        <v>60</v>
      </c>
      <c r="M400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6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6" t="s">
        <v>65</v>
      </c>
    </row>
    <row r="401" spans="1:52" x14ac:dyDescent="0.2">
      <c r="A401" s="330"/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1"/>
      <c r="M401" s="327" t="s">
        <v>43</v>
      </c>
      <c r="N401" s="328"/>
      <c r="O401" s="328"/>
      <c r="P401" s="328"/>
      <c r="Q401" s="328"/>
      <c r="R401" s="328"/>
      <c r="S401" s="329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30"/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1"/>
      <c r="M402" s="327" t="s">
        <v>43</v>
      </c>
      <c r="N402" s="328"/>
      <c r="O402" s="328"/>
      <c r="P402" s="328"/>
      <c r="Q402" s="328"/>
      <c r="R402" s="328"/>
      <c r="S402" s="329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22" t="s">
        <v>101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67"/>
      <c r="Y403" s="67"/>
    </row>
    <row r="404" spans="1:52" ht="27" customHeight="1" x14ac:dyDescent="0.25">
      <c r="A404" s="64" t="s">
        <v>558</v>
      </c>
      <c r="B404" s="64" t="s">
        <v>559</v>
      </c>
      <c r="C404" s="37">
        <v>4301170008</v>
      </c>
      <c r="D404" s="323">
        <v>4680115882980</v>
      </c>
      <c r="E404" s="323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528</v>
      </c>
      <c r="L404" s="38">
        <v>150</v>
      </c>
      <c r="M40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7" t="s">
        <v>65</v>
      </c>
    </row>
    <row r="405" spans="1:52" x14ac:dyDescent="0.2">
      <c r="A405" s="330"/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1"/>
      <c r="M405" s="327" t="s">
        <v>43</v>
      </c>
      <c r="N405" s="328"/>
      <c r="O405" s="328"/>
      <c r="P405" s="328"/>
      <c r="Q405" s="328"/>
      <c r="R405" s="328"/>
      <c r="S405" s="329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30"/>
      <c r="B406" s="330"/>
      <c r="C406" s="330"/>
      <c r="D406" s="330"/>
      <c r="E406" s="330"/>
      <c r="F406" s="330"/>
      <c r="G406" s="330"/>
      <c r="H406" s="330"/>
      <c r="I406" s="330"/>
      <c r="J406" s="330"/>
      <c r="K406" s="330"/>
      <c r="L406" s="331"/>
      <c r="M406" s="327" t="s">
        <v>43</v>
      </c>
      <c r="N406" s="328"/>
      <c r="O406" s="328"/>
      <c r="P406" s="328"/>
      <c r="Q406" s="328"/>
      <c r="R406" s="328"/>
      <c r="S406" s="329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44" t="s">
        <v>560</v>
      </c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55"/>
      <c r="Y407" s="55"/>
    </row>
    <row r="408" spans="1:52" ht="16.5" customHeight="1" x14ac:dyDescent="0.25">
      <c r="A408" s="321" t="s">
        <v>560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66"/>
      <c r="Y408" s="66"/>
    </row>
    <row r="409" spans="1:52" ht="14.25" customHeight="1" x14ac:dyDescent="0.25">
      <c r="A409" s="322" t="s">
        <v>113</v>
      </c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2"/>
      <c r="N409" s="322"/>
      <c r="O409" s="322"/>
      <c r="P409" s="322"/>
      <c r="Q409" s="322"/>
      <c r="R409" s="322"/>
      <c r="S409" s="322"/>
      <c r="T409" s="322"/>
      <c r="U409" s="322"/>
      <c r="V409" s="322"/>
      <c r="W409" s="322"/>
      <c r="X409" s="67"/>
      <c r="Y409" s="67"/>
    </row>
    <row r="410" spans="1:52" ht="27" customHeight="1" x14ac:dyDescent="0.25">
      <c r="A410" s="64" t="s">
        <v>561</v>
      </c>
      <c r="B410" s="64" t="s">
        <v>562</v>
      </c>
      <c r="C410" s="37">
        <v>4301011371</v>
      </c>
      <c r="D410" s="323">
        <v>4607091389067</v>
      </c>
      <c r="E410" s="323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138</v>
      </c>
      <c r="L410" s="38">
        <v>55</v>
      </c>
      <c r="M410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563</v>
      </c>
      <c r="B411" s="64" t="s">
        <v>564</v>
      </c>
      <c r="C411" s="37">
        <v>4301011363</v>
      </c>
      <c r="D411" s="323">
        <v>4607091383522</v>
      </c>
      <c r="E411" s="323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565</v>
      </c>
      <c r="B412" s="64" t="s">
        <v>566</v>
      </c>
      <c r="C412" s="37">
        <v>4301011431</v>
      </c>
      <c r="D412" s="323">
        <v>4607091384437</v>
      </c>
      <c r="E412" s="323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109</v>
      </c>
      <c r="L412" s="38">
        <v>50</v>
      </c>
      <c r="M412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6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IFERROR(IF(V412=0,"",ROUNDUP(V412/H412,0)*0.01196),"")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567</v>
      </c>
      <c r="B413" s="64" t="s">
        <v>568</v>
      </c>
      <c r="C413" s="37">
        <v>4301011365</v>
      </c>
      <c r="D413" s="323">
        <v>4607091389104</v>
      </c>
      <c r="E413" s="323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6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569</v>
      </c>
      <c r="B414" s="64" t="s">
        <v>570</v>
      </c>
      <c r="C414" s="37">
        <v>4301011367</v>
      </c>
      <c r="D414" s="323">
        <v>4680115880603</v>
      </c>
      <c r="E414" s="32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6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571</v>
      </c>
      <c r="B415" s="64" t="s">
        <v>572</v>
      </c>
      <c r="C415" s="37">
        <v>4301011168</v>
      </c>
      <c r="D415" s="323">
        <v>4607091389999</v>
      </c>
      <c r="E415" s="323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573</v>
      </c>
      <c r="B416" s="64" t="s">
        <v>574</v>
      </c>
      <c r="C416" s="37">
        <v>4301011372</v>
      </c>
      <c r="D416" s="323">
        <v>4680115882782</v>
      </c>
      <c r="E416" s="32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50</v>
      </c>
      <c r="M416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ht="27" customHeight="1" x14ac:dyDescent="0.25">
      <c r="A417" s="64" t="s">
        <v>575</v>
      </c>
      <c r="B417" s="64" t="s">
        <v>576</v>
      </c>
      <c r="C417" s="37">
        <v>4301011190</v>
      </c>
      <c r="D417" s="323">
        <v>4607091389098</v>
      </c>
      <c r="E417" s="323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138</v>
      </c>
      <c r="L417" s="38">
        <v>50</v>
      </c>
      <c r="M417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6"/>
      <c r="R417" s="40" t="s">
        <v>48</v>
      </c>
      <c r="S417" s="40" t="s">
        <v>48</v>
      </c>
      <c r="T417" s="41" t="s">
        <v>0</v>
      </c>
      <c r="U417" s="59">
        <v>122.4</v>
      </c>
      <c r="V417" s="56">
        <f t="shared" si="18"/>
        <v>122.39999999999999</v>
      </c>
      <c r="W417" s="42">
        <f>IFERROR(IF(V417=0,"",ROUNDUP(V417/H417,0)*0.00753),"")</f>
        <v>0.38403000000000004</v>
      </c>
      <c r="X417" s="69" t="s">
        <v>48</v>
      </c>
      <c r="Y417" s="70" t="s">
        <v>48</v>
      </c>
      <c r="AC417" s="71"/>
      <c r="AZ417" s="295" t="s">
        <v>65</v>
      </c>
    </row>
    <row r="418" spans="1:52" ht="27" customHeight="1" x14ac:dyDescent="0.25">
      <c r="A418" s="64" t="s">
        <v>577</v>
      </c>
      <c r="B418" s="64" t="s">
        <v>578</v>
      </c>
      <c r="C418" s="37">
        <v>4301011366</v>
      </c>
      <c r="D418" s="323">
        <v>4607091389982</v>
      </c>
      <c r="E418" s="323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109</v>
      </c>
      <c r="L418" s="38">
        <v>55</v>
      </c>
      <c r="M418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6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6" t="s">
        <v>65</v>
      </c>
    </row>
    <row r="419" spans="1:52" x14ac:dyDescent="0.2">
      <c r="A419" s="330"/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1"/>
      <c r="M419" s="327" t="s">
        <v>43</v>
      </c>
      <c r="N419" s="328"/>
      <c r="O419" s="328"/>
      <c r="P419" s="328"/>
      <c r="Q419" s="328"/>
      <c r="R419" s="328"/>
      <c r="S419" s="329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51.000000000000007</v>
      </c>
      <c r="V419" s="44">
        <f>IFERROR(V410/H410,"0")+IFERROR(V411/H411,"0")+IFERROR(V412/H412,"0")+IFERROR(V413/H413,"0")+IFERROR(V414/H414,"0")+IFERROR(V415/H415,"0")+IFERROR(V416/H416,"0")+IFERROR(V417/H417,"0")+IFERROR(V418/H418,"0")</f>
        <v>51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0.38403000000000004</v>
      </c>
      <c r="X419" s="68"/>
      <c r="Y419" s="68"/>
    </row>
    <row r="420" spans="1:52" x14ac:dyDescent="0.2">
      <c r="A420" s="330"/>
      <c r="B420" s="330"/>
      <c r="C420" s="330"/>
      <c r="D420" s="330"/>
      <c r="E420" s="330"/>
      <c r="F420" s="330"/>
      <c r="G420" s="330"/>
      <c r="H420" s="330"/>
      <c r="I420" s="330"/>
      <c r="J420" s="330"/>
      <c r="K420" s="330"/>
      <c r="L420" s="331"/>
      <c r="M420" s="327" t="s">
        <v>43</v>
      </c>
      <c r="N420" s="328"/>
      <c r="O420" s="328"/>
      <c r="P420" s="328"/>
      <c r="Q420" s="328"/>
      <c r="R420" s="328"/>
      <c r="S420" s="329"/>
      <c r="T420" s="43" t="s">
        <v>0</v>
      </c>
      <c r="U420" s="44">
        <f>IFERROR(SUM(U410:U418),"0")</f>
        <v>122.4</v>
      </c>
      <c r="V420" s="44">
        <f>IFERROR(SUM(V410:V418),"0")</f>
        <v>122.39999999999999</v>
      </c>
      <c r="W420" s="43"/>
      <c r="X420" s="68"/>
      <c r="Y420" s="68"/>
    </row>
    <row r="421" spans="1:52" ht="14.25" customHeight="1" x14ac:dyDescent="0.25">
      <c r="A421" s="322" t="s">
        <v>106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52" ht="16.5" customHeight="1" x14ac:dyDescent="0.25">
      <c r="A422" s="64" t="s">
        <v>579</v>
      </c>
      <c r="B422" s="64" t="s">
        <v>580</v>
      </c>
      <c r="C422" s="37">
        <v>4301020222</v>
      </c>
      <c r="D422" s="323">
        <v>4607091388930</v>
      </c>
      <c r="E422" s="32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109</v>
      </c>
      <c r="L422" s="38">
        <v>55</v>
      </c>
      <c r="M422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16.5" customHeight="1" x14ac:dyDescent="0.25">
      <c r="A423" s="64" t="s">
        <v>581</v>
      </c>
      <c r="B423" s="64" t="s">
        <v>582</v>
      </c>
      <c r="C423" s="37">
        <v>4301020206</v>
      </c>
      <c r="D423" s="323">
        <v>4680115880054</v>
      </c>
      <c r="E423" s="32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55</v>
      </c>
      <c r="M423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30"/>
      <c r="B424" s="330"/>
      <c r="C424" s="330"/>
      <c r="D424" s="330"/>
      <c r="E424" s="330"/>
      <c r="F424" s="330"/>
      <c r="G424" s="330"/>
      <c r="H424" s="330"/>
      <c r="I424" s="330"/>
      <c r="J424" s="330"/>
      <c r="K424" s="330"/>
      <c r="L424" s="331"/>
      <c r="M424" s="327" t="s">
        <v>43</v>
      </c>
      <c r="N424" s="328"/>
      <c r="O424" s="328"/>
      <c r="P424" s="328"/>
      <c r="Q424" s="328"/>
      <c r="R424" s="328"/>
      <c r="S424" s="329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52" x14ac:dyDescent="0.2">
      <c r="A425" s="330"/>
      <c r="B425" s="330"/>
      <c r="C425" s="330"/>
      <c r="D425" s="330"/>
      <c r="E425" s="330"/>
      <c r="F425" s="330"/>
      <c r="G425" s="330"/>
      <c r="H425" s="330"/>
      <c r="I425" s="330"/>
      <c r="J425" s="330"/>
      <c r="K425" s="330"/>
      <c r="L425" s="331"/>
      <c r="M425" s="327" t="s">
        <v>43</v>
      </c>
      <c r="N425" s="328"/>
      <c r="O425" s="328"/>
      <c r="P425" s="328"/>
      <c r="Q425" s="328"/>
      <c r="R425" s="328"/>
      <c r="S425" s="329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52" ht="14.25" customHeight="1" x14ac:dyDescent="0.25">
      <c r="A426" s="322" t="s">
        <v>75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52" ht="27" customHeight="1" x14ac:dyDescent="0.25">
      <c r="A427" s="64" t="s">
        <v>583</v>
      </c>
      <c r="B427" s="64" t="s">
        <v>584</v>
      </c>
      <c r="C427" s="37">
        <v>4301031252</v>
      </c>
      <c r="D427" s="323">
        <v>4680115883116</v>
      </c>
      <c r="E427" s="323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109</v>
      </c>
      <c r="L427" s="38">
        <v>60</v>
      </c>
      <c r="M427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585</v>
      </c>
      <c r="B428" s="64" t="s">
        <v>586</v>
      </c>
      <c r="C428" s="37">
        <v>4301031248</v>
      </c>
      <c r="D428" s="323">
        <v>4680115883093</v>
      </c>
      <c r="E428" s="323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587</v>
      </c>
      <c r="B429" s="64" t="s">
        <v>588</v>
      </c>
      <c r="C429" s="37">
        <v>4301031250</v>
      </c>
      <c r="D429" s="323">
        <v>4680115883109</v>
      </c>
      <c r="E429" s="323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6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4301031249</v>
      </c>
      <c r="D430" s="323">
        <v>4680115882072</v>
      </c>
      <c r="E430" s="323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109</v>
      </c>
      <c r="L430" s="38">
        <v>60</v>
      </c>
      <c r="M430" s="353" t="s">
        <v>591</v>
      </c>
      <c r="N430" s="325"/>
      <c r="O430" s="325"/>
      <c r="P430" s="325"/>
      <c r="Q430" s="326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ht="27" customHeight="1" x14ac:dyDescent="0.25">
      <c r="A431" s="64" t="s">
        <v>592</v>
      </c>
      <c r="B431" s="64" t="s">
        <v>593</v>
      </c>
      <c r="C431" s="37">
        <v>4301031251</v>
      </c>
      <c r="D431" s="323">
        <v>4680115882102</v>
      </c>
      <c r="E431" s="323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54" t="s">
        <v>594</v>
      </c>
      <c r="N431" s="325"/>
      <c r="O431" s="325"/>
      <c r="P431" s="325"/>
      <c r="Q431" s="326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3" t="s">
        <v>65</v>
      </c>
    </row>
    <row r="432" spans="1:52" ht="27" customHeight="1" x14ac:dyDescent="0.25">
      <c r="A432" s="64" t="s">
        <v>595</v>
      </c>
      <c r="B432" s="64" t="s">
        <v>596</v>
      </c>
      <c r="C432" s="37">
        <v>4301031253</v>
      </c>
      <c r="D432" s="323">
        <v>4680115882096</v>
      </c>
      <c r="E432" s="323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347" t="s">
        <v>597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4" t="s">
        <v>65</v>
      </c>
    </row>
    <row r="433" spans="1:52" x14ac:dyDescent="0.2">
      <c r="A433" s="330"/>
      <c r="B433" s="330"/>
      <c r="C433" s="330"/>
      <c r="D433" s="330"/>
      <c r="E433" s="330"/>
      <c r="F433" s="330"/>
      <c r="G433" s="330"/>
      <c r="H433" s="330"/>
      <c r="I433" s="330"/>
      <c r="J433" s="330"/>
      <c r="K433" s="330"/>
      <c r="L433" s="331"/>
      <c r="M433" s="327" t="s">
        <v>43</v>
      </c>
      <c r="N433" s="328"/>
      <c r="O433" s="328"/>
      <c r="P433" s="328"/>
      <c r="Q433" s="328"/>
      <c r="R433" s="328"/>
      <c r="S433" s="329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30"/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1"/>
      <c r="M434" s="327" t="s">
        <v>43</v>
      </c>
      <c r="N434" s="328"/>
      <c r="O434" s="328"/>
      <c r="P434" s="328"/>
      <c r="Q434" s="328"/>
      <c r="R434" s="328"/>
      <c r="S434" s="329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22" t="s">
        <v>79</v>
      </c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2"/>
      <c r="M435" s="322"/>
      <c r="N435" s="322"/>
      <c r="O435" s="322"/>
      <c r="P435" s="322"/>
      <c r="Q435" s="322"/>
      <c r="R435" s="322"/>
      <c r="S435" s="322"/>
      <c r="T435" s="322"/>
      <c r="U435" s="322"/>
      <c r="V435" s="322"/>
      <c r="W435" s="322"/>
      <c r="X435" s="67"/>
      <c r="Y435" s="67"/>
    </row>
    <row r="436" spans="1:52" ht="16.5" customHeight="1" x14ac:dyDescent="0.25">
      <c r="A436" s="64" t="s">
        <v>598</v>
      </c>
      <c r="B436" s="64" t="s">
        <v>599</v>
      </c>
      <c r="C436" s="37">
        <v>4301051230</v>
      </c>
      <c r="D436" s="323">
        <v>4607091383409</v>
      </c>
      <c r="E436" s="323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5" t="s">
        <v>65</v>
      </c>
    </row>
    <row r="437" spans="1:52" ht="16.5" customHeight="1" x14ac:dyDescent="0.25">
      <c r="A437" s="64" t="s">
        <v>600</v>
      </c>
      <c r="B437" s="64" t="s">
        <v>601</v>
      </c>
      <c r="C437" s="37">
        <v>4301051231</v>
      </c>
      <c r="D437" s="323">
        <v>4607091383416</v>
      </c>
      <c r="E437" s="323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6" t="s">
        <v>65</v>
      </c>
    </row>
    <row r="438" spans="1:52" x14ac:dyDescent="0.2">
      <c r="A438" s="330"/>
      <c r="B438" s="330"/>
      <c r="C438" s="330"/>
      <c r="D438" s="330"/>
      <c r="E438" s="330"/>
      <c r="F438" s="330"/>
      <c r="G438" s="330"/>
      <c r="H438" s="330"/>
      <c r="I438" s="330"/>
      <c r="J438" s="330"/>
      <c r="K438" s="330"/>
      <c r="L438" s="331"/>
      <c r="M438" s="327" t="s">
        <v>43</v>
      </c>
      <c r="N438" s="328"/>
      <c r="O438" s="328"/>
      <c r="P438" s="328"/>
      <c r="Q438" s="328"/>
      <c r="R438" s="328"/>
      <c r="S438" s="32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30"/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1"/>
      <c r="M439" s="327" t="s">
        <v>43</v>
      </c>
      <c r="N439" s="328"/>
      <c r="O439" s="328"/>
      <c r="P439" s="328"/>
      <c r="Q439" s="328"/>
      <c r="R439" s="328"/>
      <c r="S439" s="32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27.75" customHeight="1" x14ac:dyDescent="0.2">
      <c r="A440" s="344" t="s">
        <v>602</v>
      </c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55"/>
      <c r="Y440" s="55"/>
    </row>
    <row r="441" spans="1:52" ht="16.5" customHeight="1" x14ac:dyDescent="0.25">
      <c r="A441" s="321" t="s">
        <v>603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66"/>
      <c r="Y441" s="66"/>
    </row>
    <row r="442" spans="1:52" ht="14.25" customHeight="1" x14ac:dyDescent="0.25">
      <c r="A442" s="322" t="s">
        <v>113</v>
      </c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67"/>
      <c r="Y442" s="67"/>
    </row>
    <row r="443" spans="1:52" ht="27" customHeight="1" x14ac:dyDescent="0.25">
      <c r="A443" s="64" t="s">
        <v>604</v>
      </c>
      <c r="B443" s="64" t="s">
        <v>605</v>
      </c>
      <c r="C443" s="37">
        <v>4301011434</v>
      </c>
      <c r="D443" s="323">
        <v>4680115881099</v>
      </c>
      <c r="E443" s="323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109</v>
      </c>
      <c r="L443" s="38">
        <v>50</v>
      </c>
      <c r="M443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6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7" t="s">
        <v>65</v>
      </c>
    </row>
    <row r="444" spans="1:52" ht="27" customHeight="1" x14ac:dyDescent="0.25">
      <c r="A444" s="64" t="s">
        <v>606</v>
      </c>
      <c r="B444" s="64" t="s">
        <v>607</v>
      </c>
      <c r="C444" s="37">
        <v>4301011435</v>
      </c>
      <c r="D444" s="323">
        <v>4680115881150</v>
      </c>
      <c r="E444" s="323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109</v>
      </c>
      <c r="L444" s="38">
        <v>50</v>
      </c>
      <c r="M444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8" t="s">
        <v>65</v>
      </c>
    </row>
    <row r="445" spans="1:52" x14ac:dyDescent="0.2">
      <c r="A445" s="330"/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1"/>
      <c r="M445" s="327" t="s">
        <v>43</v>
      </c>
      <c r="N445" s="328"/>
      <c r="O445" s="328"/>
      <c r="P445" s="328"/>
      <c r="Q445" s="328"/>
      <c r="R445" s="328"/>
      <c r="S445" s="329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30"/>
      <c r="B446" s="330"/>
      <c r="C446" s="330"/>
      <c r="D446" s="330"/>
      <c r="E446" s="330"/>
      <c r="F446" s="330"/>
      <c r="G446" s="330"/>
      <c r="H446" s="330"/>
      <c r="I446" s="330"/>
      <c r="J446" s="330"/>
      <c r="K446" s="330"/>
      <c r="L446" s="331"/>
      <c r="M446" s="327" t="s">
        <v>43</v>
      </c>
      <c r="N446" s="328"/>
      <c r="O446" s="328"/>
      <c r="P446" s="328"/>
      <c r="Q446" s="328"/>
      <c r="R446" s="328"/>
      <c r="S446" s="329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22" t="s">
        <v>106</v>
      </c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67"/>
      <c r="Y447" s="67"/>
    </row>
    <row r="448" spans="1:52" ht="27" customHeight="1" x14ac:dyDescent="0.25">
      <c r="A448" s="64" t="s">
        <v>608</v>
      </c>
      <c r="B448" s="64" t="s">
        <v>609</v>
      </c>
      <c r="C448" s="37">
        <v>4301020260</v>
      </c>
      <c r="D448" s="323">
        <v>4640242180526</v>
      </c>
      <c r="E448" s="323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341" t="s">
        <v>610</v>
      </c>
      <c r="N448" s="325"/>
      <c r="O448" s="325"/>
      <c r="P448" s="325"/>
      <c r="Q448" s="326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ht="16.5" customHeight="1" x14ac:dyDescent="0.25">
      <c r="A449" s="64" t="s">
        <v>611</v>
      </c>
      <c r="B449" s="64" t="s">
        <v>612</v>
      </c>
      <c r="C449" s="37">
        <v>4301020269</v>
      </c>
      <c r="D449" s="323">
        <v>4640242180519</v>
      </c>
      <c r="E449" s="323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9" t="s">
        <v>138</v>
      </c>
      <c r="L449" s="38">
        <v>50</v>
      </c>
      <c r="M449" s="342" t="s">
        <v>613</v>
      </c>
      <c r="N449" s="325"/>
      <c r="O449" s="325"/>
      <c r="P449" s="325"/>
      <c r="Q449" s="32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10" t="s">
        <v>65</v>
      </c>
    </row>
    <row r="450" spans="1:52" ht="16.5" customHeight="1" x14ac:dyDescent="0.25">
      <c r="A450" s="64" t="s">
        <v>611</v>
      </c>
      <c r="B450" s="64" t="s">
        <v>614</v>
      </c>
      <c r="C450" s="37">
        <v>4301020230</v>
      </c>
      <c r="D450" s="323">
        <v>4680115881112</v>
      </c>
      <c r="E450" s="323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9" t="s">
        <v>109</v>
      </c>
      <c r="L450" s="38">
        <v>50</v>
      </c>
      <c r="M450" s="34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5"/>
      <c r="O450" s="325"/>
      <c r="P450" s="325"/>
      <c r="Q450" s="32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11" t="s">
        <v>65</v>
      </c>
    </row>
    <row r="451" spans="1:52" x14ac:dyDescent="0.2">
      <c r="A451" s="330"/>
      <c r="B451" s="330"/>
      <c r="C451" s="330"/>
      <c r="D451" s="330"/>
      <c r="E451" s="330"/>
      <c r="F451" s="330"/>
      <c r="G451" s="330"/>
      <c r="H451" s="330"/>
      <c r="I451" s="330"/>
      <c r="J451" s="330"/>
      <c r="K451" s="330"/>
      <c r="L451" s="331"/>
      <c r="M451" s="327" t="s">
        <v>43</v>
      </c>
      <c r="N451" s="328"/>
      <c r="O451" s="328"/>
      <c r="P451" s="328"/>
      <c r="Q451" s="328"/>
      <c r="R451" s="328"/>
      <c r="S451" s="329"/>
      <c r="T451" s="43" t="s">
        <v>42</v>
      </c>
      <c r="U451" s="44">
        <f>IFERROR(U448/H448,"0")+IFERROR(U449/H449,"0")+IFERROR(U450/H450,"0")</f>
        <v>0</v>
      </c>
      <c r="V451" s="44">
        <f>IFERROR(V448/H448,"0")+IFERROR(V449/H449,"0")+IFERROR(V450/H450,"0")</f>
        <v>0</v>
      </c>
      <c r="W451" s="44">
        <f>IFERROR(IF(W448="",0,W448),"0")+IFERROR(IF(W449="",0,W449),"0")+IFERROR(IF(W450="",0,W450),"0")</f>
        <v>0</v>
      </c>
      <c r="X451" s="68"/>
      <c r="Y451" s="68"/>
    </row>
    <row r="452" spans="1:52" x14ac:dyDescent="0.2">
      <c r="A452" s="330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1"/>
      <c r="M452" s="327" t="s">
        <v>43</v>
      </c>
      <c r="N452" s="328"/>
      <c r="O452" s="328"/>
      <c r="P452" s="328"/>
      <c r="Q452" s="328"/>
      <c r="R452" s="328"/>
      <c r="S452" s="329"/>
      <c r="T452" s="43" t="s">
        <v>0</v>
      </c>
      <c r="U452" s="44">
        <f>IFERROR(SUM(U448:U450),"0")</f>
        <v>0</v>
      </c>
      <c r="V452" s="44">
        <f>IFERROR(SUM(V448:V450),"0")</f>
        <v>0</v>
      </c>
      <c r="W452" s="43"/>
      <c r="X452" s="68"/>
      <c r="Y452" s="68"/>
    </row>
    <row r="453" spans="1:52" ht="14.25" customHeight="1" x14ac:dyDescent="0.25">
      <c r="A453" s="322" t="s">
        <v>75</v>
      </c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2"/>
      <c r="M453" s="322"/>
      <c r="N453" s="322"/>
      <c r="O453" s="322"/>
      <c r="P453" s="322"/>
      <c r="Q453" s="322"/>
      <c r="R453" s="322"/>
      <c r="S453" s="322"/>
      <c r="T453" s="322"/>
      <c r="U453" s="322"/>
      <c r="V453" s="322"/>
      <c r="W453" s="322"/>
      <c r="X453" s="67"/>
      <c r="Y453" s="67"/>
    </row>
    <row r="454" spans="1:52" ht="27" customHeight="1" x14ac:dyDescent="0.25">
      <c r="A454" s="64" t="s">
        <v>615</v>
      </c>
      <c r="B454" s="64" t="s">
        <v>616</v>
      </c>
      <c r="C454" s="37">
        <v>4301031192</v>
      </c>
      <c r="D454" s="323">
        <v>4680115881167</v>
      </c>
      <c r="E454" s="323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5"/>
      <c r="O454" s="325"/>
      <c r="P454" s="325"/>
      <c r="Q454" s="326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ht="27" customHeight="1" x14ac:dyDescent="0.25">
      <c r="A455" s="64" t="s">
        <v>617</v>
      </c>
      <c r="B455" s="64" t="s">
        <v>618</v>
      </c>
      <c r="C455" s="37">
        <v>4301031244</v>
      </c>
      <c r="D455" s="323">
        <v>4640242180595</v>
      </c>
      <c r="E455" s="323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40</v>
      </c>
      <c r="M455" s="339" t="s">
        <v>619</v>
      </c>
      <c r="N455" s="325"/>
      <c r="O455" s="325"/>
      <c r="P455" s="325"/>
      <c r="Q455" s="32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3" t="s">
        <v>65</v>
      </c>
    </row>
    <row r="456" spans="1:52" ht="27" customHeight="1" x14ac:dyDescent="0.25">
      <c r="A456" s="64" t="s">
        <v>617</v>
      </c>
      <c r="B456" s="64" t="s">
        <v>620</v>
      </c>
      <c r="C456" s="37">
        <v>4301031193</v>
      </c>
      <c r="D456" s="323">
        <v>4680115881136</v>
      </c>
      <c r="E456" s="323"/>
      <c r="F456" s="63">
        <v>0.73</v>
      </c>
      <c r="G456" s="38">
        <v>6</v>
      </c>
      <c r="H456" s="63">
        <v>4.38</v>
      </c>
      <c r="I456" s="63">
        <v>4.6399999999999997</v>
      </c>
      <c r="J456" s="38">
        <v>156</v>
      </c>
      <c r="K456" s="39" t="s">
        <v>78</v>
      </c>
      <c r="L456" s="38">
        <v>40</v>
      </c>
      <c r="M456" s="34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5"/>
      <c r="O456" s="325"/>
      <c r="P456" s="325"/>
      <c r="Q456" s="326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4" t="s">
        <v>65</v>
      </c>
    </row>
    <row r="457" spans="1:52" x14ac:dyDescent="0.2">
      <c r="A457" s="330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1"/>
      <c r="M457" s="327" t="s">
        <v>43</v>
      </c>
      <c r="N457" s="328"/>
      <c r="O457" s="328"/>
      <c r="P457" s="328"/>
      <c r="Q457" s="328"/>
      <c r="R457" s="328"/>
      <c r="S457" s="329"/>
      <c r="T457" s="43" t="s">
        <v>42</v>
      </c>
      <c r="U457" s="44">
        <f>IFERROR(U454/H454,"0")+IFERROR(U455/H455,"0")+IFERROR(U456/H456,"0")</f>
        <v>0</v>
      </c>
      <c r="V457" s="44">
        <f>IFERROR(V454/H454,"0")+IFERROR(V455/H455,"0")+IFERROR(V456/H456,"0")</f>
        <v>0</v>
      </c>
      <c r="W457" s="44">
        <f>IFERROR(IF(W454="",0,W454),"0")+IFERROR(IF(W455="",0,W455),"0")+IFERROR(IF(W456="",0,W456),"0")</f>
        <v>0</v>
      </c>
      <c r="X457" s="68"/>
      <c r="Y457" s="68"/>
    </row>
    <row r="458" spans="1:52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1"/>
      <c r="M458" s="327" t="s">
        <v>43</v>
      </c>
      <c r="N458" s="328"/>
      <c r="O458" s="328"/>
      <c r="P458" s="328"/>
      <c r="Q458" s="328"/>
      <c r="R458" s="328"/>
      <c r="S458" s="329"/>
      <c r="T458" s="43" t="s">
        <v>0</v>
      </c>
      <c r="U458" s="44">
        <f>IFERROR(SUM(U454:U456),"0")</f>
        <v>0</v>
      </c>
      <c r="V458" s="44">
        <f>IFERROR(SUM(V454:V456),"0")</f>
        <v>0</v>
      </c>
      <c r="W458" s="43"/>
      <c r="X458" s="68"/>
      <c r="Y458" s="68"/>
    </row>
    <row r="459" spans="1:52" ht="14.25" customHeight="1" x14ac:dyDescent="0.25">
      <c r="A459" s="322" t="s">
        <v>79</v>
      </c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2"/>
      <c r="M459" s="322"/>
      <c r="N459" s="322"/>
      <c r="O459" s="322"/>
      <c r="P459" s="322"/>
      <c r="Q459" s="322"/>
      <c r="R459" s="322"/>
      <c r="S459" s="322"/>
      <c r="T459" s="322"/>
      <c r="U459" s="322"/>
      <c r="V459" s="322"/>
      <c r="W459" s="322"/>
      <c r="X459" s="67"/>
      <c r="Y459" s="67"/>
    </row>
    <row r="460" spans="1:52" ht="27" customHeight="1" x14ac:dyDescent="0.25">
      <c r="A460" s="64" t="s">
        <v>621</v>
      </c>
      <c r="B460" s="64" t="s">
        <v>622</v>
      </c>
      <c r="C460" s="37">
        <v>4301051381</v>
      </c>
      <c r="D460" s="323">
        <v>4680115881068</v>
      </c>
      <c r="E460" s="323"/>
      <c r="F460" s="63">
        <v>1.3</v>
      </c>
      <c r="G460" s="38">
        <v>6</v>
      </c>
      <c r="H460" s="63">
        <v>7.8</v>
      </c>
      <c r="I460" s="63">
        <v>8.2799999999999994</v>
      </c>
      <c r="J460" s="38">
        <v>56</v>
      </c>
      <c r="K460" s="39" t="s">
        <v>78</v>
      </c>
      <c r="L460" s="38">
        <v>30</v>
      </c>
      <c r="M460" s="33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5"/>
      <c r="O460" s="325"/>
      <c r="P460" s="325"/>
      <c r="Q460" s="326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5" t="s">
        <v>65</v>
      </c>
    </row>
    <row r="461" spans="1:52" ht="27" customHeight="1" x14ac:dyDescent="0.25">
      <c r="A461" s="64" t="s">
        <v>623</v>
      </c>
      <c r="B461" s="64" t="s">
        <v>624</v>
      </c>
      <c r="C461" s="37">
        <v>4301051382</v>
      </c>
      <c r="D461" s="323">
        <v>4680115881075</v>
      </c>
      <c r="E461" s="323"/>
      <c r="F461" s="63">
        <v>0.5</v>
      </c>
      <c r="G461" s="38">
        <v>6</v>
      </c>
      <c r="H461" s="63">
        <v>3</v>
      </c>
      <c r="I461" s="63">
        <v>3.2</v>
      </c>
      <c r="J461" s="38">
        <v>156</v>
      </c>
      <c r="K461" s="39" t="s">
        <v>78</v>
      </c>
      <c r="L461" s="38">
        <v>30</v>
      </c>
      <c r="M461" s="33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5"/>
      <c r="O461" s="325"/>
      <c r="P461" s="325"/>
      <c r="Q461" s="326"/>
      <c r="R461" s="40" t="s">
        <v>48</v>
      </c>
      <c r="S461" s="40" t="s">
        <v>48</v>
      </c>
      <c r="T461" s="41" t="s">
        <v>0</v>
      </c>
      <c r="U461" s="59">
        <v>0</v>
      </c>
      <c r="V461" s="56">
        <f>IFERROR(IF(U461="",0,CEILING((U461/$H461),1)*$H461),"")</f>
        <v>0</v>
      </c>
      <c r="W461" s="42" t="str">
        <f>IFERROR(IF(V461=0,"",ROUNDUP(V461/H461,0)*0.00753),"")</f>
        <v/>
      </c>
      <c r="X461" s="69" t="s">
        <v>48</v>
      </c>
      <c r="Y461" s="70" t="s">
        <v>48</v>
      </c>
      <c r="AC461" s="71"/>
      <c r="AZ461" s="316" t="s">
        <v>65</v>
      </c>
    </row>
    <row r="462" spans="1:52" x14ac:dyDescent="0.2">
      <c r="A462" s="330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1"/>
      <c r="M462" s="327" t="s">
        <v>43</v>
      </c>
      <c r="N462" s="328"/>
      <c r="O462" s="328"/>
      <c r="P462" s="328"/>
      <c r="Q462" s="328"/>
      <c r="R462" s="328"/>
      <c r="S462" s="329"/>
      <c r="T462" s="43" t="s">
        <v>42</v>
      </c>
      <c r="U462" s="44">
        <f>IFERROR(U460/H460,"0")+IFERROR(U461/H461,"0")</f>
        <v>0</v>
      </c>
      <c r="V462" s="44">
        <f>IFERROR(V460/H460,"0")+IFERROR(V461/H461,"0")</f>
        <v>0</v>
      </c>
      <c r="W462" s="44">
        <f>IFERROR(IF(W460="",0,W460),"0")+IFERROR(IF(W461="",0,W461),"0")</f>
        <v>0</v>
      </c>
      <c r="X462" s="68"/>
      <c r="Y462" s="68"/>
    </row>
    <row r="463" spans="1:52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1"/>
      <c r="M463" s="327" t="s">
        <v>43</v>
      </c>
      <c r="N463" s="328"/>
      <c r="O463" s="328"/>
      <c r="P463" s="328"/>
      <c r="Q463" s="328"/>
      <c r="R463" s="328"/>
      <c r="S463" s="329"/>
      <c r="T463" s="43" t="s">
        <v>0</v>
      </c>
      <c r="U463" s="44">
        <f>IFERROR(SUM(U460:U461),"0")</f>
        <v>0</v>
      </c>
      <c r="V463" s="44">
        <f>IFERROR(SUM(V460:V461),"0")</f>
        <v>0</v>
      </c>
      <c r="W463" s="43"/>
      <c r="X463" s="68"/>
      <c r="Y463" s="68"/>
    </row>
    <row r="464" spans="1:52" ht="16.5" customHeight="1" x14ac:dyDescent="0.25">
      <c r="A464" s="321" t="s">
        <v>625</v>
      </c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21"/>
      <c r="N464" s="321"/>
      <c r="O464" s="321"/>
      <c r="P464" s="321"/>
      <c r="Q464" s="321"/>
      <c r="R464" s="321"/>
      <c r="S464" s="321"/>
      <c r="T464" s="321"/>
      <c r="U464" s="321"/>
      <c r="V464" s="321"/>
      <c r="W464" s="321"/>
      <c r="X464" s="66"/>
      <c r="Y464" s="66"/>
    </row>
    <row r="465" spans="1:52" ht="14.25" customHeight="1" x14ac:dyDescent="0.25">
      <c r="A465" s="322" t="s">
        <v>79</v>
      </c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22"/>
      <c r="N465" s="322"/>
      <c r="O465" s="322"/>
      <c r="P465" s="322"/>
      <c r="Q465" s="322"/>
      <c r="R465" s="322"/>
      <c r="S465" s="322"/>
      <c r="T465" s="322"/>
      <c r="U465" s="322"/>
      <c r="V465" s="322"/>
      <c r="W465" s="322"/>
      <c r="X465" s="67"/>
      <c r="Y465" s="67"/>
    </row>
    <row r="466" spans="1:52" ht="16.5" customHeight="1" x14ac:dyDescent="0.25">
      <c r="A466" s="64" t="s">
        <v>626</v>
      </c>
      <c r="B466" s="64" t="s">
        <v>627</v>
      </c>
      <c r="C466" s="37">
        <v>4301051310</v>
      </c>
      <c r="D466" s="323">
        <v>4680115880870</v>
      </c>
      <c r="E466" s="323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9" t="s">
        <v>138</v>
      </c>
      <c r="L466" s="38">
        <v>40</v>
      </c>
      <c r="M466" s="3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5"/>
      <c r="O466" s="325"/>
      <c r="P466" s="325"/>
      <c r="Q466" s="326"/>
      <c r="R466" s="40" t="s">
        <v>48</v>
      </c>
      <c r="S466" s="40" t="s">
        <v>48</v>
      </c>
      <c r="T466" s="41" t="s">
        <v>0</v>
      </c>
      <c r="U466" s="59">
        <v>0</v>
      </c>
      <c r="V466" s="56">
        <f>IFERROR(IF(U466="",0,CEILING((U466/$H466),1)*$H466),"")</f>
        <v>0</v>
      </c>
      <c r="W466" s="42" t="str">
        <f>IFERROR(IF(V466=0,"",ROUNDUP(V466/H466,0)*0.02175),"")</f>
        <v/>
      </c>
      <c r="X466" s="69" t="s">
        <v>48</v>
      </c>
      <c r="Y466" s="70" t="s">
        <v>48</v>
      </c>
      <c r="AC466" s="71"/>
      <c r="AZ466" s="317" t="s">
        <v>65</v>
      </c>
    </row>
    <row r="467" spans="1:52" x14ac:dyDescent="0.2">
      <c r="A467" s="330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1"/>
      <c r="M467" s="327" t="s">
        <v>43</v>
      </c>
      <c r="N467" s="328"/>
      <c r="O467" s="328"/>
      <c r="P467" s="328"/>
      <c r="Q467" s="328"/>
      <c r="R467" s="328"/>
      <c r="S467" s="329"/>
      <c r="T467" s="43" t="s">
        <v>42</v>
      </c>
      <c r="U467" s="44">
        <f>IFERROR(U466/H466,"0")</f>
        <v>0</v>
      </c>
      <c r="V467" s="44">
        <f>IFERROR(V466/H466,"0")</f>
        <v>0</v>
      </c>
      <c r="W467" s="44">
        <f>IFERROR(IF(W466="",0,W466),"0")</f>
        <v>0</v>
      </c>
      <c r="X467" s="68"/>
      <c r="Y467" s="68"/>
    </row>
    <row r="468" spans="1:52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1"/>
      <c r="M468" s="327" t="s">
        <v>43</v>
      </c>
      <c r="N468" s="328"/>
      <c r="O468" s="328"/>
      <c r="P468" s="328"/>
      <c r="Q468" s="328"/>
      <c r="R468" s="328"/>
      <c r="S468" s="329"/>
      <c r="T468" s="43" t="s">
        <v>0</v>
      </c>
      <c r="U468" s="44">
        <f>IFERROR(SUM(U466:U466),"0")</f>
        <v>0</v>
      </c>
      <c r="V468" s="44">
        <f>IFERROR(SUM(V466:V466),"0")</f>
        <v>0</v>
      </c>
      <c r="W468" s="43"/>
      <c r="X468" s="68"/>
      <c r="Y468" s="68"/>
    </row>
    <row r="469" spans="1:52" ht="15" customHeight="1" x14ac:dyDescent="0.2">
      <c r="A469" s="330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5"/>
      <c r="M469" s="332" t="s">
        <v>36</v>
      </c>
      <c r="N469" s="333"/>
      <c r="O469" s="333"/>
      <c r="P469" s="333"/>
      <c r="Q469" s="333"/>
      <c r="R469" s="333"/>
      <c r="S469" s="334"/>
      <c r="T469" s="43" t="s">
        <v>0</v>
      </c>
      <c r="U469" s="44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4038.7</v>
      </c>
      <c r="V469" s="44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4040.1000000000004</v>
      </c>
      <c r="W469" s="43"/>
      <c r="X469" s="68"/>
      <c r="Y469" s="68"/>
    </row>
    <row r="470" spans="1:52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5"/>
      <c r="M470" s="332" t="s">
        <v>37</v>
      </c>
      <c r="N470" s="333"/>
      <c r="O470" s="333"/>
      <c r="P470" s="333"/>
      <c r="Q470" s="333"/>
      <c r="R470" s="333"/>
      <c r="S470" s="334"/>
      <c r="T470" s="43" t="s">
        <v>0</v>
      </c>
      <c r="U470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4413.3560000000016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4414.8260000000018</v>
      </c>
      <c r="W470" s="43"/>
      <c r="X470" s="68"/>
      <c r="Y470" s="68"/>
    </row>
    <row r="471" spans="1:52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5"/>
      <c r="M471" s="332" t="s">
        <v>38</v>
      </c>
      <c r="N471" s="333"/>
      <c r="O471" s="333"/>
      <c r="P471" s="333"/>
      <c r="Q471" s="333"/>
      <c r="R471" s="333"/>
      <c r="S471" s="334"/>
      <c r="T471" s="43" t="s">
        <v>23</v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11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11</v>
      </c>
      <c r="W471" s="43"/>
      <c r="X471" s="68"/>
      <c r="Y471" s="68"/>
    </row>
    <row r="472" spans="1:52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5"/>
      <c r="M472" s="332" t="s">
        <v>39</v>
      </c>
      <c r="N472" s="333"/>
      <c r="O472" s="333"/>
      <c r="P472" s="333"/>
      <c r="Q472" s="333"/>
      <c r="R472" s="333"/>
      <c r="S472" s="334"/>
      <c r="T472" s="43" t="s">
        <v>0</v>
      </c>
      <c r="U472" s="44">
        <f>GrossWeightTotal+PalletQtyTotal*25</f>
        <v>4688.3560000000016</v>
      </c>
      <c r="V472" s="44">
        <f>GrossWeightTotalR+PalletQtyTotalR*25</f>
        <v>4689.8260000000018</v>
      </c>
      <c r="W472" s="43"/>
      <c r="X472" s="68"/>
      <c r="Y472" s="68"/>
    </row>
    <row r="473" spans="1:52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5"/>
      <c r="M473" s="332" t="s">
        <v>40</v>
      </c>
      <c r="N473" s="333"/>
      <c r="O473" s="333"/>
      <c r="P473" s="333"/>
      <c r="Q473" s="333"/>
      <c r="R473" s="333"/>
      <c r="S473" s="334"/>
      <c r="T473" s="43" t="s">
        <v>23</v>
      </c>
      <c r="U473" s="44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1437.5</v>
      </c>
      <c r="V473" s="44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1438</v>
      </c>
      <c r="W473" s="43"/>
      <c r="X473" s="68"/>
      <c r="Y473" s="68"/>
    </row>
    <row r="474" spans="1:52" ht="14.25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5"/>
      <c r="M474" s="332" t="s">
        <v>41</v>
      </c>
      <c r="N474" s="333"/>
      <c r="O474" s="333"/>
      <c r="P474" s="333"/>
      <c r="Q474" s="333"/>
      <c r="R474" s="333"/>
      <c r="S474" s="334"/>
      <c r="T474" s="46" t="s">
        <v>54</v>
      </c>
      <c r="U474" s="43"/>
      <c r="V474" s="43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11.80137</v>
      </c>
      <c r="X474" s="68"/>
      <c r="Y474" s="68"/>
    </row>
    <row r="475" spans="1:52" ht="13.5" thickBot="1" x14ac:dyDescent="0.25"/>
    <row r="476" spans="1:52" ht="27" thickTop="1" thickBot="1" x14ac:dyDescent="0.25">
      <c r="A476" s="47" t="s">
        <v>9</v>
      </c>
      <c r="B476" s="72" t="s">
        <v>74</v>
      </c>
      <c r="C476" s="318" t="s">
        <v>104</v>
      </c>
      <c r="D476" s="318" t="s">
        <v>104</v>
      </c>
      <c r="E476" s="318" t="s">
        <v>104</v>
      </c>
      <c r="F476" s="318" t="s">
        <v>104</v>
      </c>
      <c r="G476" s="318" t="s">
        <v>246</v>
      </c>
      <c r="H476" s="318" t="s">
        <v>246</v>
      </c>
      <c r="I476" s="318" t="s">
        <v>246</v>
      </c>
      <c r="J476" s="318" t="s">
        <v>246</v>
      </c>
      <c r="K476" s="318" t="s">
        <v>246</v>
      </c>
      <c r="L476" s="318" t="s">
        <v>246</v>
      </c>
      <c r="M476" s="318" t="s">
        <v>436</v>
      </c>
      <c r="N476" s="318" t="s">
        <v>436</v>
      </c>
      <c r="O476" s="318" t="s">
        <v>483</v>
      </c>
      <c r="P476" s="318" t="s">
        <v>483</v>
      </c>
      <c r="Q476" s="72" t="s">
        <v>560</v>
      </c>
      <c r="R476" s="318" t="s">
        <v>602</v>
      </c>
      <c r="S476" s="318" t="s">
        <v>602</v>
      </c>
      <c r="T476" s="1"/>
      <c r="Y476" s="61"/>
      <c r="AB476" s="1"/>
    </row>
    <row r="477" spans="1:52" ht="14.25" customHeight="1" thickTop="1" x14ac:dyDescent="0.2">
      <c r="A477" s="319" t="s">
        <v>10</v>
      </c>
      <c r="B477" s="318" t="s">
        <v>74</v>
      </c>
      <c r="C477" s="318" t="s">
        <v>105</v>
      </c>
      <c r="D477" s="318" t="s">
        <v>112</v>
      </c>
      <c r="E477" s="318" t="s">
        <v>104</v>
      </c>
      <c r="F477" s="318" t="s">
        <v>237</v>
      </c>
      <c r="G477" s="318" t="s">
        <v>247</v>
      </c>
      <c r="H477" s="318" t="s">
        <v>254</v>
      </c>
      <c r="I477" s="318" t="s">
        <v>271</v>
      </c>
      <c r="J477" s="318" t="s">
        <v>331</v>
      </c>
      <c r="K477" s="318" t="s">
        <v>404</v>
      </c>
      <c r="L477" s="318" t="s">
        <v>422</v>
      </c>
      <c r="M477" s="318" t="s">
        <v>437</v>
      </c>
      <c r="N477" s="318" t="s">
        <v>460</v>
      </c>
      <c r="O477" s="318" t="s">
        <v>484</v>
      </c>
      <c r="P477" s="318" t="s">
        <v>536</v>
      </c>
      <c r="Q477" s="318" t="s">
        <v>560</v>
      </c>
      <c r="R477" s="318" t="s">
        <v>603</v>
      </c>
      <c r="S477" s="318" t="s">
        <v>625</v>
      </c>
      <c r="T477" s="1"/>
      <c r="Y477" s="61"/>
      <c r="AB477" s="1"/>
    </row>
    <row r="478" spans="1:52" ht="13.5" thickBot="1" x14ac:dyDescent="0.25">
      <c r="A478" s="320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61"/>
      <c r="AB478" s="1"/>
    </row>
    <row r="479" spans="1:52" ht="18" thickTop="1" thickBot="1" x14ac:dyDescent="0.25">
      <c r="A479" s="47" t="s">
        <v>13</v>
      </c>
      <c r="B479" s="53">
        <f>IFERROR(V22*1,"0")+IFERROR(V26*1,"0")+IFERROR(V27*1,"0")+IFERROR(V28*1,"0")+IFERROR(V29*1,"0")+IFERROR(V30*1,"0")+IFERROR(V31*1,"0")+IFERROR(V35*1,"0")+IFERROR(V39*1,"0")+IFERROR(V43*1,"0")</f>
        <v>105.84</v>
      </c>
      <c r="C479" s="53">
        <f>IFERROR(V49*1,"0")+IFERROR(V50*1,"0")</f>
        <v>54</v>
      </c>
      <c r="D479" s="53">
        <f>IFERROR(V55*1,"0")+IFERROR(V56*1,"0")+IFERROR(V57*1,"0")+IFERROR(V58*1,"0")</f>
        <v>0</v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335</v>
      </c>
      <c r="F479" s="53">
        <f>IFERROR(V127*1,"0")+IFERROR(V128*1,"0")+IFERROR(V129*1,"0")+IFERROR(V130*1,"0")</f>
        <v>0</v>
      </c>
      <c r="G479" s="53">
        <f>IFERROR(V136*1,"0")+IFERROR(V137*1,"0")+IFERROR(V138*1,"0")</f>
        <v>0</v>
      </c>
      <c r="H479" s="53">
        <f>IFERROR(V143*1,"0")+IFERROR(V144*1,"0")+IFERROR(V145*1,"0")+IFERROR(V146*1,"0")+IFERROR(V147*1,"0")+IFERROR(V148*1,"0")+IFERROR(V149*1,"0")+IFERROR(V150*1,"0")</f>
        <v>0</v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620.99999999999989</v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175</v>
      </c>
      <c r="K479" s="53">
        <f>IFERROR(V256*1,"0")+IFERROR(V257*1,"0")+IFERROR(V258*1,"0")+IFERROR(V259*1,"0")+IFERROR(V260*1,"0")+IFERROR(V261*1,"0")+IFERROR(V262*1,"0")+IFERROR(V266*1,"0")+IFERROR(V267*1,"0")</f>
        <v>130</v>
      </c>
      <c r="L479" s="53">
        <f>IFERROR(V272*1,"0")+IFERROR(V276*1,"0")+IFERROR(V277*1,"0")+IFERROR(V278*1,"0")+IFERROR(V282*1,"0")+IFERROR(V286*1,"0")</f>
        <v>1233.4199999999998</v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>462</v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>332.8</v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468.64</v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122.39999999999999</v>
      </c>
      <c r="R479" s="53">
        <f>IFERROR(V443*1,"0")+IFERROR(V444*1,"0")+IFERROR(V448*1,"0")+IFERROR(V449*1,"0")+IFERROR(V450*1,"0")+IFERROR(V454*1,"0")+IFERROR(V455*1,"0")+IFERROR(V456*1,"0")+IFERROR(V460*1,"0")+IFERROR(V461*1,"0")</f>
        <v>0</v>
      </c>
      <c r="S479" s="53">
        <f>IFERROR(V466*1,"0")</f>
        <v>0</v>
      </c>
      <c r="T479" s="1"/>
      <c r="Y479" s="61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628</v>
      </c>
      <c r="H1" s="9"/>
    </row>
    <row r="3" spans="2:8" x14ac:dyDescent="0.2">
      <c r="B3" s="54" t="s">
        <v>629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631</v>
      </c>
      <c r="C6" s="54" t="s">
        <v>632</v>
      </c>
      <c r="D6" s="54" t="s">
        <v>633</v>
      </c>
      <c r="E6" s="54" t="s">
        <v>48</v>
      </c>
    </row>
    <row r="7" spans="2:8" x14ac:dyDescent="0.2">
      <c r="B7" s="54" t="s">
        <v>634</v>
      </c>
      <c r="C7" s="54" t="s">
        <v>635</v>
      </c>
      <c r="D7" s="54" t="s">
        <v>636</v>
      </c>
      <c r="E7" s="54" t="s">
        <v>48</v>
      </c>
    </row>
    <row r="8" spans="2:8" x14ac:dyDescent="0.2">
      <c r="B8" s="54" t="s">
        <v>637</v>
      </c>
      <c r="C8" s="54" t="s">
        <v>638</v>
      </c>
      <c r="D8" s="54" t="s">
        <v>639</v>
      </c>
      <c r="E8" s="54" t="s">
        <v>48</v>
      </c>
    </row>
    <row r="9" spans="2:8" x14ac:dyDescent="0.2">
      <c r="B9" s="54" t="s">
        <v>640</v>
      </c>
      <c r="C9" s="54" t="s">
        <v>641</v>
      </c>
      <c r="D9" s="54" t="s">
        <v>642</v>
      </c>
      <c r="E9" s="54" t="s">
        <v>48</v>
      </c>
    </row>
    <row r="11" spans="2:8" x14ac:dyDescent="0.2">
      <c r="B11" s="54" t="s">
        <v>643</v>
      </c>
      <c r="C11" s="54" t="s">
        <v>632</v>
      </c>
      <c r="D11" s="54" t="s">
        <v>48</v>
      </c>
      <c r="E11" s="54" t="s">
        <v>48</v>
      </c>
    </row>
    <row r="13" spans="2:8" x14ac:dyDescent="0.2">
      <c r="B13" s="54" t="s">
        <v>644</v>
      </c>
      <c r="C13" s="54" t="s">
        <v>635</v>
      </c>
      <c r="D13" s="54" t="s">
        <v>48</v>
      </c>
      <c r="E13" s="54" t="s">
        <v>48</v>
      </c>
    </row>
    <row r="15" spans="2:8" x14ac:dyDescent="0.2">
      <c r="B15" s="54" t="s">
        <v>645</v>
      </c>
      <c r="C15" s="54" t="s">
        <v>638</v>
      </c>
      <c r="D15" s="54" t="s">
        <v>48</v>
      </c>
      <c r="E15" s="54" t="s">
        <v>48</v>
      </c>
    </row>
    <row r="17" spans="2:5" x14ac:dyDescent="0.2">
      <c r="B17" s="54" t="s">
        <v>646</v>
      </c>
      <c r="C17" s="54" t="s">
        <v>641</v>
      </c>
      <c r="D17" s="54" t="s">
        <v>48</v>
      </c>
      <c r="E17" s="54" t="s">
        <v>48</v>
      </c>
    </row>
    <row r="19" spans="2:5" x14ac:dyDescent="0.2">
      <c r="B19" s="54" t="s">
        <v>647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657</v>
      </c>
      <c r="C29" s="54" t="s">
        <v>48</v>
      </c>
      <c r="D29" s="54" t="s">
        <v>48</v>
      </c>
      <c r="E29" s="54" t="s">
        <v>48</v>
      </c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bb0b2827-4eb3-461f-8866-28597c48f473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2023-10-19T10:57:40Z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