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1" l="1"/>
  <c r="U468" i="1"/>
  <c r="U470" i="1" s="1"/>
  <c r="U466" i="1"/>
  <c r="V465" i="1"/>
  <c r="U465" i="1"/>
  <c r="V464" i="1"/>
  <c r="M464" i="1"/>
  <c r="U461" i="1"/>
  <c r="U460" i="1"/>
  <c r="V459" i="1"/>
  <c r="W459" i="1" s="1"/>
  <c r="M459" i="1"/>
  <c r="V458" i="1"/>
  <c r="M458" i="1"/>
  <c r="U456" i="1"/>
  <c r="U455" i="1"/>
  <c r="V454" i="1"/>
  <c r="W454" i="1" s="1"/>
  <c r="M454" i="1"/>
  <c r="W453" i="1"/>
  <c r="V453" i="1"/>
  <c r="V452" i="1"/>
  <c r="W452" i="1" s="1"/>
  <c r="W455" i="1" s="1"/>
  <c r="M452" i="1"/>
  <c r="U450" i="1"/>
  <c r="V449" i="1"/>
  <c r="U449" i="1"/>
  <c r="V448" i="1"/>
  <c r="W448" i="1" s="1"/>
  <c r="M448" i="1"/>
  <c r="V447" i="1"/>
  <c r="W447" i="1" s="1"/>
  <c r="W446" i="1"/>
  <c r="W449" i="1" s="1"/>
  <c r="V446" i="1"/>
  <c r="V450" i="1" s="1"/>
  <c r="U444" i="1"/>
  <c r="V443" i="1"/>
  <c r="U443" i="1"/>
  <c r="V442" i="1"/>
  <c r="W442" i="1" s="1"/>
  <c r="M442" i="1"/>
  <c r="V441" i="1"/>
  <c r="R477" i="1" s="1"/>
  <c r="M441" i="1"/>
  <c r="V437" i="1"/>
  <c r="U437" i="1"/>
  <c r="V436" i="1"/>
  <c r="U436" i="1"/>
  <c r="V435" i="1"/>
  <c r="W435" i="1" s="1"/>
  <c r="M435" i="1"/>
  <c r="W434" i="1"/>
  <c r="W436" i="1" s="1"/>
  <c r="V434" i="1"/>
  <c r="M434" i="1"/>
  <c r="U432" i="1"/>
  <c r="U431" i="1"/>
  <c r="W430" i="1"/>
  <c r="V430" i="1"/>
  <c r="V429" i="1"/>
  <c r="W429" i="1" s="1"/>
  <c r="W428" i="1"/>
  <c r="V428" i="1"/>
  <c r="V427" i="1"/>
  <c r="W427" i="1" s="1"/>
  <c r="M427" i="1"/>
  <c r="V426" i="1"/>
  <c r="W426" i="1" s="1"/>
  <c r="M426" i="1"/>
  <c r="W425" i="1"/>
  <c r="W431" i="1" s="1"/>
  <c r="V425" i="1"/>
  <c r="M425" i="1"/>
  <c r="V423" i="1"/>
  <c r="U423" i="1"/>
  <c r="U422" i="1"/>
  <c r="W421" i="1"/>
  <c r="V421" i="1"/>
  <c r="M421" i="1"/>
  <c r="W420" i="1"/>
  <c r="W422" i="1" s="1"/>
  <c r="V420" i="1"/>
  <c r="V422" i="1" s="1"/>
  <c r="M420" i="1"/>
  <c r="U418" i="1"/>
  <c r="U417" i="1"/>
  <c r="V416" i="1"/>
  <c r="W416" i="1" s="1"/>
  <c r="M416" i="1"/>
  <c r="V415" i="1"/>
  <c r="W415" i="1" s="1"/>
  <c r="M415" i="1"/>
  <c r="V414" i="1"/>
  <c r="W414" i="1" s="1"/>
  <c r="M414" i="1"/>
  <c r="W413" i="1"/>
  <c r="V413" i="1"/>
  <c r="M413" i="1"/>
  <c r="W412" i="1"/>
  <c r="V412" i="1"/>
  <c r="M412" i="1"/>
  <c r="V411" i="1"/>
  <c r="W411" i="1" s="1"/>
  <c r="M411" i="1"/>
  <c r="V410" i="1"/>
  <c r="W410" i="1" s="1"/>
  <c r="M410" i="1"/>
  <c r="W409" i="1"/>
  <c r="V409" i="1"/>
  <c r="M409" i="1"/>
  <c r="V408" i="1"/>
  <c r="W408" i="1" s="1"/>
  <c r="W417" i="1" s="1"/>
  <c r="M408" i="1"/>
  <c r="U404" i="1"/>
  <c r="U403" i="1"/>
  <c r="W402" i="1"/>
  <c r="W403" i="1" s="1"/>
  <c r="V402" i="1"/>
  <c r="M402" i="1"/>
  <c r="U400" i="1"/>
  <c r="U399" i="1"/>
  <c r="V398" i="1"/>
  <c r="W398" i="1" s="1"/>
  <c r="W399" i="1" s="1"/>
  <c r="M398" i="1"/>
  <c r="U396" i="1"/>
  <c r="U395" i="1"/>
  <c r="W394" i="1"/>
  <c r="V394" i="1"/>
  <c r="M394" i="1"/>
  <c r="V393" i="1"/>
  <c r="W393" i="1" s="1"/>
  <c r="M393" i="1"/>
  <c r="V392" i="1"/>
  <c r="W392" i="1" s="1"/>
  <c r="M392" i="1"/>
  <c r="W391" i="1"/>
  <c r="V391" i="1"/>
  <c r="V390" i="1"/>
  <c r="W390" i="1" s="1"/>
  <c r="M390" i="1"/>
  <c r="V389" i="1"/>
  <c r="W389" i="1" s="1"/>
  <c r="M389" i="1"/>
  <c r="W388" i="1"/>
  <c r="W395" i="1" s="1"/>
  <c r="V388" i="1"/>
  <c r="M388" i="1"/>
  <c r="U386" i="1"/>
  <c r="U385" i="1"/>
  <c r="W384" i="1"/>
  <c r="V384" i="1"/>
  <c r="M384" i="1"/>
  <c r="V383" i="1"/>
  <c r="V385" i="1" s="1"/>
  <c r="M383" i="1"/>
  <c r="U380" i="1"/>
  <c r="U379" i="1"/>
  <c r="W378" i="1"/>
  <c r="W379" i="1" s="1"/>
  <c r="V378" i="1"/>
  <c r="U376" i="1"/>
  <c r="V375" i="1"/>
  <c r="U375" i="1"/>
  <c r="V374" i="1"/>
  <c r="W374" i="1" s="1"/>
  <c r="M374" i="1"/>
  <c r="V373" i="1"/>
  <c r="W373" i="1" s="1"/>
  <c r="W375" i="1" s="1"/>
  <c r="M373" i="1"/>
  <c r="W372" i="1"/>
  <c r="V372" i="1"/>
  <c r="V376" i="1" s="1"/>
  <c r="M372" i="1"/>
  <c r="V370" i="1"/>
  <c r="U370" i="1"/>
  <c r="V369" i="1"/>
  <c r="U369" i="1"/>
  <c r="W368" i="1"/>
  <c r="W369" i="1" s="1"/>
  <c r="V368" i="1"/>
  <c r="M368" i="1"/>
  <c r="U366" i="1"/>
  <c r="U365" i="1"/>
  <c r="W364" i="1"/>
  <c r="V364" i="1"/>
  <c r="M364" i="1"/>
  <c r="V363" i="1"/>
  <c r="V366" i="1" s="1"/>
  <c r="M363" i="1"/>
  <c r="V362" i="1"/>
  <c r="W362" i="1" s="1"/>
  <c r="M362" i="1"/>
  <c r="V361" i="1"/>
  <c r="W361" i="1" s="1"/>
  <c r="M361" i="1"/>
  <c r="U359" i="1"/>
  <c r="U358" i="1"/>
  <c r="V357" i="1"/>
  <c r="W357" i="1" s="1"/>
  <c r="V356" i="1"/>
  <c r="W356" i="1" s="1"/>
  <c r="M356" i="1"/>
  <c r="V355" i="1"/>
  <c r="W355" i="1" s="1"/>
  <c r="M355" i="1"/>
  <c r="V354" i="1"/>
  <c r="W354" i="1" s="1"/>
  <c r="M354" i="1"/>
  <c r="W353" i="1"/>
  <c r="V353" i="1"/>
  <c r="M353" i="1"/>
  <c r="W352" i="1"/>
  <c r="V352" i="1"/>
  <c r="M352" i="1"/>
  <c r="V351" i="1"/>
  <c r="W351" i="1" s="1"/>
  <c r="M351" i="1"/>
  <c r="V350" i="1"/>
  <c r="W350" i="1" s="1"/>
  <c r="M350" i="1"/>
  <c r="W349" i="1"/>
  <c r="V349" i="1"/>
  <c r="M349" i="1"/>
  <c r="V348" i="1"/>
  <c r="V358" i="1" s="1"/>
  <c r="M348" i="1"/>
  <c r="V347" i="1"/>
  <c r="W347" i="1" s="1"/>
  <c r="M347" i="1"/>
  <c r="V346" i="1"/>
  <c r="W346" i="1" s="1"/>
  <c r="M346" i="1"/>
  <c r="W345" i="1"/>
  <c r="V345" i="1"/>
  <c r="M345" i="1"/>
  <c r="U343" i="1"/>
  <c r="U342" i="1"/>
  <c r="W341" i="1"/>
  <c r="V341" i="1"/>
  <c r="M341" i="1"/>
  <c r="V340" i="1"/>
  <c r="V343" i="1" s="1"/>
  <c r="M340" i="1"/>
  <c r="U336" i="1"/>
  <c r="U335" i="1"/>
  <c r="W334" i="1"/>
  <c r="W335" i="1" s="1"/>
  <c r="V334" i="1"/>
  <c r="M334" i="1"/>
  <c r="U332" i="1"/>
  <c r="U331" i="1"/>
  <c r="V330" i="1"/>
  <c r="W330" i="1" s="1"/>
  <c r="M330" i="1"/>
  <c r="V329" i="1"/>
  <c r="W329" i="1" s="1"/>
  <c r="M329" i="1"/>
  <c r="V328" i="1"/>
  <c r="W328" i="1" s="1"/>
  <c r="W331" i="1" s="1"/>
  <c r="M328" i="1"/>
  <c r="W327" i="1"/>
  <c r="V327" i="1"/>
  <c r="M327" i="1"/>
  <c r="U325" i="1"/>
  <c r="U324" i="1"/>
  <c r="W323" i="1"/>
  <c r="V323" i="1"/>
  <c r="M323" i="1"/>
  <c r="V322" i="1"/>
  <c r="V324" i="1" s="1"/>
  <c r="M322" i="1"/>
  <c r="U320" i="1"/>
  <c r="U319" i="1"/>
  <c r="W318" i="1"/>
  <c r="V318" i="1"/>
  <c r="M318" i="1"/>
  <c r="V317" i="1"/>
  <c r="W317" i="1" s="1"/>
  <c r="M317" i="1"/>
  <c r="V316" i="1"/>
  <c r="W316" i="1" s="1"/>
  <c r="M316" i="1"/>
  <c r="W315" i="1"/>
  <c r="W319" i="1" s="1"/>
  <c r="V315" i="1"/>
  <c r="N477" i="1" s="1"/>
  <c r="M315" i="1"/>
  <c r="V312" i="1"/>
  <c r="U312" i="1"/>
  <c r="V311" i="1"/>
  <c r="U311" i="1"/>
  <c r="W310" i="1"/>
  <c r="W311" i="1" s="1"/>
  <c r="V310" i="1"/>
  <c r="M310" i="1"/>
  <c r="V308" i="1"/>
  <c r="U308" i="1"/>
  <c r="V307" i="1"/>
  <c r="U307" i="1"/>
  <c r="W306" i="1"/>
  <c r="W307" i="1" s="1"/>
  <c r="V306" i="1"/>
  <c r="M306" i="1"/>
  <c r="U304" i="1"/>
  <c r="U303" i="1"/>
  <c r="W302" i="1"/>
  <c r="V302" i="1"/>
  <c r="M302" i="1"/>
  <c r="V301" i="1"/>
  <c r="V303" i="1" s="1"/>
  <c r="M301" i="1"/>
  <c r="U299" i="1"/>
  <c r="U298" i="1"/>
  <c r="W297" i="1"/>
  <c r="V297" i="1"/>
  <c r="M297" i="1"/>
  <c r="V296" i="1"/>
  <c r="W296" i="1" s="1"/>
  <c r="M296" i="1"/>
  <c r="V295" i="1"/>
  <c r="W295" i="1" s="1"/>
  <c r="V294" i="1"/>
  <c r="W294" i="1" s="1"/>
  <c r="M294" i="1"/>
  <c r="V293" i="1"/>
  <c r="W293" i="1" s="1"/>
  <c r="M293" i="1"/>
  <c r="V292" i="1"/>
  <c r="W292" i="1" s="1"/>
  <c r="M292" i="1"/>
  <c r="W291" i="1"/>
  <c r="V291" i="1"/>
  <c r="M291" i="1"/>
  <c r="W290" i="1"/>
  <c r="W298" i="1" s="1"/>
  <c r="V290" i="1"/>
  <c r="M290" i="1"/>
  <c r="U286" i="1"/>
  <c r="U285" i="1"/>
  <c r="V284" i="1"/>
  <c r="W284" i="1" s="1"/>
  <c r="W285" i="1" s="1"/>
  <c r="M284" i="1"/>
  <c r="U282" i="1"/>
  <c r="U281" i="1"/>
  <c r="W280" i="1"/>
  <c r="W281" i="1" s="1"/>
  <c r="V280" i="1"/>
  <c r="M280" i="1"/>
  <c r="U278" i="1"/>
  <c r="U277" i="1"/>
  <c r="V276" i="1"/>
  <c r="L477" i="1" s="1"/>
  <c r="V275" i="1"/>
  <c r="W275" i="1" s="1"/>
  <c r="M275" i="1"/>
  <c r="W274" i="1"/>
  <c r="V274" i="1"/>
  <c r="V277" i="1" s="1"/>
  <c r="M274" i="1"/>
  <c r="V272" i="1"/>
  <c r="U272" i="1"/>
  <c r="V271" i="1"/>
  <c r="U271" i="1"/>
  <c r="W270" i="1"/>
  <c r="W271" i="1" s="1"/>
  <c r="V270" i="1"/>
  <c r="M270" i="1"/>
  <c r="U267" i="1"/>
  <c r="U266" i="1"/>
  <c r="W265" i="1"/>
  <c r="V265" i="1"/>
  <c r="M265" i="1"/>
  <c r="V264" i="1"/>
  <c r="V266" i="1" s="1"/>
  <c r="M264" i="1"/>
  <c r="U262" i="1"/>
  <c r="U261" i="1"/>
  <c r="W260" i="1"/>
  <c r="V260" i="1"/>
  <c r="M260" i="1"/>
  <c r="V259" i="1"/>
  <c r="W259" i="1" s="1"/>
  <c r="M259" i="1"/>
  <c r="V258" i="1"/>
  <c r="W258" i="1" s="1"/>
  <c r="M258" i="1"/>
  <c r="W257" i="1"/>
  <c r="V257" i="1"/>
  <c r="M257" i="1"/>
  <c r="V256" i="1"/>
  <c r="W256" i="1" s="1"/>
  <c r="V255" i="1"/>
  <c r="W255" i="1" s="1"/>
  <c r="M255" i="1"/>
  <c r="W254" i="1"/>
  <c r="W261" i="1" s="1"/>
  <c r="V254" i="1"/>
  <c r="K477" i="1" s="1"/>
  <c r="M254" i="1"/>
  <c r="U251" i="1"/>
  <c r="U250" i="1"/>
  <c r="W249" i="1"/>
  <c r="V249" i="1"/>
  <c r="M249" i="1"/>
  <c r="W248" i="1"/>
  <c r="V248" i="1"/>
  <c r="M248" i="1"/>
  <c r="V247" i="1"/>
  <c r="V250" i="1" s="1"/>
  <c r="M247" i="1"/>
  <c r="U245" i="1"/>
  <c r="V244" i="1"/>
  <c r="U244" i="1"/>
  <c r="W243" i="1"/>
  <c r="V243" i="1"/>
  <c r="M243" i="1"/>
  <c r="V242" i="1"/>
  <c r="W242" i="1" s="1"/>
  <c r="W241" i="1"/>
  <c r="W244" i="1" s="1"/>
  <c r="V241" i="1"/>
  <c r="U239" i="1"/>
  <c r="U238" i="1"/>
  <c r="W237" i="1"/>
  <c r="V237" i="1"/>
  <c r="V238" i="1" s="1"/>
  <c r="M237" i="1"/>
  <c r="V236" i="1"/>
  <c r="W236" i="1" s="1"/>
  <c r="M236" i="1"/>
  <c r="W235" i="1"/>
  <c r="W238" i="1" s="1"/>
  <c r="V235" i="1"/>
  <c r="M235" i="1"/>
  <c r="U233" i="1"/>
  <c r="U232" i="1"/>
  <c r="W231" i="1"/>
  <c r="V231" i="1"/>
  <c r="M231" i="1"/>
  <c r="V230" i="1"/>
  <c r="V233" i="1" s="1"/>
  <c r="M230" i="1"/>
  <c r="W229" i="1"/>
  <c r="V229" i="1"/>
  <c r="M229" i="1"/>
  <c r="V228" i="1"/>
  <c r="W228" i="1" s="1"/>
  <c r="M228" i="1"/>
  <c r="W227" i="1"/>
  <c r="V227" i="1"/>
  <c r="M227" i="1"/>
  <c r="W226" i="1"/>
  <c r="V226" i="1"/>
  <c r="M226" i="1"/>
  <c r="U224" i="1"/>
  <c r="U223" i="1"/>
  <c r="W222" i="1"/>
  <c r="V222" i="1"/>
  <c r="M222" i="1"/>
  <c r="W221" i="1"/>
  <c r="V221" i="1"/>
  <c r="V224" i="1" s="1"/>
  <c r="M221" i="1"/>
  <c r="V220" i="1"/>
  <c r="W220" i="1" s="1"/>
  <c r="M220" i="1"/>
  <c r="W219" i="1"/>
  <c r="W223" i="1" s="1"/>
  <c r="V219" i="1"/>
  <c r="M219" i="1"/>
  <c r="V217" i="1"/>
  <c r="U217" i="1"/>
  <c r="V216" i="1"/>
  <c r="U216" i="1"/>
  <c r="W215" i="1"/>
  <c r="W216" i="1" s="1"/>
  <c r="V215" i="1"/>
  <c r="M215" i="1"/>
  <c r="U213" i="1"/>
  <c r="U212" i="1"/>
  <c r="W211" i="1"/>
  <c r="V211" i="1"/>
  <c r="M211" i="1"/>
  <c r="W210" i="1"/>
  <c r="V210" i="1"/>
  <c r="M210" i="1"/>
  <c r="W209" i="1"/>
  <c r="V209" i="1"/>
  <c r="M209" i="1"/>
  <c r="V208" i="1"/>
  <c r="W208" i="1" s="1"/>
  <c r="M208" i="1"/>
  <c r="W207" i="1"/>
  <c r="V207" i="1"/>
  <c r="M207" i="1"/>
  <c r="W206" i="1"/>
  <c r="V206" i="1"/>
  <c r="M206" i="1"/>
  <c r="W205" i="1"/>
  <c r="V205" i="1"/>
  <c r="M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V212" i="1" s="1"/>
  <c r="M198" i="1"/>
  <c r="W197" i="1"/>
  <c r="V197" i="1"/>
  <c r="M197" i="1"/>
  <c r="U194" i="1"/>
  <c r="U193" i="1"/>
  <c r="W192" i="1"/>
  <c r="V192" i="1"/>
  <c r="M192" i="1"/>
  <c r="V191" i="1"/>
  <c r="V193" i="1" s="1"/>
  <c r="M191" i="1"/>
  <c r="U189" i="1"/>
  <c r="U188" i="1"/>
  <c r="V187" i="1"/>
  <c r="W187" i="1" s="1"/>
  <c r="M187" i="1"/>
  <c r="W186" i="1"/>
  <c r="V186" i="1"/>
  <c r="M186" i="1"/>
  <c r="W185" i="1"/>
  <c r="V185" i="1"/>
  <c r="M185" i="1"/>
  <c r="V184" i="1"/>
  <c r="W184" i="1" s="1"/>
  <c r="M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W177" i="1"/>
  <c r="V177" i="1"/>
  <c r="W176" i="1"/>
  <c r="V176" i="1"/>
  <c r="M176" i="1"/>
  <c r="W175" i="1"/>
  <c r="V175" i="1"/>
  <c r="M175" i="1"/>
  <c r="W174" i="1"/>
  <c r="V174" i="1"/>
  <c r="M174" i="1"/>
  <c r="V173" i="1"/>
  <c r="W173" i="1" s="1"/>
  <c r="W172" i="1"/>
  <c r="V172" i="1"/>
  <c r="M172" i="1"/>
  <c r="W171" i="1"/>
  <c r="W188" i="1" s="1"/>
  <c r="V171" i="1"/>
  <c r="V188" i="1" s="1"/>
  <c r="W170" i="1"/>
  <c r="V170" i="1"/>
  <c r="M170" i="1"/>
  <c r="U168" i="1"/>
  <c r="U167" i="1"/>
  <c r="W166" i="1"/>
  <c r="V166" i="1"/>
  <c r="M166" i="1"/>
  <c r="W165" i="1"/>
  <c r="V165" i="1"/>
  <c r="M165" i="1"/>
  <c r="V164" i="1"/>
  <c r="V168" i="1" s="1"/>
  <c r="M164" i="1"/>
  <c r="V163" i="1"/>
  <c r="W163" i="1" s="1"/>
  <c r="M163" i="1"/>
  <c r="V161" i="1"/>
  <c r="U161" i="1"/>
  <c r="U160" i="1"/>
  <c r="V159" i="1"/>
  <c r="W159" i="1" s="1"/>
  <c r="W160" i="1" s="1"/>
  <c r="M159" i="1"/>
  <c r="W158" i="1"/>
  <c r="V158" i="1"/>
  <c r="U156" i="1"/>
  <c r="U155" i="1"/>
  <c r="W154" i="1"/>
  <c r="V154" i="1"/>
  <c r="M154" i="1"/>
  <c r="W153" i="1"/>
  <c r="W155" i="1" s="1"/>
  <c r="V153" i="1"/>
  <c r="M153" i="1"/>
  <c r="U150" i="1"/>
  <c r="U149" i="1"/>
  <c r="V148" i="1"/>
  <c r="W148" i="1" s="1"/>
  <c r="M148" i="1"/>
  <c r="W147" i="1"/>
  <c r="V147" i="1"/>
  <c r="M147" i="1"/>
  <c r="W146" i="1"/>
  <c r="V146" i="1"/>
  <c r="M146" i="1"/>
  <c r="W145" i="1"/>
  <c r="V145" i="1"/>
  <c r="M145" i="1"/>
  <c r="V144" i="1"/>
  <c r="W144" i="1" s="1"/>
  <c r="M144" i="1"/>
  <c r="W143" i="1"/>
  <c r="V143" i="1"/>
  <c r="M143" i="1"/>
  <c r="W142" i="1"/>
  <c r="V142" i="1"/>
  <c r="M142" i="1"/>
  <c r="W141" i="1"/>
  <c r="W149" i="1" s="1"/>
  <c r="V141" i="1"/>
  <c r="H477" i="1" s="1"/>
  <c r="M141" i="1"/>
  <c r="U138" i="1"/>
  <c r="U137" i="1"/>
  <c r="W136" i="1"/>
  <c r="V136" i="1"/>
  <c r="M136" i="1"/>
  <c r="V135" i="1"/>
  <c r="V137" i="1" s="1"/>
  <c r="M135" i="1"/>
  <c r="W134" i="1"/>
  <c r="V134" i="1"/>
  <c r="M134" i="1"/>
  <c r="U130" i="1"/>
  <c r="U129" i="1"/>
  <c r="W128" i="1"/>
  <c r="V128" i="1"/>
  <c r="M128" i="1"/>
  <c r="W127" i="1"/>
  <c r="V127" i="1"/>
  <c r="M127" i="1"/>
  <c r="W126" i="1"/>
  <c r="V126" i="1"/>
  <c r="M126" i="1"/>
  <c r="V125" i="1"/>
  <c r="F477" i="1" s="1"/>
  <c r="M125" i="1"/>
  <c r="U122" i="1"/>
  <c r="U121" i="1"/>
  <c r="V120" i="1"/>
  <c r="W120" i="1" s="1"/>
  <c r="W119" i="1"/>
  <c r="V119" i="1"/>
  <c r="M119" i="1"/>
  <c r="W118" i="1"/>
  <c r="W121" i="1" s="1"/>
  <c r="V118" i="1"/>
  <c r="V121" i="1" s="1"/>
  <c r="W117" i="1"/>
  <c r="V117" i="1"/>
  <c r="M117" i="1"/>
  <c r="W116" i="1"/>
  <c r="V116" i="1"/>
  <c r="V122" i="1" s="1"/>
  <c r="M116" i="1"/>
  <c r="U114" i="1"/>
  <c r="U113" i="1"/>
  <c r="W112" i="1"/>
  <c r="V112" i="1"/>
  <c r="V111" i="1"/>
  <c r="W111" i="1" s="1"/>
  <c r="M111" i="1"/>
  <c r="W110" i="1"/>
  <c r="V110" i="1"/>
  <c r="W109" i="1"/>
  <c r="V109" i="1"/>
  <c r="W108" i="1"/>
  <c r="V108" i="1"/>
  <c r="W107" i="1"/>
  <c r="V107" i="1"/>
  <c r="M107" i="1"/>
  <c r="V106" i="1"/>
  <c r="V114" i="1" s="1"/>
  <c r="M106" i="1"/>
  <c r="W105" i="1"/>
  <c r="V105" i="1"/>
  <c r="W104" i="1"/>
  <c r="V104" i="1"/>
  <c r="V113" i="1" s="1"/>
  <c r="U102" i="1"/>
  <c r="U101" i="1"/>
  <c r="V100" i="1"/>
  <c r="W100" i="1" s="1"/>
  <c r="M100" i="1"/>
  <c r="W99" i="1"/>
  <c r="V99" i="1"/>
  <c r="M99" i="1"/>
  <c r="W98" i="1"/>
  <c r="V98" i="1"/>
  <c r="M98" i="1"/>
  <c r="W97" i="1"/>
  <c r="V97" i="1"/>
  <c r="M97" i="1"/>
  <c r="V96" i="1"/>
  <c r="W96" i="1" s="1"/>
  <c r="M96" i="1"/>
  <c r="W95" i="1"/>
  <c r="V95" i="1"/>
  <c r="M95" i="1"/>
  <c r="W94" i="1"/>
  <c r="V94" i="1"/>
  <c r="M94" i="1"/>
  <c r="W93" i="1"/>
  <c r="V93" i="1"/>
  <c r="M93" i="1"/>
  <c r="V92" i="1"/>
  <c r="W92" i="1" s="1"/>
  <c r="M92" i="1"/>
  <c r="W91" i="1"/>
  <c r="V91" i="1"/>
  <c r="W90" i="1"/>
  <c r="V90" i="1"/>
  <c r="V101" i="1" s="1"/>
  <c r="U88" i="1"/>
  <c r="U87" i="1"/>
  <c r="V86" i="1"/>
  <c r="W86" i="1" s="1"/>
  <c r="M86" i="1"/>
  <c r="W85" i="1"/>
  <c r="V85" i="1"/>
  <c r="M85" i="1"/>
  <c r="W84" i="1"/>
  <c r="V84" i="1"/>
  <c r="V83" i="1"/>
  <c r="W83" i="1" s="1"/>
  <c r="W82" i="1"/>
  <c r="V82" i="1"/>
  <c r="M82" i="1"/>
  <c r="W81" i="1"/>
  <c r="W87" i="1" s="1"/>
  <c r="V81" i="1"/>
  <c r="V87" i="1" s="1"/>
  <c r="U79" i="1"/>
  <c r="U78" i="1"/>
  <c r="V77" i="1"/>
  <c r="W77" i="1" s="1"/>
  <c r="M77" i="1"/>
  <c r="W76" i="1"/>
  <c r="V76" i="1"/>
  <c r="M76" i="1"/>
  <c r="W75" i="1"/>
  <c r="V75" i="1"/>
  <c r="M75" i="1"/>
  <c r="W74" i="1"/>
  <c r="V74" i="1"/>
  <c r="M74" i="1"/>
  <c r="V73" i="1"/>
  <c r="W73" i="1" s="1"/>
  <c r="M73" i="1"/>
  <c r="W72" i="1"/>
  <c r="V72" i="1"/>
  <c r="M72" i="1"/>
  <c r="W71" i="1"/>
  <c r="V71" i="1"/>
  <c r="M71" i="1"/>
  <c r="W70" i="1"/>
  <c r="V70" i="1"/>
  <c r="M70" i="1"/>
  <c r="V69" i="1"/>
  <c r="W69" i="1" s="1"/>
  <c r="M69" i="1"/>
  <c r="W68" i="1"/>
  <c r="V68" i="1"/>
  <c r="M68" i="1"/>
  <c r="W67" i="1"/>
  <c r="V67" i="1"/>
  <c r="M67" i="1"/>
  <c r="W66" i="1"/>
  <c r="V66" i="1"/>
  <c r="M66" i="1"/>
  <c r="V65" i="1"/>
  <c r="W65" i="1" s="1"/>
  <c r="M65" i="1"/>
  <c r="W64" i="1"/>
  <c r="V64" i="1"/>
  <c r="M64" i="1"/>
  <c r="W63" i="1"/>
  <c r="V63" i="1"/>
  <c r="U60" i="1"/>
  <c r="U59" i="1"/>
  <c r="W58" i="1"/>
  <c r="V58" i="1"/>
  <c r="W57" i="1"/>
  <c r="V57" i="1"/>
  <c r="M57" i="1"/>
  <c r="W56" i="1"/>
  <c r="V56" i="1"/>
  <c r="M56" i="1"/>
  <c r="W55" i="1"/>
  <c r="W59" i="1" s="1"/>
  <c r="V55" i="1"/>
  <c r="V59" i="1" s="1"/>
  <c r="U52" i="1"/>
  <c r="U51" i="1"/>
  <c r="V50" i="1"/>
  <c r="V51" i="1" s="1"/>
  <c r="M50" i="1"/>
  <c r="W49" i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W30" i="1"/>
  <c r="V30" i="1"/>
  <c r="M30" i="1"/>
  <c r="W29" i="1"/>
  <c r="V29" i="1"/>
  <c r="M29" i="1"/>
  <c r="V28" i="1"/>
  <c r="W28" i="1" s="1"/>
  <c r="M28" i="1"/>
  <c r="W27" i="1"/>
  <c r="V27" i="1"/>
  <c r="M27" i="1"/>
  <c r="W26" i="1"/>
  <c r="W32" i="1" s="1"/>
  <c r="V26" i="1"/>
  <c r="V33" i="1" s="1"/>
  <c r="M26" i="1"/>
  <c r="V24" i="1"/>
  <c r="U24" i="1"/>
  <c r="U467" i="1" s="1"/>
  <c r="U23" i="1"/>
  <c r="U471" i="1" s="1"/>
  <c r="W22" i="1"/>
  <c r="W23" i="1" s="1"/>
  <c r="V22" i="1"/>
  <c r="V23" i="1" s="1"/>
  <c r="M22" i="1"/>
  <c r="H10" i="1"/>
  <c r="A9" i="1"/>
  <c r="F10" i="1" s="1"/>
  <c r="D7" i="1"/>
  <c r="N6" i="1"/>
  <c r="M2" i="1"/>
  <c r="W101" i="1" l="1"/>
  <c r="W78" i="1"/>
  <c r="H9" i="1"/>
  <c r="V32" i="1"/>
  <c r="V471" i="1" s="1"/>
  <c r="J9" i="1"/>
  <c r="C477" i="1"/>
  <c r="W50" i="1"/>
  <c r="W51" i="1" s="1"/>
  <c r="V60" i="1"/>
  <c r="W106" i="1"/>
  <c r="W113" i="1" s="1"/>
  <c r="W125" i="1"/>
  <c r="W129" i="1" s="1"/>
  <c r="G477" i="1"/>
  <c r="W135" i="1"/>
  <c r="W137" i="1" s="1"/>
  <c r="V138" i="1"/>
  <c r="V160" i="1"/>
  <c r="W164" i="1"/>
  <c r="V167" i="1"/>
  <c r="J477" i="1"/>
  <c r="W198" i="1"/>
  <c r="V213" i="1"/>
  <c r="W230" i="1"/>
  <c r="V245" i="1"/>
  <c r="W247" i="1"/>
  <c r="W250" i="1" s="1"/>
  <c r="W264" i="1"/>
  <c r="W266" i="1" s="1"/>
  <c r="W276" i="1"/>
  <c r="W277" i="1" s="1"/>
  <c r="W301" i="1"/>
  <c r="W303" i="1" s="1"/>
  <c r="W322" i="1"/>
  <c r="W324" i="1" s="1"/>
  <c r="V331" i="1"/>
  <c r="W340" i="1"/>
  <c r="W342" i="1" s="1"/>
  <c r="W348" i="1"/>
  <c r="W363" i="1"/>
  <c r="W383" i="1"/>
  <c r="W385" i="1" s="1"/>
  <c r="V395" i="1"/>
  <c r="D477" i="1"/>
  <c r="A10" i="1"/>
  <c r="B477" i="1"/>
  <c r="V468" i="1"/>
  <c r="V52" i="1"/>
  <c r="V467" i="1" s="1"/>
  <c r="E477" i="1"/>
  <c r="V79" i="1"/>
  <c r="V88" i="1"/>
  <c r="V102" i="1"/>
  <c r="W167" i="1"/>
  <c r="V189" i="1"/>
  <c r="W212" i="1"/>
  <c r="V223" i="1"/>
  <c r="W232" i="1"/>
  <c r="V232" i="1"/>
  <c r="V239" i="1"/>
  <c r="V251" i="1"/>
  <c r="V281" i="1"/>
  <c r="V282" i="1"/>
  <c r="V298" i="1"/>
  <c r="M477" i="1"/>
  <c r="V299" i="1"/>
  <c r="V335" i="1"/>
  <c r="V336" i="1"/>
  <c r="W358" i="1"/>
  <c r="V359" i="1"/>
  <c r="V379" i="1"/>
  <c r="V380" i="1"/>
  <c r="V403" i="1"/>
  <c r="V404" i="1"/>
  <c r="V455" i="1"/>
  <c r="V461" i="1"/>
  <c r="V460" i="1"/>
  <c r="S477" i="1"/>
  <c r="V466" i="1"/>
  <c r="W464" i="1"/>
  <c r="W465" i="1" s="1"/>
  <c r="F9" i="1"/>
  <c r="V78" i="1"/>
  <c r="V130" i="1"/>
  <c r="V150" i="1"/>
  <c r="V149" i="1"/>
  <c r="V155" i="1"/>
  <c r="I477" i="1"/>
  <c r="V156" i="1"/>
  <c r="V267" i="1"/>
  <c r="V304" i="1"/>
  <c r="V325" i="1"/>
  <c r="V386" i="1"/>
  <c r="V469" i="1"/>
  <c r="V129" i="1"/>
  <c r="V194" i="1"/>
  <c r="W191" i="1"/>
  <c r="W193" i="1" s="1"/>
  <c r="V285" i="1"/>
  <c r="V286" i="1"/>
  <c r="O477" i="1"/>
  <c r="V342" i="1"/>
  <c r="W365" i="1"/>
  <c r="V399" i="1"/>
  <c r="V400" i="1"/>
  <c r="V417" i="1"/>
  <c r="Q477" i="1"/>
  <c r="V418" i="1"/>
  <c r="V432" i="1"/>
  <c r="V456" i="1"/>
  <c r="P477" i="1"/>
  <c r="V262" i="1"/>
  <c r="V278" i="1"/>
  <c r="V320" i="1"/>
  <c r="V332" i="1"/>
  <c r="V365" i="1"/>
  <c r="V396" i="1"/>
  <c r="V431" i="1"/>
  <c r="V261" i="1"/>
  <c r="V319" i="1"/>
  <c r="W441" i="1"/>
  <c r="W443" i="1" s="1"/>
  <c r="V444" i="1"/>
  <c r="W458" i="1"/>
  <c r="W460" i="1" s="1"/>
  <c r="W472" i="1" l="1"/>
  <c r="V470" i="1"/>
</calcChain>
</file>

<file path=xl/sharedStrings.xml><?xml version="1.0" encoding="utf-8"?>
<sst xmlns="http://schemas.openxmlformats.org/spreadsheetml/2006/main" count="1700" uniqueCount="640">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</sst>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2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2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30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301" customWidth="1"/>
    <col min="16" max="16" width="6.140625" style="301" customWidth="1"/>
    <col min="17" max="17" width="10.85546875" style="303" customWidth="1"/>
    <col min="18" max="18" width="10.42578125" style="303" customWidth="1"/>
    <col min="19" max="19" width="9.42578125" style="303" customWidth="1"/>
    <col min="20" max="20" width="8.42578125" style="303" customWidth="1"/>
    <col min="21" max="21" width="10" style="301" customWidth="1"/>
    <col min="22" max="22" width="11" style="301" customWidth="1"/>
    <col min="23" max="23" width="10" style="301" customWidth="1"/>
    <col min="24" max="24" width="11.5703125" style="301" customWidth="1"/>
    <col min="25" max="25" width="10.42578125" style="301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301" customWidth="1"/>
    <col min="30" max="31" width="9.140625" style="301" customWidth="1"/>
    <col min="32" max="16384" width="9.140625" style="301"/>
  </cols>
  <sheetData>
    <row r="1" spans="1:28" s="304" customFormat="1" ht="45" customHeight="1" x14ac:dyDescent="0.2">
      <c r="A1" s="40"/>
      <c r="B1" s="40"/>
      <c r="C1" s="40"/>
      <c r="D1" s="335" t="s">
        <v>0</v>
      </c>
      <c r="E1" s="336"/>
      <c r="F1" s="336"/>
      <c r="G1" s="11" t="s">
        <v>1</v>
      </c>
      <c r="H1" s="335" t="s">
        <v>2</v>
      </c>
      <c r="I1" s="336"/>
      <c r="J1" s="336"/>
      <c r="K1" s="336"/>
      <c r="L1" s="336"/>
      <c r="M1" s="336"/>
      <c r="N1" s="336"/>
      <c r="O1" s="609" t="s">
        <v>3</v>
      </c>
      <c r="P1" s="336"/>
      <c r="Q1" s="336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304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4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5"/>
      <c r="V2" s="15"/>
      <c r="W2" s="15"/>
      <c r="X2" s="15"/>
      <c r="Y2" s="50"/>
      <c r="Z2" s="50"/>
      <c r="AA2" s="50"/>
    </row>
    <row r="3" spans="1:28" s="304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14"/>
      <c r="N3" s="314"/>
      <c r="O3" s="314"/>
      <c r="P3" s="314"/>
      <c r="Q3" s="314"/>
      <c r="R3" s="314"/>
      <c r="S3" s="314"/>
      <c r="T3" s="314"/>
      <c r="U3" s="15"/>
      <c r="V3" s="15"/>
      <c r="W3" s="15"/>
      <c r="X3" s="15"/>
      <c r="Y3" s="50"/>
      <c r="Z3" s="50"/>
      <c r="AA3" s="50"/>
    </row>
    <row r="4" spans="1:28" s="304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304" customFormat="1" ht="23.45" customHeight="1" x14ac:dyDescent="0.2">
      <c r="A5" s="448" t="s">
        <v>8</v>
      </c>
      <c r="B5" s="323"/>
      <c r="C5" s="324"/>
      <c r="D5" s="383"/>
      <c r="E5" s="385"/>
      <c r="F5" s="598" t="s">
        <v>9</v>
      </c>
      <c r="G5" s="324"/>
      <c r="H5" s="383"/>
      <c r="I5" s="384"/>
      <c r="J5" s="384"/>
      <c r="K5" s="385"/>
      <c r="M5" s="23" t="s">
        <v>10</v>
      </c>
      <c r="N5" s="439">
        <v>45220</v>
      </c>
      <c r="O5" s="398"/>
      <c r="Q5" s="612" t="s">
        <v>11</v>
      </c>
      <c r="R5" s="360"/>
      <c r="S5" s="516" t="s">
        <v>12</v>
      </c>
      <c r="T5" s="398"/>
      <c r="Y5" s="50"/>
      <c r="Z5" s="50"/>
      <c r="AA5" s="50"/>
    </row>
    <row r="6" spans="1:28" s="304" customFormat="1" ht="24" customHeight="1" x14ac:dyDescent="0.2">
      <c r="A6" s="448" t="s">
        <v>13</v>
      </c>
      <c r="B6" s="323"/>
      <c r="C6" s="324"/>
      <c r="D6" s="396" t="s">
        <v>14</v>
      </c>
      <c r="E6" s="397"/>
      <c r="F6" s="397"/>
      <c r="G6" s="397"/>
      <c r="H6" s="397"/>
      <c r="I6" s="397"/>
      <c r="J6" s="397"/>
      <c r="K6" s="398"/>
      <c r="M6" s="23" t="s">
        <v>15</v>
      </c>
      <c r="N6" s="466" t="str">
        <f>IF(N5=0," ",CHOOSE(WEEKDAY(N5,2),"Понедельник","Вторник","Среда","Четверг","Пятница","Суббота","Воскресенье"))</f>
        <v>Суббота</v>
      </c>
      <c r="O6" s="317"/>
      <c r="Q6" s="359" t="s">
        <v>16</v>
      </c>
      <c r="R6" s="360"/>
      <c r="S6" s="361" t="s">
        <v>17</v>
      </c>
      <c r="T6" s="362"/>
      <c r="Y6" s="50"/>
      <c r="Z6" s="50"/>
      <c r="AA6" s="50"/>
    </row>
    <row r="7" spans="1:28" s="304" customFormat="1" ht="21.75" hidden="1" customHeight="1" x14ac:dyDescent="0.2">
      <c r="A7" s="54"/>
      <c r="B7" s="54"/>
      <c r="C7" s="54"/>
      <c r="D7" s="526" t="str">
        <f>IFERROR(VLOOKUP(DeliveryAddress,Table,3,0),1)</f>
        <v>1</v>
      </c>
      <c r="E7" s="527"/>
      <c r="F7" s="527"/>
      <c r="G7" s="527"/>
      <c r="H7" s="527"/>
      <c r="I7" s="527"/>
      <c r="J7" s="527"/>
      <c r="K7" s="528"/>
      <c r="M7" s="23"/>
      <c r="N7" s="41"/>
      <c r="O7" s="41"/>
      <c r="Q7" s="314"/>
      <c r="R7" s="360"/>
      <c r="S7" s="363"/>
      <c r="T7" s="364"/>
      <c r="Y7" s="50"/>
      <c r="Z7" s="50"/>
      <c r="AA7" s="50"/>
    </row>
    <row r="8" spans="1:28" s="304" customFormat="1" ht="25.5" customHeight="1" x14ac:dyDescent="0.2">
      <c r="A8" s="636" t="s">
        <v>18</v>
      </c>
      <c r="B8" s="329"/>
      <c r="C8" s="330"/>
      <c r="D8" s="534"/>
      <c r="E8" s="535"/>
      <c r="F8" s="535"/>
      <c r="G8" s="535"/>
      <c r="H8" s="535"/>
      <c r="I8" s="535"/>
      <c r="J8" s="535"/>
      <c r="K8" s="536"/>
      <c r="M8" s="23" t="s">
        <v>19</v>
      </c>
      <c r="N8" s="572">
        <v>0.625</v>
      </c>
      <c r="O8" s="398"/>
      <c r="Q8" s="314"/>
      <c r="R8" s="360"/>
      <c r="S8" s="363"/>
      <c r="T8" s="364"/>
      <c r="Y8" s="50"/>
      <c r="Z8" s="50"/>
      <c r="AA8" s="50"/>
    </row>
    <row r="9" spans="1:28" s="304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0"/>
      <c r="E9" s="334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M9" s="25" t="s">
        <v>20</v>
      </c>
      <c r="N9" s="439"/>
      <c r="O9" s="398"/>
      <c r="Q9" s="314"/>
      <c r="R9" s="360"/>
      <c r="S9" s="365"/>
      <c r="T9" s="366"/>
      <c r="U9" s="42"/>
      <c r="V9" s="42"/>
      <c r="W9" s="42"/>
      <c r="X9" s="42"/>
      <c r="Y9" s="50"/>
      <c r="Z9" s="50"/>
      <c r="AA9" s="50"/>
    </row>
    <row r="10" spans="1:28" s="304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0"/>
      <c r="E10" s="334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71" t="str">
        <f>IFERROR(VLOOKUP($D$10,Proxy,2,FALSE),"")</f>
        <v/>
      </c>
      <c r="I10" s="314"/>
      <c r="J10" s="314"/>
      <c r="K10" s="314"/>
      <c r="M10" s="25" t="s">
        <v>21</v>
      </c>
      <c r="N10" s="572"/>
      <c r="O10" s="398"/>
      <c r="R10" s="23" t="s">
        <v>22</v>
      </c>
      <c r="S10" s="507" t="s">
        <v>23</v>
      </c>
      <c r="T10" s="362"/>
      <c r="U10" s="43"/>
      <c r="V10" s="43"/>
      <c r="W10" s="43"/>
      <c r="X10" s="43"/>
      <c r="Y10" s="50"/>
      <c r="Z10" s="50"/>
      <c r="AA10" s="50"/>
    </row>
    <row r="11" spans="1:28" s="304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572"/>
      <c r="O11" s="398"/>
      <c r="R11" s="23" t="s">
        <v>26</v>
      </c>
      <c r="S11" s="601" t="s">
        <v>27</v>
      </c>
      <c r="T11" s="602"/>
      <c r="U11" s="44"/>
      <c r="V11" s="44"/>
      <c r="W11" s="44"/>
      <c r="X11" s="44"/>
      <c r="Y11" s="50"/>
      <c r="Z11" s="50"/>
      <c r="AA11" s="50"/>
    </row>
    <row r="12" spans="1:28" s="304" customFormat="1" ht="18.600000000000001" customHeight="1" x14ac:dyDescent="0.2">
      <c r="A12" s="531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3" t="s">
        <v>29</v>
      </c>
      <c r="N12" s="576"/>
      <c r="O12" s="528"/>
      <c r="P12" s="22"/>
      <c r="R12" s="23"/>
      <c r="S12" s="336"/>
      <c r="T12" s="314"/>
      <c r="Y12" s="50"/>
      <c r="Z12" s="50"/>
      <c r="AA12" s="50"/>
    </row>
    <row r="13" spans="1:28" s="304" customFormat="1" ht="23.25" customHeight="1" x14ac:dyDescent="0.2">
      <c r="A13" s="531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5"/>
      <c r="M13" s="25" t="s">
        <v>31</v>
      </c>
      <c r="N13" s="601"/>
      <c r="O13" s="602"/>
      <c r="P13" s="22"/>
      <c r="U13" s="48"/>
      <c r="V13" s="48"/>
      <c r="W13" s="48"/>
      <c r="X13" s="48"/>
      <c r="Y13" s="50"/>
      <c r="Z13" s="50"/>
      <c r="AA13" s="50"/>
    </row>
    <row r="14" spans="1:28" s="304" customFormat="1" ht="18.600000000000001" customHeight="1" x14ac:dyDescent="0.2">
      <c r="A14" s="531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49"/>
      <c r="V14" s="49"/>
      <c r="W14" s="49"/>
      <c r="X14" s="49"/>
      <c r="Y14" s="50"/>
      <c r="Z14" s="50"/>
      <c r="AA14" s="50"/>
    </row>
    <row r="15" spans="1:28" s="304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5" t="s">
        <v>34</v>
      </c>
      <c r="N15" s="336"/>
      <c r="O15" s="336"/>
      <c r="P15" s="336"/>
      <c r="Q15" s="336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486"/>
      <c r="N16" s="486"/>
      <c r="O16" s="486"/>
      <c r="P16" s="486"/>
      <c r="Q16" s="486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354" t="s">
        <v>35</v>
      </c>
      <c r="B17" s="354" t="s">
        <v>36</v>
      </c>
      <c r="C17" s="459" t="s">
        <v>37</v>
      </c>
      <c r="D17" s="354" t="s">
        <v>38</v>
      </c>
      <c r="E17" s="392"/>
      <c r="F17" s="354" t="s">
        <v>39</v>
      </c>
      <c r="G17" s="354" t="s">
        <v>40</v>
      </c>
      <c r="H17" s="354" t="s">
        <v>41</v>
      </c>
      <c r="I17" s="354" t="s">
        <v>42</v>
      </c>
      <c r="J17" s="354" t="s">
        <v>43</v>
      </c>
      <c r="K17" s="354" t="s">
        <v>44</v>
      </c>
      <c r="L17" s="354" t="s">
        <v>45</v>
      </c>
      <c r="M17" s="354" t="s">
        <v>46</v>
      </c>
      <c r="N17" s="391"/>
      <c r="O17" s="391"/>
      <c r="P17" s="391"/>
      <c r="Q17" s="392"/>
      <c r="R17" s="618" t="s">
        <v>47</v>
      </c>
      <c r="S17" s="324"/>
      <c r="T17" s="354" t="s">
        <v>48</v>
      </c>
      <c r="U17" s="354" t="s">
        <v>49</v>
      </c>
      <c r="V17" s="642" t="s">
        <v>50</v>
      </c>
      <c r="W17" s="354" t="s">
        <v>51</v>
      </c>
      <c r="X17" s="405" t="s">
        <v>52</v>
      </c>
      <c r="Y17" s="405" t="s">
        <v>53</v>
      </c>
      <c r="Z17" s="405" t="s">
        <v>54</v>
      </c>
      <c r="AA17" s="406"/>
      <c r="AB17" s="407"/>
      <c r="AC17" s="537"/>
      <c r="AZ17" s="429" t="s">
        <v>55</v>
      </c>
    </row>
    <row r="18" spans="1:52" ht="14.25" customHeight="1" x14ac:dyDescent="0.2">
      <c r="A18" s="355"/>
      <c r="B18" s="355"/>
      <c r="C18" s="355"/>
      <c r="D18" s="393"/>
      <c r="E18" s="395"/>
      <c r="F18" s="355"/>
      <c r="G18" s="355"/>
      <c r="H18" s="355"/>
      <c r="I18" s="355"/>
      <c r="J18" s="355"/>
      <c r="K18" s="355"/>
      <c r="L18" s="355"/>
      <c r="M18" s="393"/>
      <c r="N18" s="394"/>
      <c r="O18" s="394"/>
      <c r="P18" s="394"/>
      <c r="Q18" s="395"/>
      <c r="R18" s="307" t="s">
        <v>56</v>
      </c>
      <c r="S18" s="307" t="s">
        <v>57</v>
      </c>
      <c r="T18" s="355"/>
      <c r="U18" s="355"/>
      <c r="V18" s="643"/>
      <c r="W18" s="355"/>
      <c r="X18" s="633"/>
      <c r="Y18" s="633"/>
      <c r="Z18" s="408"/>
      <c r="AA18" s="409"/>
      <c r="AB18" s="410"/>
      <c r="AC18" s="538"/>
      <c r="AZ18" s="314"/>
    </row>
    <row r="19" spans="1:52" ht="27.75" customHeight="1" x14ac:dyDescent="0.2">
      <c r="A19" s="357" t="s">
        <v>58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47"/>
      <c r="Y19" s="47"/>
    </row>
    <row r="20" spans="1:52" ht="16.5" customHeight="1" x14ac:dyDescent="0.25">
      <c r="A20" s="337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5"/>
      <c r="Y20" s="305"/>
    </row>
    <row r="21" spans="1:52" ht="14.25" customHeight="1" x14ac:dyDescent="0.25">
      <c r="A21" s="326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2"/>
      <c r="Y21" s="302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16">
        <v>4607091389258</v>
      </c>
      <c r="E22" s="317"/>
      <c r="F22" s="308">
        <v>0.3</v>
      </c>
      <c r="G22" s="31">
        <v>6</v>
      </c>
      <c r="H22" s="308">
        <v>1.8</v>
      </c>
      <c r="I22" s="308">
        <v>2</v>
      </c>
      <c r="J22" s="31">
        <v>156</v>
      </c>
      <c r="K22" s="32" t="s">
        <v>62</v>
      </c>
      <c r="L22" s="31">
        <v>35</v>
      </c>
      <c r="M22" s="3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17"/>
      <c r="R22" s="33"/>
      <c r="S22" s="33"/>
      <c r="T22" s="34" t="s">
        <v>63</v>
      </c>
      <c r="U22" s="309">
        <v>0</v>
      </c>
      <c r="V22" s="310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5"/>
      <c r="M23" s="328" t="s">
        <v>64</v>
      </c>
      <c r="N23" s="329"/>
      <c r="O23" s="329"/>
      <c r="P23" s="329"/>
      <c r="Q23" s="329"/>
      <c r="R23" s="329"/>
      <c r="S23" s="330"/>
      <c r="T23" s="36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5"/>
      <c r="M24" s="328" t="s">
        <v>64</v>
      </c>
      <c r="N24" s="329"/>
      <c r="O24" s="329"/>
      <c r="P24" s="329"/>
      <c r="Q24" s="329"/>
      <c r="R24" s="329"/>
      <c r="S24" s="330"/>
      <c r="T24" s="36" t="s">
        <v>63</v>
      </c>
      <c r="U24" s="311">
        <f>IFERROR(SUM(U22:U22),"0")</f>
        <v>0</v>
      </c>
      <c r="V24" s="311">
        <f>IFERROR(SUM(V22:V22),"0")</f>
        <v>0</v>
      </c>
      <c r="W24" s="36"/>
      <c r="X24" s="312"/>
      <c r="Y24" s="312"/>
    </row>
    <row r="25" spans="1:52" ht="14.25" customHeight="1" x14ac:dyDescent="0.25">
      <c r="A25" s="326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2"/>
      <c r="Y25" s="302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16">
        <v>4607091383881</v>
      </c>
      <c r="E26" s="317"/>
      <c r="F26" s="308">
        <v>0.33</v>
      </c>
      <c r="G26" s="31">
        <v>6</v>
      </c>
      <c r="H26" s="308">
        <v>1.98</v>
      </c>
      <c r="I26" s="308">
        <v>2.246</v>
      </c>
      <c r="J26" s="31">
        <v>156</v>
      </c>
      <c r="K26" s="32" t="s">
        <v>62</v>
      </c>
      <c r="L26" s="31">
        <v>35</v>
      </c>
      <c r="M26" s="53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17"/>
      <c r="R26" s="33"/>
      <c r="S26" s="33"/>
      <c r="T26" s="34" t="s">
        <v>63</v>
      </c>
      <c r="U26" s="309">
        <v>0</v>
      </c>
      <c r="V26" s="310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16">
        <v>4607091388237</v>
      </c>
      <c r="E27" s="317"/>
      <c r="F27" s="308">
        <v>0.42</v>
      </c>
      <c r="G27" s="31">
        <v>6</v>
      </c>
      <c r="H27" s="308">
        <v>2.52</v>
      </c>
      <c r="I27" s="308">
        <v>2.786</v>
      </c>
      <c r="J27" s="31">
        <v>156</v>
      </c>
      <c r="K27" s="32" t="s">
        <v>62</v>
      </c>
      <c r="L27" s="31">
        <v>35</v>
      </c>
      <c r="M27" s="34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17"/>
      <c r="R27" s="33"/>
      <c r="S27" s="33"/>
      <c r="T27" s="34" t="s">
        <v>63</v>
      </c>
      <c r="U27" s="309">
        <v>0</v>
      </c>
      <c r="V27" s="310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16">
        <v>4607091383935</v>
      </c>
      <c r="E28" s="317"/>
      <c r="F28" s="308">
        <v>0.33</v>
      </c>
      <c r="G28" s="31">
        <v>6</v>
      </c>
      <c r="H28" s="308">
        <v>1.98</v>
      </c>
      <c r="I28" s="308">
        <v>2.246</v>
      </c>
      <c r="J28" s="31">
        <v>156</v>
      </c>
      <c r="K28" s="32" t="s">
        <v>62</v>
      </c>
      <c r="L28" s="31">
        <v>30</v>
      </c>
      <c r="M28" s="5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17"/>
      <c r="R28" s="33"/>
      <c r="S28" s="33"/>
      <c r="T28" s="34" t="s">
        <v>63</v>
      </c>
      <c r="U28" s="309">
        <v>0</v>
      </c>
      <c r="V28" s="310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16">
        <v>4680115881853</v>
      </c>
      <c r="E29" s="317"/>
      <c r="F29" s="308">
        <v>0.33</v>
      </c>
      <c r="G29" s="31">
        <v>6</v>
      </c>
      <c r="H29" s="308">
        <v>1.98</v>
      </c>
      <c r="I29" s="308">
        <v>2.246</v>
      </c>
      <c r="J29" s="31">
        <v>156</v>
      </c>
      <c r="K29" s="32" t="s">
        <v>62</v>
      </c>
      <c r="L29" s="31">
        <v>30</v>
      </c>
      <c r="M29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17"/>
      <c r="R29" s="33"/>
      <c r="S29" s="33"/>
      <c r="T29" s="34" t="s">
        <v>63</v>
      </c>
      <c r="U29" s="309">
        <v>0</v>
      </c>
      <c r="V29" s="310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16">
        <v>4607091383911</v>
      </c>
      <c r="E30" s="317"/>
      <c r="F30" s="308">
        <v>0.33</v>
      </c>
      <c r="G30" s="31">
        <v>6</v>
      </c>
      <c r="H30" s="308">
        <v>1.98</v>
      </c>
      <c r="I30" s="308">
        <v>2.246</v>
      </c>
      <c r="J30" s="31">
        <v>156</v>
      </c>
      <c r="K30" s="32" t="s">
        <v>62</v>
      </c>
      <c r="L30" s="31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17"/>
      <c r="R30" s="33"/>
      <c r="S30" s="33"/>
      <c r="T30" s="34" t="s">
        <v>63</v>
      </c>
      <c r="U30" s="309">
        <v>0</v>
      </c>
      <c r="V30" s="310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16">
        <v>4607091388244</v>
      </c>
      <c r="E31" s="317"/>
      <c r="F31" s="308">
        <v>0.42</v>
      </c>
      <c r="G31" s="31">
        <v>6</v>
      </c>
      <c r="H31" s="308">
        <v>2.52</v>
      </c>
      <c r="I31" s="308">
        <v>2.786</v>
      </c>
      <c r="J31" s="31">
        <v>156</v>
      </c>
      <c r="K31" s="32" t="s">
        <v>62</v>
      </c>
      <c r="L31" s="31">
        <v>35</v>
      </c>
      <c r="M31" s="52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17"/>
      <c r="R31" s="33"/>
      <c r="S31" s="33"/>
      <c r="T31" s="34" t="s">
        <v>63</v>
      </c>
      <c r="U31" s="309">
        <v>0</v>
      </c>
      <c r="V31" s="310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5"/>
      <c r="M32" s="328" t="s">
        <v>64</v>
      </c>
      <c r="N32" s="329"/>
      <c r="O32" s="329"/>
      <c r="P32" s="329"/>
      <c r="Q32" s="329"/>
      <c r="R32" s="329"/>
      <c r="S32" s="330"/>
      <c r="T32" s="36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5"/>
      <c r="M33" s="328" t="s">
        <v>64</v>
      </c>
      <c r="N33" s="329"/>
      <c r="O33" s="329"/>
      <c r="P33" s="329"/>
      <c r="Q33" s="329"/>
      <c r="R33" s="329"/>
      <c r="S33" s="330"/>
      <c r="T33" s="36" t="s">
        <v>63</v>
      </c>
      <c r="U33" s="311">
        <f>IFERROR(SUM(U26:U31),"0")</f>
        <v>0</v>
      </c>
      <c r="V33" s="311">
        <f>IFERROR(SUM(V26:V31),"0")</f>
        <v>0</v>
      </c>
      <c r="W33" s="36"/>
      <c r="X33" s="312"/>
      <c r="Y33" s="312"/>
    </row>
    <row r="34" spans="1:52" ht="14.25" customHeight="1" x14ac:dyDescent="0.25">
      <c r="A34" s="326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2"/>
      <c r="Y34" s="302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16">
        <v>4607091388503</v>
      </c>
      <c r="E35" s="317"/>
      <c r="F35" s="308">
        <v>0.05</v>
      </c>
      <c r="G35" s="31">
        <v>12</v>
      </c>
      <c r="H35" s="308">
        <v>0.6</v>
      </c>
      <c r="I35" s="308">
        <v>0.84199999999999997</v>
      </c>
      <c r="J35" s="31">
        <v>156</v>
      </c>
      <c r="K35" s="32" t="s">
        <v>82</v>
      </c>
      <c r="L35" s="31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17"/>
      <c r="R35" s="33"/>
      <c r="S35" s="33"/>
      <c r="T35" s="34" t="s">
        <v>63</v>
      </c>
      <c r="U35" s="309">
        <v>5</v>
      </c>
      <c r="V35" s="310">
        <f>IFERROR(IF(U35="",0,CEILING((U35/$H35),1)*$H35),"")</f>
        <v>5.3999999999999995</v>
      </c>
      <c r="W35" s="35">
        <f>IFERROR(IF(V35=0,"",ROUNDUP(V35/H35,0)*0.00753),"")</f>
        <v>6.7769999999999997E-2</v>
      </c>
      <c r="X35" s="55"/>
      <c r="Y35" s="56"/>
      <c r="AC35" s="57"/>
      <c r="AZ35" s="65" t="s">
        <v>83</v>
      </c>
    </row>
    <row r="36" spans="1:52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5"/>
      <c r="M36" s="328" t="s">
        <v>64</v>
      </c>
      <c r="N36" s="329"/>
      <c r="O36" s="329"/>
      <c r="P36" s="329"/>
      <c r="Q36" s="329"/>
      <c r="R36" s="329"/>
      <c r="S36" s="330"/>
      <c r="T36" s="36" t="s">
        <v>65</v>
      </c>
      <c r="U36" s="311">
        <f>IFERROR(U35/H35,"0")</f>
        <v>8.3333333333333339</v>
      </c>
      <c r="V36" s="311">
        <f>IFERROR(V35/H35,"0")</f>
        <v>9</v>
      </c>
      <c r="W36" s="311">
        <f>IFERROR(IF(W35="",0,W35),"0")</f>
        <v>6.7769999999999997E-2</v>
      </c>
      <c r="X36" s="312"/>
      <c r="Y36" s="312"/>
    </row>
    <row r="37" spans="1:52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5"/>
      <c r="M37" s="328" t="s">
        <v>64</v>
      </c>
      <c r="N37" s="329"/>
      <c r="O37" s="329"/>
      <c r="P37" s="329"/>
      <c r="Q37" s="329"/>
      <c r="R37" s="329"/>
      <c r="S37" s="330"/>
      <c r="T37" s="36" t="s">
        <v>63</v>
      </c>
      <c r="U37" s="311">
        <f>IFERROR(SUM(U35:U35),"0")</f>
        <v>5</v>
      </c>
      <c r="V37" s="311">
        <f>IFERROR(SUM(V35:V35),"0")</f>
        <v>5.3999999999999995</v>
      </c>
      <c r="W37" s="36"/>
      <c r="X37" s="312"/>
      <c r="Y37" s="312"/>
    </row>
    <row r="38" spans="1:52" ht="14.25" customHeight="1" x14ac:dyDescent="0.25">
      <c r="A38" s="326" t="s">
        <v>84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02"/>
      <c r="Y38" s="302"/>
    </row>
    <row r="39" spans="1:52" ht="80.25" customHeight="1" x14ac:dyDescent="0.25">
      <c r="A39" s="53" t="s">
        <v>85</v>
      </c>
      <c r="B39" s="53" t="s">
        <v>86</v>
      </c>
      <c r="C39" s="30">
        <v>4301160001</v>
      </c>
      <c r="D39" s="316">
        <v>4607091388282</v>
      </c>
      <c r="E39" s="317"/>
      <c r="F39" s="308">
        <v>0.3</v>
      </c>
      <c r="G39" s="31">
        <v>6</v>
      </c>
      <c r="H39" s="308">
        <v>1.8</v>
      </c>
      <c r="I39" s="308">
        <v>2.0840000000000001</v>
      </c>
      <c r="J39" s="31">
        <v>156</v>
      </c>
      <c r="K39" s="32" t="s">
        <v>82</v>
      </c>
      <c r="L39" s="31">
        <v>30</v>
      </c>
      <c r="M39" s="4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17"/>
      <c r="R39" s="33"/>
      <c r="S39" s="33"/>
      <c r="T39" s="34" t="s">
        <v>63</v>
      </c>
      <c r="U39" s="309">
        <v>30</v>
      </c>
      <c r="V39" s="310">
        <f>IFERROR(IF(U39="",0,CEILING((U39/$H39),1)*$H39),"")</f>
        <v>30.6</v>
      </c>
      <c r="W39" s="35">
        <f>IFERROR(IF(V39=0,"",ROUNDUP(V39/H39,0)*0.00753),"")</f>
        <v>0.12801000000000001</v>
      </c>
      <c r="X39" s="55" t="s">
        <v>87</v>
      </c>
      <c r="Y39" s="56"/>
      <c r="AC39" s="57"/>
      <c r="AZ39" s="66" t="s">
        <v>1</v>
      </c>
    </row>
    <row r="40" spans="1:52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5"/>
      <c r="M40" s="328" t="s">
        <v>64</v>
      </c>
      <c r="N40" s="329"/>
      <c r="O40" s="329"/>
      <c r="P40" s="329"/>
      <c r="Q40" s="329"/>
      <c r="R40" s="329"/>
      <c r="S40" s="330"/>
      <c r="T40" s="36" t="s">
        <v>65</v>
      </c>
      <c r="U40" s="311">
        <f>IFERROR(U39/H39,"0")</f>
        <v>16.666666666666668</v>
      </c>
      <c r="V40" s="311">
        <f>IFERROR(V39/H39,"0")</f>
        <v>17</v>
      </c>
      <c r="W40" s="311">
        <f>IFERROR(IF(W39="",0,W39),"0")</f>
        <v>0.12801000000000001</v>
      </c>
      <c r="X40" s="312"/>
      <c r="Y40" s="312"/>
    </row>
    <row r="41" spans="1:52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5"/>
      <c r="M41" s="328" t="s">
        <v>64</v>
      </c>
      <c r="N41" s="329"/>
      <c r="O41" s="329"/>
      <c r="P41" s="329"/>
      <c r="Q41" s="329"/>
      <c r="R41" s="329"/>
      <c r="S41" s="330"/>
      <c r="T41" s="36" t="s">
        <v>63</v>
      </c>
      <c r="U41" s="311">
        <f>IFERROR(SUM(U39:U39),"0")</f>
        <v>30</v>
      </c>
      <c r="V41" s="311">
        <f>IFERROR(SUM(V39:V39),"0")</f>
        <v>30.6</v>
      </c>
      <c r="W41" s="36"/>
      <c r="X41" s="312"/>
      <c r="Y41" s="312"/>
    </row>
    <row r="42" spans="1:52" ht="14.25" customHeight="1" x14ac:dyDescent="0.25">
      <c r="A42" s="326" t="s">
        <v>88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02"/>
      <c r="Y42" s="302"/>
    </row>
    <row r="43" spans="1:52" ht="27" customHeight="1" x14ac:dyDescent="0.25">
      <c r="A43" s="53" t="s">
        <v>89</v>
      </c>
      <c r="B43" s="53" t="s">
        <v>90</v>
      </c>
      <c r="C43" s="30">
        <v>4301170002</v>
      </c>
      <c r="D43" s="316">
        <v>4607091389111</v>
      </c>
      <c r="E43" s="317"/>
      <c r="F43" s="308">
        <v>2.5000000000000001E-2</v>
      </c>
      <c r="G43" s="31">
        <v>10</v>
      </c>
      <c r="H43" s="308">
        <v>0.25</v>
      </c>
      <c r="I43" s="308">
        <v>0.49199999999999999</v>
      </c>
      <c r="J43" s="31">
        <v>156</v>
      </c>
      <c r="K43" s="32" t="s">
        <v>82</v>
      </c>
      <c r="L43" s="31">
        <v>120</v>
      </c>
      <c r="M43" s="60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17"/>
      <c r="R43" s="33"/>
      <c r="S43" s="33"/>
      <c r="T43" s="34" t="s">
        <v>63</v>
      </c>
      <c r="U43" s="309">
        <v>2.5</v>
      </c>
      <c r="V43" s="310">
        <f>IFERROR(IF(U43="",0,CEILING((U43/$H43),1)*$H43),"")</f>
        <v>2.5</v>
      </c>
      <c r="W43" s="35">
        <f>IFERROR(IF(V43=0,"",ROUNDUP(V43/H43,0)*0.00753),"")</f>
        <v>7.5300000000000006E-2</v>
      </c>
      <c r="X43" s="55"/>
      <c r="Y43" s="56"/>
      <c r="AC43" s="57"/>
      <c r="AZ43" s="67" t="s">
        <v>83</v>
      </c>
    </row>
    <row r="44" spans="1:52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5"/>
      <c r="M44" s="328" t="s">
        <v>64</v>
      </c>
      <c r="N44" s="329"/>
      <c r="O44" s="329"/>
      <c r="P44" s="329"/>
      <c r="Q44" s="329"/>
      <c r="R44" s="329"/>
      <c r="S44" s="330"/>
      <c r="T44" s="36" t="s">
        <v>65</v>
      </c>
      <c r="U44" s="311">
        <f>IFERROR(U43/H43,"0")</f>
        <v>10</v>
      </c>
      <c r="V44" s="311">
        <f>IFERROR(V43/H43,"0")</f>
        <v>10</v>
      </c>
      <c r="W44" s="311">
        <f>IFERROR(IF(W43="",0,W43),"0")</f>
        <v>7.5300000000000006E-2</v>
      </c>
      <c r="X44" s="312"/>
      <c r="Y44" s="312"/>
    </row>
    <row r="45" spans="1:52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5"/>
      <c r="M45" s="328" t="s">
        <v>64</v>
      </c>
      <c r="N45" s="329"/>
      <c r="O45" s="329"/>
      <c r="P45" s="329"/>
      <c r="Q45" s="329"/>
      <c r="R45" s="329"/>
      <c r="S45" s="330"/>
      <c r="T45" s="36" t="s">
        <v>63</v>
      </c>
      <c r="U45" s="311">
        <f>IFERROR(SUM(U43:U43),"0")</f>
        <v>2.5</v>
      </c>
      <c r="V45" s="311">
        <f>IFERROR(SUM(V43:V43),"0")</f>
        <v>2.5</v>
      </c>
      <c r="W45" s="36"/>
      <c r="X45" s="312"/>
      <c r="Y45" s="312"/>
    </row>
    <row r="46" spans="1:52" ht="27.75" customHeight="1" x14ac:dyDescent="0.2">
      <c r="A46" s="357" t="s">
        <v>91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8"/>
      <c r="R46" s="358"/>
      <c r="S46" s="358"/>
      <c r="T46" s="358"/>
      <c r="U46" s="358"/>
      <c r="V46" s="358"/>
      <c r="W46" s="358"/>
      <c r="X46" s="47"/>
      <c r="Y46" s="47"/>
    </row>
    <row r="47" spans="1:52" ht="16.5" customHeight="1" x14ac:dyDescent="0.25">
      <c r="A47" s="337" t="s">
        <v>92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05"/>
      <c r="Y47" s="305"/>
    </row>
    <row r="48" spans="1:52" ht="14.25" customHeight="1" x14ac:dyDescent="0.25">
      <c r="A48" s="326" t="s">
        <v>93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27" customHeight="1" x14ac:dyDescent="0.25">
      <c r="A49" s="53" t="s">
        <v>94</v>
      </c>
      <c r="B49" s="53" t="s">
        <v>95</v>
      </c>
      <c r="C49" s="30">
        <v>4301020234</v>
      </c>
      <c r="D49" s="316">
        <v>4680115881440</v>
      </c>
      <c r="E49" s="317"/>
      <c r="F49" s="308">
        <v>1.35</v>
      </c>
      <c r="G49" s="31">
        <v>8</v>
      </c>
      <c r="H49" s="308">
        <v>10.8</v>
      </c>
      <c r="I49" s="308">
        <v>11.28</v>
      </c>
      <c r="J49" s="31">
        <v>56</v>
      </c>
      <c r="K49" s="32" t="s">
        <v>96</v>
      </c>
      <c r="L49" s="31">
        <v>50</v>
      </c>
      <c r="M49" s="3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17"/>
      <c r="R49" s="33"/>
      <c r="S49" s="33"/>
      <c r="T49" s="34" t="s">
        <v>63</v>
      </c>
      <c r="U49" s="309">
        <v>0</v>
      </c>
      <c r="V49" s="310">
        <f>IFERROR(IF(U49="",0,CEILING((U49/$H49),1)*$H49),"")</f>
        <v>0</v>
      </c>
      <c r="W49" s="35" t="str">
        <f>IFERROR(IF(V49=0,"",ROUNDUP(V49/H49,0)*0.02175),"")</f>
        <v/>
      </c>
      <c r="X49" s="55"/>
      <c r="Y49" s="56"/>
      <c r="AC49" s="57"/>
      <c r="AZ49" s="68" t="s">
        <v>1</v>
      </c>
    </row>
    <row r="50" spans="1:52" ht="27" customHeight="1" x14ac:dyDescent="0.25">
      <c r="A50" s="53" t="s">
        <v>97</v>
      </c>
      <c r="B50" s="53" t="s">
        <v>98</v>
      </c>
      <c r="C50" s="30">
        <v>4301020232</v>
      </c>
      <c r="D50" s="316">
        <v>4680115881433</v>
      </c>
      <c r="E50" s="317"/>
      <c r="F50" s="308">
        <v>0.45</v>
      </c>
      <c r="G50" s="31">
        <v>6</v>
      </c>
      <c r="H50" s="308">
        <v>2.7</v>
      </c>
      <c r="I50" s="308">
        <v>2.9</v>
      </c>
      <c r="J50" s="31">
        <v>156</v>
      </c>
      <c r="K50" s="32" t="s">
        <v>96</v>
      </c>
      <c r="L50" s="31">
        <v>50</v>
      </c>
      <c r="M50" s="4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17"/>
      <c r="R50" s="33"/>
      <c r="S50" s="33"/>
      <c r="T50" s="34" t="s">
        <v>63</v>
      </c>
      <c r="U50" s="309">
        <v>0</v>
      </c>
      <c r="V50" s="310">
        <f>IFERROR(IF(U50="",0,CEILING((U50/$H50),1)*$H50),"")</f>
        <v>0</v>
      </c>
      <c r="W50" s="35" t="str">
        <f>IFERROR(IF(V50=0,"",ROUNDUP(V50/H50,0)*0.00753),"")</f>
        <v/>
      </c>
      <c r="X50" s="55"/>
      <c r="Y50" s="56"/>
      <c r="AC50" s="57"/>
      <c r="AZ50" s="69" t="s">
        <v>1</v>
      </c>
    </row>
    <row r="51" spans="1:52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5"/>
      <c r="M51" s="328" t="s">
        <v>64</v>
      </c>
      <c r="N51" s="329"/>
      <c r="O51" s="329"/>
      <c r="P51" s="329"/>
      <c r="Q51" s="329"/>
      <c r="R51" s="329"/>
      <c r="S51" s="330"/>
      <c r="T51" s="36" t="s">
        <v>65</v>
      </c>
      <c r="U51" s="311">
        <f>IFERROR(U49/H49,"0")+IFERROR(U50/H50,"0")</f>
        <v>0</v>
      </c>
      <c r="V51" s="311">
        <f>IFERROR(V49/H49,"0")+IFERROR(V50/H50,"0")</f>
        <v>0</v>
      </c>
      <c r="W51" s="311">
        <f>IFERROR(IF(W49="",0,W49),"0")+IFERROR(IF(W50="",0,W50),"0")</f>
        <v>0</v>
      </c>
      <c r="X51" s="312"/>
      <c r="Y51" s="312"/>
    </row>
    <row r="52" spans="1:52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5"/>
      <c r="M52" s="328" t="s">
        <v>64</v>
      </c>
      <c r="N52" s="329"/>
      <c r="O52" s="329"/>
      <c r="P52" s="329"/>
      <c r="Q52" s="329"/>
      <c r="R52" s="329"/>
      <c r="S52" s="330"/>
      <c r="T52" s="36" t="s">
        <v>63</v>
      </c>
      <c r="U52" s="311">
        <f>IFERROR(SUM(U49:U50),"0")</f>
        <v>0</v>
      </c>
      <c r="V52" s="311">
        <f>IFERROR(SUM(V49:V50),"0")</f>
        <v>0</v>
      </c>
      <c r="W52" s="36"/>
      <c r="X52" s="312"/>
      <c r="Y52" s="312"/>
    </row>
    <row r="53" spans="1:52" ht="16.5" customHeight="1" x14ac:dyDescent="0.25">
      <c r="A53" s="337" t="s">
        <v>99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05"/>
      <c r="Y53" s="305"/>
    </row>
    <row r="54" spans="1:52" ht="14.25" customHeight="1" x14ac:dyDescent="0.25">
      <c r="A54" s="326" t="s">
        <v>100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27" customHeight="1" x14ac:dyDescent="0.25">
      <c r="A55" s="53" t="s">
        <v>101</v>
      </c>
      <c r="B55" s="53" t="s">
        <v>102</v>
      </c>
      <c r="C55" s="30">
        <v>4301011481</v>
      </c>
      <c r="D55" s="316">
        <v>4680115881426</v>
      </c>
      <c r="E55" s="317"/>
      <c r="F55" s="308">
        <v>1.35</v>
      </c>
      <c r="G55" s="31">
        <v>8</v>
      </c>
      <c r="H55" s="308">
        <v>10.8</v>
      </c>
      <c r="I55" s="308">
        <v>11.28</v>
      </c>
      <c r="J55" s="31">
        <v>48</v>
      </c>
      <c r="K55" s="32" t="s">
        <v>103</v>
      </c>
      <c r="L55" s="31">
        <v>55</v>
      </c>
      <c r="M55" s="591" t="s">
        <v>104</v>
      </c>
      <c r="N55" s="319"/>
      <c r="O55" s="319"/>
      <c r="P55" s="319"/>
      <c r="Q55" s="317"/>
      <c r="R55" s="33"/>
      <c r="S55" s="33"/>
      <c r="T55" s="34" t="s">
        <v>63</v>
      </c>
      <c r="U55" s="309">
        <v>0</v>
      </c>
      <c r="V55" s="310">
        <f>IFERROR(IF(U55="",0,CEILING((U55/$H55),1)*$H55),"")</f>
        <v>0</v>
      </c>
      <c r="W55" s="35" t="str">
        <f>IFERROR(IF(V55=0,"",ROUNDUP(V55/H55,0)*0.02039),"")</f>
        <v/>
      </c>
      <c r="X55" s="55"/>
      <c r="Y55" s="56"/>
      <c r="AC55" s="57"/>
      <c r="AZ55" s="70" t="s">
        <v>1</v>
      </c>
    </row>
    <row r="56" spans="1:52" ht="27" customHeight="1" x14ac:dyDescent="0.25">
      <c r="A56" s="53" t="s">
        <v>101</v>
      </c>
      <c r="B56" s="53" t="s">
        <v>105</v>
      </c>
      <c r="C56" s="30">
        <v>4301011452</v>
      </c>
      <c r="D56" s="316">
        <v>4680115881426</v>
      </c>
      <c r="E56" s="317"/>
      <c r="F56" s="308">
        <v>1.35</v>
      </c>
      <c r="G56" s="31">
        <v>8</v>
      </c>
      <c r="H56" s="308">
        <v>10.8</v>
      </c>
      <c r="I56" s="308">
        <v>11.28</v>
      </c>
      <c r="J56" s="31">
        <v>56</v>
      </c>
      <c r="K56" s="32" t="s">
        <v>96</v>
      </c>
      <c r="L56" s="31">
        <v>50</v>
      </c>
      <c r="M56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17"/>
      <c r="R56" s="33"/>
      <c r="S56" s="33"/>
      <c r="T56" s="34" t="s">
        <v>63</v>
      </c>
      <c r="U56" s="309">
        <v>0</v>
      </c>
      <c r="V56" s="310">
        <f>IFERROR(IF(U56="",0,CEILING((U56/$H56),1)*$H56),"")</f>
        <v>0</v>
      </c>
      <c r="W56" s="35" t="str">
        <f>IFERROR(IF(V56=0,"",ROUNDUP(V56/H56,0)*0.02175),"")</f>
        <v/>
      </c>
      <c r="X56" s="55"/>
      <c r="Y56" s="56"/>
      <c r="AC56" s="57"/>
      <c r="AZ56" s="71" t="s">
        <v>1</v>
      </c>
    </row>
    <row r="57" spans="1:52" ht="27" customHeight="1" x14ac:dyDescent="0.25">
      <c r="A57" s="53" t="s">
        <v>106</v>
      </c>
      <c r="B57" s="53" t="s">
        <v>107</v>
      </c>
      <c r="C57" s="30">
        <v>4301011437</v>
      </c>
      <c r="D57" s="316">
        <v>4680115881419</v>
      </c>
      <c r="E57" s="317"/>
      <c r="F57" s="308">
        <v>0.45</v>
      </c>
      <c r="G57" s="31">
        <v>10</v>
      </c>
      <c r="H57" s="308">
        <v>4.5</v>
      </c>
      <c r="I57" s="308">
        <v>4.74</v>
      </c>
      <c r="J57" s="31">
        <v>120</v>
      </c>
      <c r="K57" s="32" t="s">
        <v>96</v>
      </c>
      <c r="L57" s="31">
        <v>50</v>
      </c>
      <c r="M57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17"/>
      <c r="R57" s="33"/>
      <c r="S57" s="33"/>
      <c r="T57" s="34" t="s">
        <v>63</v>
      </c>
      <c r="U57" s="309">
        <v>0</v>
      </c>
      <c r="V57" s="310">
        <f>IFERROR(IF(U57="",0,CEILING((U57/$H57),1)*$H57),"")</f>
        <v>0</v>
      </c>
      <c r="W57" s="35" t="str">
        <f>IFERROR(IF(V57=0,"",ROUNDUP(V57/H57,0)*0.00937),"")</f>
        <v/>
      </c>
      <c r="X57" s="55"/>
      <c r="Y57" s="56"/>
      <c r="AC57" s="57"/>
      <c r="AZ57" s="72" t="s">
        <v>1</v>
      </c>
    </row>
    <row r="58" spans="1:52" ht="27" customHeight="1" x14ac:dyDescent="0.25">
      <c r="A58" s="53" t="s">
        <v>108</v>
      </c>
      <c r="B58" s="53" t="s">
        <v>109</v>
      </c>
      <c r="C58" s="30">
        <v>4301011458</v>
      </c>
      <c r="D58" s="316">
        <v>4680115881525</v>
      </c>
      <c r="E58" s="317"/>
      <c r="F58" s="308">
        <v>0.4</v>
      </c>
      <c r="G58" s="31">
        <v>10</v>
      </c>
      <c r="H58" s="308">
        <v>4</v>
      </c>
      <c r="I58" s="308">
        <v>4.24</v>
      </c>
      <c r="J58" s="31">
        <v>120</v>
      </c>
      <c r="K58" s="32" t="s">
        <v>96</v>
      </c>
      <c r="L58" s="31">
        <v>50</v>
      </c>
      <c r="M58" s="474" t="s">
        <v>110</v>
      </c>
      <c r="N58" s="319"/>
      <c r="O58" s="319"/>
      <c r="P58" s="319"/>
      <c r="Q58" s="317"/>
      <c r="R58" s="33"/>
      <c r="S58" s="33"/>
      <c r="T58" s="34" t="s">
        <v>63</v>
      </c>
      <c r="U58" s="309">
        <v>0</v>
      </c>
      <c r="V58" s="310">
        <f>IFERROR(IF(U58="",0,CEILING((U58/$H58),1)*$H58),"")</f>
        <v>0</v>
      </c>
      <c r="W58" s="35" t="str">
        <f>IFERROR(IF(V58=0,"",ROUNDUP(V58/H58,0)*0.00937),"")</f>
        <v/>
      </c>
      <c r="X58" s="55"/>
      <c r="Y58" s="56"/>
      <c r="AC58" s="57"/>
      <c r="AZ58" s="73" t="s">
        <v>1</v>
      </c>
    </row>
    <row r="59" spans="1:52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5"/>
      <c r="M59" s="328" t="s">
        <v>64</v>
      </c>
      <c r="N59" s="329"/>
      <c r="O59" s="329"/>
      <c r="P59" s="329"/>
      <c r="Q59" s="329"/>
      <c r="R59" s="329"/>
      <c r="S59" s="330"/>
      <c r="T59" s="36" t="s">
        <v>65</v>
      </c>
      <c r="U59" s="311">
        <f>IFERROR(U55/H55,"0")+IFERROR(U56/H56,"0")+IFERROR(U57/H57,"0")+IFERROR(U58/H58,"0")</f>
        <v>0</v>
      </c>
      <c r="V59" s="311">
        <f>IFERROR(V55/H55,"0")+IFERROR(V56/H56,"0")+IFERROR(V57/H57,"0")+IFERROR(V58/H58,"0")</f>
        <v>0</v>
      </c>
      <c r="W59" s="311">
        <f>IFERROR(IF(W55="",0,W55),"0")+IFERROR(IF(W56="",0,W56),"0")+IFERROR(IF(W57="",0,W57),"0")+IFERROR(IF(W58="",0,W58),"0")</f>
        <v>0</v>
      </c>
      <c r="X59" s="312"/>
      <c r="Y59" s="312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5"/>
      <c r="M60" s="328" t="s">
        <v>64</v>
      </c>
      <c r="N60" s="329"/>
      <c r="O60" s="329"/>
      <c r="P60" s="329"/>
      <c r="Q60" s="329"/>
      <c r="R60" s="329"/>
      <c r="S60" s="330"/>
      <c r="T60" s="36" t="s">
        <v>63</v>
      </c>
      <c r="U60" s="311">
        <f>IFERROR(SUM(U55:U58),"0")</f>
        <v>0</v>
      </c>
      <c r="V60" s="311">
        <f>IFERROR(SUM(V55:V58),"0")</f>
        <v>0</v>
      </c>
      <c r="W60" s="36"/>
      <c r="X60" s="312"/>
      <c r="Y60" s="312"/>
    </row>
    <row r="61" spans="1:52" ht="16.5" customHeight="1" x14ac:dyDescent="0.25">
      <c r="A61" s="337" t="s">
        <v>91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5"/>
      <c r="Y61" s="305"/>
    </row>
    <row r="62" spans="1:52" ht="14.25" customHeight="1" x14ac:dyDescent="0.25">
      <c r="A62" s="326" t="s">
        <v>100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2"/>
      <c r="Y62" s="302"/>
    </row>
    <row r="63" spans="1:52" ht="27" customHeight="1" x14ac:dyDescent="0.25">
      <c r="A63" s="53" t="s">
        <v>111</v>
      </c>
      <c r="B63" s="53" t="s">
        <v>112</v>
      </c>
      <c r="C63" s="30">
        <v>4301011623</v>
      </c>
      <c r="D63" s="316">
        <v>4607091382945</v>
      </c>
      <c r="E63" s="317"/>
      <c r="F63" s="308">
        <v>1.4</v>
      </c>
      <c r="G63" s="31">
        <v>8</v>
      </c>
      <c r="H63" s="308">
        <v>11.2</v>
      </c>
      <c r="I63" s="308">
        <v>11.68</v>
      </c>
      <c r="J63" s="31">
        <v>56</v>
      </c>
      <c r="K63" s="32" t="s">
        <v>96</v>
      </c>
      <c r="L63" s="31">
        <v>50</v>
      </c>
      <c r="M63" s="497" t="s">
        <v>113</v>
      </c>
      <c r="N63" s="319"/>
      <c r="O63" s="319"/>
      <c r="P63" s="319"/>
      <c r="Q63" s="317"/>
      <c r="R63" s="33"/>
      <c r="S63" s="33"/>
      <c r="T63" s="34" t="s">
        <v>63</v>
      </c>
      <c r="U63" s="309">
        <v>50</v>
      </c>
      <c r="V63" s="310">
        <f t="shared" ref="V63:V77" si="2">IFERROR(IF(U63="",0,CEILING((U63/$H63),1)*$H63),"")</f>
        <v>56</v>
      </c>
      <c r="W63" s="35">
        <f>IFERROR(IF(V63=0,"",ROUNDUP(V63/H63,0)*0.02175),"")</f>
        <v>0.10874999999999999</v>
      </c>
      <c r="X63" s="55"/>
      <c r="Y63" s="56"/>
      <c r="AC63" s="57"/>
      <c r="AZ63" s="74" t="s">
        <v>1</v>
      </c>
    </row>
    <row r="64" spans="1:52" ht="27" customHeight="1" x14ac:dyDescent="0.25">
      <c r="A64" s="53" t="s">
        <v>114</v>
      </c>
      <c r="B64" s="53" t="s">
        <v>115</v>
      </c>
      <c r="C64" s="30">
        <v>4301011380</v>
      </c>
      <c r="D64" s="316">
        <v>4607091385670</v>
      </c>
      <c r="E64" s="317"/>
      <c r="F64" s="308">
        <v>1.35</v>
      </c>
      <c r="G64" s="31">
        <v>8</v>
      </c>
      <c r="H64" s="308">
        <v>10.8</v>
      </c>
      <c r="I64" s="308">
        <v>11.28</v>
      </c>
      <c r="J64" s="31">
        <v>56</v>
      </c>
      <c r="K64" s="32" t="s">
        <v>96</v>
      </c>
      <c r="L64" s="31">
        <v>50</v>
      </c>
      <c r="M64" s="4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17"/>
      <c r="R64" s="33"/>
      <c r="S64" s="33"/>
      <c r="T64" s="34" t="s">
        <v>63</v>
      </c>
      <c r="U64" s="309">
        <v>100</v>
      </c>
      <c r="V64" s="310">
        <f t="shared" si="2"/>
        <v>108</v>
      </c>
      <c r="W64" s="35">
        <f>IFERROR(IF(V64=0,"",ROUNDUP(V64/H64,0)*0.02175),"")</f>
        <v>0.21749999999999997</v>
      </c>
      <c r="X64" s="55"/>
      <c r="Y64" s="56"/>
      <c r="AC64" s="57"/>
      <c r="AZ64" s="75" t="s">
        <v>1</v>
      </c>
    </row>
    <row r="65" spans="1:52" ht="27" customHeight="1" x14ac:dyDescent="0.25">
      <c r="A65" s="53" t="s">
        <v>116</v>
      </c>
      <c r="B65" s="53" t="s">
        <v>117</v>
      </c>
      <c r="C65" s="30">
        <v>4301011468</v>
      </c>
      <c r="D65" s="316">
        <v>4680115881327</v>
      </c>
      <c r="E65" s="317"/>
      <c r="F65" s="308">
        <v>1.35</v>
      </c>
      <c r="G65" s="31">
        <v>8</v>
      </c>
      <c r="H65" s="308">
        <v>10.8</v>
      </c>
      <c r="I65" s="308">
        <v>11.28</v>
      </c>
      <c r="J65" s="31">
        <v>56</v>
      </c>
      <c r="K65" s="32" t="s">
        <v>118</v>
      </c>
      <c r="L65" s="31">
        <v>50</v>
      </c>
      <c r="M65" s="63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17"/>
      <c r="R65" s="33"/>
      <c r="S65" s="33"/>
      <c r="T65" s="34" t="s">
        <v>63</v>
      </c>
      <c r="U65" s="309">
        <v>0</v>
      </c>
      <c r="V65" s="310">
        <f t="shared" si="2"/>
        <v>0</v>
      </c>
      <c r="W65" s="35" t="str">
        <f>IFERROR(IF(V65=0,"",ROUNDUP(V65/H65,0)*0.02175),"")</f>
        <v/>
      </c>
      <c r="X65" s="55"/>
      <c r="Y65" s="56"/>
      <c r="AC65" s="57"/>
      <c r="AZ65" s="76" t="s">
        <v>1</v>
      </c>
    </row>
    <row r="66" spans="1:52" ht="16.5" customHeight="1" x14ac:dyDescent="0.25">
      <c r="A66" s="53" t="s">
        <v>119</v>
      </c>
      <c r="B66" s="53" t="s">
        <v>120</v>
      </c>
      <c r="C66" s="30">
        <v>4301011514</v>
      </c>
      <c r="D66" s="316">
        <v>4680115882133</v>
      </c>
      <c r="E66" s="317"/>
      <c r="F66" s="308">
        <v>1.35</v>
      </c>
      <c r="G66" s="31">
        <v>8</v>
      </c>
      <c r="H66" s="308">
        <v>10.8</v>
      </c>
      <c r="I66" s="308">
        <v>11.28</v>
      </c>
      <c r="J66" s="31">
        <v>56</v>
      </c>
      <c r="K66" s="32" t="s">
        <v>96</v>
      </c>
      <c r="L66" s="31">
        <v>50</v>
      </c>
      <c r="M66" s="5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17"/>
      <c r="R66" s="33"/>
      <c r="S66" s="33"/>
      <c r="T66" s="34" t="s">
        <v>63</v>
      </c>
      <c r="U66" s="309">
        <v>0</v>
      </c>
      <c r="V66" s="310">
        <f t="shared" si="2"/>
        <v>0</v>
      </c>
      <c r="W66" s="35" t="str">
        <f>IFERROR(IF(V66=0,"",ROUNDUP(V66/H66,0)*0.02175),"")</f>
        <v/>
      </c>
      <c r="X66" s="55"/>
      <c r="Y66" s="56"/>
      <c r="AC66" s="57"/>
      <c r="AZ66" s="77" t="s">
        <v>1</v>
      </c>
    </row>
    <row r="67" spans="1:52" ht="27" customHeight="1" x14ac:dyDescent="0.25">
      <c r="A67" s="53" t="s">
        <v>121</v>
      </c>
      <c r="B67" s="53" t="s">
        <v>122</v>
      </c>
      <c r="C67" s="30">
        <v>4301011192</v>
      </c>
      <c r="D67" s="316">
        <v>4607091382952</v>
      </c>
      <c r="E67" s="317"/>
      <c r="F67" s="308">
        <v>0.5</v>
      </c>
      <c r="G67" s="31">
        <v>6</v>
      </c>
      <c r="H67" s="308">
        <v>3</v>
      </c>
      <c r="I67" s="308">
        <v>3.2</v>
      </c>
      <c r="J67" s="31">
        <v>156</v>
      </c>
      <c r="K67" s="32" t="s">
        <v>96</v>
      </c>
      <c r="L67" s="31">
        <v>50</v>
      </c>
      <c r="M67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17"/>
      <c r="R67" s="33"/>
      <c r="S67" s="33"/>
      <c r="T67" s="34" t="s">
        <v>63</v>
      </c>
      <c r="U67" s="309">
        <v>0</v>
      </c>
      <c r="V67" s="310">
        <f t="shared" si="2"/>
        <v>0</v>
      </c>
      <c r="W67" s="35" t="str">
        <f>IFERROR(IF(V67=0,"",ROUNDUP(V67/H67,0)*0.00753),"")</f>
        <v/>
      </c>
      <c r="X67" s="55"/>
      <c r="Y67" s="56"/>
      <c r="AC67" s="57"/>
      <c r="AZ67" s="78" t="s">
        <v>1</v>
      </c>
    </row>
    <row r="68" spans="1:52" ht="27" customHeight="1" x14ac:dyDescent="0.25">
      <c r="A68" s="53" t="s">
        <v>123</v>
      </c>
      <c r="B68" s="53" t="s">
        <v>124</v>
      </c>
      <c r="C68" s="30">
        <v>4301011565</v>
      </c>
      <c r="D68" s="316">
        <v>4680115882539</v>
      </c>
      <c r="E68" s="317"/>
      <c r="F68" s="308">
        <v>0.37</v>
      </c>
      <c r="G68" s="31">
        <v>10</v>
      </c>
      <c r="H68" s="308">
        <v>3.7</v>
      </c>
      <c r="I68" s="308">
        <v>3.94</v>
      </c>
      <c r="J68" s="31">
        <v>120</v>
      </c>
      <c r="K68" s="32" t="s">
        <v>125</v>
      </c>
      <c r="L68" s="31">
        <v>50</v>
      </c>
      <c r="M68" s="5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17"/>
      <c r="R68" s="33"/>
      <c r="S68" s="33"/>
      <c r="T68" s="34" t="s">
        <v>63</v>
      </c>
      <c r="U68" s="309">
        <v>0</v>
      </c>
      <c r="V68" s="310">
        <f t="shared" si="2"/>
        <v>0</v>
      </c>
      <c r="W68" s="35" t="str">
        <f t="shared" ref="W68:W73" si="3">IFERROR(IF(V68=0,"",ROUNDUP(V68/H68,0)*0.00937),"")</f>
        <v/>
      </c>
      <c r="X68" s="55"/>
      <c r="Y68" s="56"/>
      <c r="AC68" s="57"/>
      <c r="AZ68" s="79" t="s">
        <v>1</v>
      </c>
    </row>
    <row r="69" spans="1:52" ht="27" customHeight="1" x14ac:dyDescent="0.25">
      <c r="A69" s="53" t="s">
        <v>126</v>
      </c>
      <c r="B69" s="53" t="s">
        <v>127</v>
      </c>
      <c r="C69" s="30">
        <v>4301011382</v>
      </c>
      <c r="D69" s="316">
        <v>4607091385687</v>
      </c>
      <c r="E69" s="317"/>
      <c r="F69" s="308">
        <v>0.4</v>
      </c>
      <c r="G69" s="31">
        <v>10</v>
      </c>
      <c r="H69" s="308">
        <v>4</v>
      </c>
      <c r="I69" s="308">
        <v>4.24</v>
      </c>
      <c r="J69" s="31">
        <v>120</v>
      </c>
      <c r="K69" s="32" t="s">
        <v>125</v>
      </c>
      <c r="L69" s="31">
        <v>50</v>
      </c>
      <c r="M69" s="5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17"/>
      <c r="R69" s="33"/>
      <c r="S69" s="33"/>
      <c r="T69" s="34" t="s">
        <v>63</v>
      </c>
      <c r="U69" s="309">
        <v>0</v>
      </c>
      <c r="V69" s="310">
        <f t="shared" si="2"/>
        <v>0</v>
      </c>
      <c r="W69" s="35" t="str">
        <f t="shared" si="3"/>
        <v/>
      </c>
      <c r="X69" s="55"/>
      <c r="Y69" s="56"/>
      <c r="AC69" s="57"/>
      <c r="AZ69" s="80" t="s">
        <v>1</v>
      </c>
    </row>
    <row r="70" spans="1:52" ht="27" customHeight="1" x14ac:dyDescent="0.25">
      <c r="A70" s="53" t="s">
        <v>128</v>
      </c>
      <c r="B70" s="53" t="s">
        <v>129</v>
      </c>
      <c r="C70" s="30">
        <v>4301011344</v>
      </c>
      <c r="D70" s="316">
        <v>4607091384604</v>
      </c>
      <c r="E70" s="317"/>
      <c r="F70" s="308">
        <v>0.4</v>
      </c>
      <c r="G70" s="31">
        <v>10</v>
      </c>
      <c r="H70" s="308">
        <v>4</v>
      </c>
      <c r="I70" s="308">
        <v>4.24</v>
      </c>
      <c r="J70" s="31">
        <v>120</v>
      </c>
      <c r="K70" s="32" t="s">
        <v>96</v>
      </c>
      <c r="L70" s="31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17"/>
      <c r="R70" s="33"/>
      <c r="S70" s="33"/>
      <c r="T70" s="34" t="s">
        <v>63</v>
      </c>
      <c r="U70" s="309">
        <v>0</v>
      </c>
      <c r="V70" s="310">
        <f t="shared" si="2"/>
        <v>0</v>
      </c>
      <c r="W70" s="35" t="str">
        <f t="shared" si="3"/>
        <v/>
      </c>
      <c r="X70" s="55"/>
      <c r="Y70" s="56"/>
      <c r="AC70" s="57"/>
      <c r="AZ70" s="81" t="s">
        <v>1</v>
      </c>
    </row>
    <row r="71" spans="1:52" ht="27" customHeight="1" x14ac:dyDescent="0.25">
      <c r="A71" s="53" t="s">
        <v>130</v>
      </c>
      <c r="B71" s="53" t="s">
        <v>131</v>
      </c>
      <c r="C71" s="30">
        <v>4301011386</v>
      </c>
      <c r="D71" s="316">
        <v>4680115880283</v>
      </c>
      <c r="E71" s="317"/>
      <c r="F71" s="308">
        <v>0.6</v>
      </c>
      <c r="G71" s="31">
        <v>8</v>
      </c>
      <c r="H71" s="308">
        <v>4.8</v>
      </c>
      <c r="I71" s="308">
        <v>5.04</v>
      </c>
      <c r="J71" s="31">
        <v>120</v>
      </c>
      <c r="K71" s="32" t="s">
        <v>96</v>
      </c>
      <c r="L71" s="31">
        <v>45</v>
      </c>
      <c r="M71" s="4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17"/>
      <c r="R71" s="33"/>
      <c r="S71" s="33"/>
      <c r="T71" s="34" t="s">
        <v>63</v>
      </c>
      <c r="U71" s="309">
        <v>0</v>
      </c>
      <c r="V71" s="310">
        <f t="shared" si="2"/>
        <v>0</v>
      </c>
      <c r="W71" s="35" t="str">
        <f t="shared" si="3"/>
        <v/>
      </c>
      <c r="X71" s="55"/>
      <c r="Y71" s="56"/>
      <c r="AC71" s="57"/>
      <c r="AZ71" s="82" t="s">
        <v>1</v>
      </c>
    </row>
    <row r="72" spans="1:52" ht="16.5" customHeight="1" x14ac:dyDescent="0.25">
      <c r="A72" s="53" t="s">
        <v>132</v>
      </c>
      <c r="B72" s="53" t="s">
        <v>133</v>
      </c>
      <c r="C72" s="30">
        <v>4301011476</v>
      </c>
      <c r="D72" s="316">
        <v>4680115881518</v>
      </c>
      <c r="E72" s="317"/>
      <c r="F72" s="308">
        <v>0.4</v>
      </c>
      <c r="G72" s="31">
        <v>10</v>
      </c>
      <c r="H72" s="308">
        <v>4</v>
      </c>
      <c r="I72" s="308">
        <v>4.24</v>
      </c>
      <c r="J72" s="31">
        <v>120</v>
      </c>
      <c r="K72" s="32" t="s">
        <v>125</v>
      </c>
      <c r="L72" s="31">
        <v>50</v>
      </c>
      <c r="M72" s="6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17"/>
      <c r="R72" s="33"/>
      <c r="S72" s="33"/>
      <c r="T72" s="34" t="s">
        <v>63</v>
      </c>
      <c r="U72" s="309">
        <v>0</v>
      </c>
      <c r="V72" s="310">
        <f t="shared" si="2"/>
        <v>0</v>
      </c>
      <c r="W72" s="35" t="str">
        <f t="shared" si="3"/>
        <v/>
      </c>
      <c r="X72" s="55"/>
      <c r="Y72" s="56"/>
      <c r="AC72" s="57"/>
      <c r="AZ72" s="83" t="s">
        <v>1</v>
      </c>
    </row>
    <row r="73" spans="1:52" ht="27" customHeight="1" x14ac:dyDescent="0.25">
      <c r="A73" s="53" t="s">
        <v>134</v>
      </c>
      <c r="B73" s="53" t="s">
        <v>135</v>
      </c>
      <c r="C73" s="30">
        <v>4301011443</v>
      </c>
      <c r="D73" s="316">
        <v>4680115881303</v>
      </c>
      <c r="E73" s="317"/>
      <c r="F73" s="308">
        <v>0.45</v>
      </c>
      <c r="G73" s="31">
        <v>10</v>
      </c>
      <c r="H73" s="308">
        <v>4.5</v>
      </c>
      <c r="I73" s="308">
        <v>4.71</v>
      </c>
      <c r="J73" s="31">
        <v>120</v>
      </c>
      <c r="K73" s="32" t="s">
        <v>118</v>
      </c>
      <c r="L73" s="31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17"/>
      <c r="R73" s="33"/>
      <c r="S73" s="33"/>
      <c r="T73" s="34" t="s">
        <v>63</v>
      </c>
      <c r="U73" s="309">
        <v>0</v>
      </c>
      <c r="V73" s="310">
        <f t="shared" si="2"/>
        <v>0</v>
      </c>
      <c r="W73" s="35" t="str">
        <f t="shared" si="3"/>
        <v/>
      </c>
      <c r="X73" s="55"/>
      <c r="Y73" s="56"/>
      <c r="AC73" s="57"/>
      <c r="AZ73" s="84" t="s">
        <v>1</v>
      </c>
    </row>
    <row r="74" spans="1:52" ht="27" customHeight="1" x14ac:dyDescent="0.25">
      <c r="A74" s="53" t="s">
        <v>136</v>
      </c>
      <c r="B74" s="53" t="s">
        <v>137</v>
      </c>
      <c r="C74" s="30">
        <v>4301011352</v>
      </c>
      <c r="D74" s="316">
        <v>4607091388466</v>
      </c>
      <c r="E74" s="317"/>
      <c r="F74" s="308">
        <v>0.45</v>
      </c>
      <c r="G74" s="31">
        <v>6</v>
      </c>
      <c r="H74" s="308">
        <v>2.7</v>
      </c>
      <c r="I74" s="308">
        <v>2.9</v>
      </c>
      <c r="J74" s="31">
        <v>156</v>
      </c>
      <c r="K74" s="32" t="s">
        <v>125</v>
      </c>
      <c r="L74" s="31">
        <v>45</v>
      </c>
      <c r="M74" s="49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19"/>
      <c r="O74" s="319"/>
      <c r="P74" s="319"/>
      <c r="Q74" s="317"/>
      <c r="R74" s="33"/>
      <c r="S74" s="33"/>
      <c r="T74" s="34" t="s">
        <v>63</v>
      </c>
      <c r="U74" s="309">
        <v>0</v>
      </c>
      <c r="V74" s="310">
        <f t="shared" si="2"/>
        <v>0</v>
      </c>
      <c r="W74" s="35" t="str">
        <f>IFERROR(IF(V74=0,"",ROUNDUP(V74/H74,0)*0.00753),"")</f>
        <v/>
      </c>
      <c r="X74" s="55"/>
      <c r="Y74" s="56"/>
      <c r="AC74" s="57"/>
      <c r="AZ74" s="85" t="s">
        <v>1</v>
      </c>
    </row>
    <row r="75" spans="1:52" ht="27" customHeight="1" x14ac:dyDescent="0.25">
      <c r="A75" s="53" t="s">
        <v>138</v>
      </c>
      <c r="B75" s="53" t="s">
        <v>139</v>
      </c>
      <c r="C75" s="30">
        <v>4301011417</v>
      </c>
      <c r="D75" s="316">
        <v>4680115880269</v>
      </c>
      <c r="E75" s="317"/>
      <c r="F75" s="308">
        <v>0.375</v>
      </c>
      <c r="G75" s="31">
        <v>10</v>
      </c>
      <c r="H75" s="308">
        <v>3.75</v>
      </c>
      <c r="I75" s="308">
        <v>3.99</v>
      </c>
      <c r="J75" s="31">
        <v>120</v>
      </c>
      <c r="K75" s="32" t="s">
        <v>125</v>
      </c>
      <c r="L75" s="31">
        <v>50</v>
      </c>
      <c r="M75" s="3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19"/>
      <c r="O75" s="319"/>
      <c r="P75" s="319"/>
      <c r="Q75" s="317"/>
      <c r="R75" s="33"/>
      <c r="S75" s="33"/>
      <c r="T75" s="34" t="s">
        <v>63</v>
      </c>
      <c r="U75" s="309">
        <v>0</v>
      </c>
      <c r="V75" s="310">
        <f t="shared" si="2"/>
        <v>0</v>
      </c>
      <c r="W75" s="35" t="str">
        <f>IFERROR(IF(V75=0,"",ROUNDUP(V75/H75,0)*0.00937),"")</f>
        <v/>
      </c>
      <c r="X75" s="55"/>
      <c r="Y75" s="56"/>
      <c r="AC75" s="57"/>
      <c r="AZ75" s="86" t="s">
        <v>1</v>
      </c>
    </row>
    <row r="76" spans="1:52" ht="16.5" customHeight="1" x14ac:dyDescent="0.25">
      <c r="A76" s="53" t="s">
        <v>140</v>
      </c>
      <c r="B76" s="53" t="s">
        <v>141</v>
      </c>
      <c r="C76" s="30">
        <v>4301011415</v>
      </c>
      <c r="D76" s="316">
        <v>4680115880429</v>
      </c>
      <c r="E76" s="317"/>
      <c r="F76" s="308">
        <v>0.45</v>
      </c>
      <c r="G76" s="31">
        <v>10</v>
      </c>
      <c r="H76" s="308">
        <v>4.5</v>
      </c>
      <c r="I76" s="308">
        <v>4.74</v>
      </c>
      <c r="J76" s="31">
        <v>120</v>
      </c>
      <c r="K76" s="32" t="s">
        <v>125</v>
      </c>
      <c r="L76" s="31">
        <v>50</v>
      </c>
      <c r="M76" s="5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19"/>
      <c r="O76" s="319"/>
      <c r="P76" s="319"/>
      <c r="Q76" s="317"/>
      <c r="R76" s="33"/>
      <c r="S76" s="33"/>
      <c r="T76" s="34" t="s">
        <v>63</v>
      </c>
      <c r="U76" s="309">
        <v>0</v>
      </c>
      <c r="V76" s="310">
        <f t="shared" si="2"/>
        <v>0</v>
      </c>
      <c r="W76" s="35" t="str">
        <f>IFERROR(IF(V76=0,"",ROUNDUP(V76/H76,0)*0.00937),"")</f>
        <v/>
      </c>
      <c r="X76" s="55"/>
      <c r="Y76" s="56"/>
      <c r="AC76" s="57"/>
      <c r="AZ76" s="87" t="s">
        <v>1</v>
      </c>
    </row>
    <row r="77" spans="1:52" ht="16.5" customHeight="1" x14ac:dyDescent="0.25">
      <c r="A77" s="53" t="s">
        <v>142</v>
      </c>
      <c r="B77" s="53" t="s">
        <v>143</v>
      </c>
      <c r="C77" s="30">
        <v>4301011462</v>
      </c>
      <c r="D77" s="316">
        <v>4680115881457</v>
      </c>
      <c r="E77" s="317"/>
      <c r="F77" s="308">
        <v>0.75</v>
      </c>
      <c r="G77" s="31">
        <v>6</v>
      </c>
      <c r="H77" s="308">
        <v>4.5</v>
      </c>
      <c r="I77" s="308">
        <v>4.74</v>
      </c>
      <c r="J77" s="31">
        <v>120</v>
      </c>
      <c r="K77" s="32" t="s">
        <v>125</v>
      </c>
      <c r="L77" s="31">
        <v>50</v>
      </c>
      <c r="M77" s="6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19"/>
      <c r="O77" s="319"/>
      <c r="P77" s="319"/>
      <c r="Q77" s="317"/>
      <c r="R77" s="33"/>
      <c r="S77" s="33"/>
      <c r="T77" s="34" t="s">
        <v>63</v>
      </c>
      <c r="U77" s="309">
        <v>0</v>
      </c>
      <c r="V77" s="310">
        <f t="shared" si="2"/>
        <v>0</v>
      </c>
      <c r="W77" s="35" t="str">
        <f>IFERROR(IF(V77=0,"",ROUNDUP(V77/H77,0)*0.00937),"")</f>
        <v/>
      </c>
      <c r="X77" s="55"/>
      <c r="Y77" s="56"/>
      <c r="AC77" s="57"/>
      <c r="AZ77" s="88" t="s">
        <v>1</v>
      </c>
    </row>
    <row r="78" spans="1:52" x14ac:dyDescent="0.2">
      <c r="A78" s="313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15"/>
      <c r="M78" s="328" t="s">
        <v>64</v>
      </c>
      <c r="N78" s="329"/>
      <c r="O78" s="329"/>
      <c r="P78" s="329"/>
      <c r="Q78" s="329"/>
      <c r="R78" s="329"/>
      <c r="S78" s="330"/>
      <c r="T78" s="36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13.723544973544975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15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0.32624999999999993</v>
      </c>
      <c r="X78" s="312"/>
      <c r="Y78" s="312"/>
    </row>
    <row r="79" spans="1:52" x14ac:dyDescent="0.2">
      <c r="A79" s="314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5"/>
      <c r="M79" s="328" t="s">
        <v>64</v>
      </c>
      <c r="N79" s="329"/>
      <c r="O79" s="329"/>
      <c r="P79" s="329"/>
      <c r="Q79" s="329"/>
      <c r="R79" s="329"/>
      <c r="S79" s="330"/>
      <c r="T79" s="36" t="s">
        <v>63</v>
      </c>
      <c r="U79" s="311">
        <f>IFERROR(SUM(U63:U77),"0")</f>
        <v>150</v>
      </c>
      <c r="V79" s="311">
        <f>IFERROR(SUM(V63:V77),"0")</f>
        <v>164</v>
      </c>
      <c r="W79" s="36"/>
      <c r="X79" s="312"/>
      <c r="Y79" s="312"/>
    </row>
    <row r="80" spans="1:52" ht="14.25" customHeight="1" x14ac:dyDescent="0.25">
      <c r="A80" s="326" t="s">
        <v>93</v>
      </c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02"/>
      <c r="Y80" s="302"/>
    </row>
    <row r="81" spans="1:52" ht="27" customHeight="1" x14ac:dyDescent="0.25">
      <c r="A81" s="53" t="s">
        <v>144</v>
      </c>
      <c r="B81" s="53" t="s">
        <v>145</v>
      </c>
      <c r="C81" s="30">
        <v>4301020189</v>
      </c>
      <c r="D81" s="316">
        <v>4607091384789</v>
      </c>
      <c r="E81" s="317"/>
      <c r="F81" s="308">
        <v>1</v>
      </c>
      <c r="G81" s="31">
        <v>6</v>
      </c>
      <c r="H81" s="308">
        <v>6</v>
      </c>
      <c r="I81" s="308">
        <v>6.36</v>
      </c>
      <c r="J81" s="31">
        <v>104</v>
      </c>
      <c r="K81" s="32" t="s">
        <v>96</v>
      </c>
      <c r="L81" s="31">
        <v>45</v>
      </c>
      <c r="M81" s="506" t="s">
        <v>146</v>
      </c>
      <c r="N81" s="319"/>
      <c r="O81" s="319"/>
      <c r="P81" s="319"/>
      <c r="Q81" s="317"/>
      <c r="R81" s="33"/>
      <c r="S81" s="33"/>
      <c r="T81" s="34" t="s">
        <v>63</v>
      </c>
      <c r="U81" s="309">
        <v>0</v>
      </c>
      <c r="V81" s="310">
        <f t="shared" ref="V81:V86" si="4">IFERROR(IF(U81="",0,CEILING((U81/$H81),1)*$H81),"")</f>
        <v>0</v>
      </c>
      <c r="W81" s="35" t="str">
        <f>IFERROR(IF(V81=0,"",ROUNDUP(V81/H81,0)*0.01196),"")</f>
        <v/>
      </c>
      <c r="X81" s="55"/>
      <c r="Y81" s="56"/>
      <c r="AC81" s="57"/>
      <c r="AZ81" s="89" t="s">
        <v>1</v>
      </c>
    </row>
    <row r="82" spans="1:52" ht="16.5" customHeight="1" x14ac:dyDescent="0.25">
      <c r="A82" s="53" t="s">
        <v>147</v>
      </c>
      <c r="B82" s="53" t="s">
        <v>148</v>
      </c>
      <c r="C82" s="30">
        <v>4301020235</v>
      </c>
      <c r="D82" s="316">
        <v>4680115881488</v>
      </c>
      <c r="E82" s="317"/>
      <c r="F82" s="308">
        <v>1.35</v>
      </c>
      <c r="G82" s="31">
        <v>8</v>
      </c>
      <c r="H82" s="308">
        <v>10.8</v>
      </c>
      <c r="I82" s="308">
        <v>11.28</v>
      </c>
      <c r="J82" s="31">
        <v>48</v>
      </c>
      <c r="K82" s="32" t="s">
        <v>96</v>
      </c>
      <c r="L82" s="31">
        <v>50</v>
      </c>
      <c r="M82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9"/>
      <c r="O82" s="319"/>
      <c r="P82" s="319"/>
      <c r="Q82" s="317"/>
      <c r="R82" s="33"/>
      <c r="S82" s="33"/>
      <c r="T82" s="34" t="s">
        <v>63</v>
      </c>
      <c r="U82" s="309">
        <v>0</v>
      </c>
      <c r="V82" s="310">
        <f t="shared" si="4"/>
        <v>0</v>
      </c>
      <c r="W82" s="35" t="str">
        <f>IFERROR(IF(V82=0,"",ROUNDUP(V82/H82,0)*0.02175),"")</f>
        <v/>
      </c>
      <c r="X82" s="55"/>
      <c r="Y82" s="56"/>
      <c r="AC82" s="57"/>
      <c r="AZ82" s="90" t="s">
        <v>1</v>
      </c>
    </row>
    <row r="83" spans="1:52" ht="27" customHeight="1" x14ac:dyDescent="0.25">
      <c r="A83" s="53" t="s">
        <v>149</v>
      </c>
      <c r="B83" s="53" t="s">
        <v>150</v>
      </c>
      <c r="C83" s="30">
        <v>4301020183</v>
      </c>
      <c r="D83" s="316">
        <v>4607091384765</v>
      </c>
      <c r="E83" s="317"/>
      <c r="F83" s="308">
        <v>0.42</v>
      </c>
      <c r="G83" s="31">
        <v>6</v>
      </c>
      <c r="H83" s="308">
        <v>2.52</v>
      </c>
      <c r="I83" s="308">
        <v>2.72</v>
      </c>
      <c r="J83" s="31">
        <v>156</v>
      </c>
      <c r="K83" s="32" t="s">
        <v>96</v>
      </c>
      <c r="L83" s="31">
        <v>45</v>
      </c>
      <c r="M83" s="451" t="s">
        <v>151</v>
      </c>
      <c r="N83" s="319"/>
      <c r="O83" s="319"/>
      <c r="P83" s="319"/>
      <c r="Q83" s="317"/>
      <c r="R83" s="33"/>
      <c r="S83" s="33"/>
      <c r="T83" s="34" t="s">
        <v>63</v>
      </c>
      <c r="U83" s="309">
        <v>0</v>
      </c>
      <c r="V83" s="310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1" t="s">
        <v>1</v>
      </c>
    </row>
    <row r="84" spans="1:52" ht="27" customHeight="1" x14ac:dyDescent="0.25">
      <c r="A84" s="53" t="s">
        <v>152</v>
      </c>
      <c r="B84" s="53" t="s">
        <v>153</v>
      </c>
      <c r="C84" s="30">
        <v>4301020258</v>
      </c>
      <c r="D84" s="316">
        <v>4680115882775</v>
      </c>
      <c r="E84" s="317"/>
      <c r="F84" s="308">
        <v>0.3</v>
      </c>
      <c r="G84" s="31">
        <v>8</v>
      </c>
      <c r="H84" s="308">
        <v>2.4</v>
      </c>
      <c r="I84" s="308">
        <v>2.5</v>
      </c>
      <c r="J84" s="31">
        <v>234</v>
      </c>
      <c r="K84" s="32" t="s">
        <v>125</v>
      </c>
      <c r="L84" s="31">
        <v>50</v>
      </c>
      <c r="M84" s="368" t="s">
        <v>154</v>
      </c>
      <c r="N84" s="319"/>
      <c r="O84" s="319"/>
      <c r="P84" s="319"/>
      <c r="Q84" s="317"/>
      <c r="R84" s="33"/>
      <c r="S84" s="33"/>
      <c r="T84" s="34" t="s">
        <v>63</v>
      </c>
      <c r="U84" s="309">
        <v>0</v>
      </c>
      <c r="V84" s="310">
        <f t="shared" si="4"/>
        <v>0</v>
      </c>
      <c r="W84" s="35" t="str">
        <f>IFERROR(IF(V84=0,"",ROUNDUP(V84/H84,0)*0.00502),"")</f>
        <v/>
      </c>
      <c r="X84" s="55"/>
      <c r="Y84" s="56"/>
      <c r="AC84" s="57"/>
      <c r="AZ84" s="92" t="s">
        <v>1</v>
      </c>
    </row>
    <row r="85" spans="1:52" ht="27" customHeight="1" x14ac:dyDescent="0.25">
      <c r="A85" s="53" t="s">
        <v>155</v>
      </c>
      <c r="B85" s="53" t="s">
        <v>156</v>
      </c>
      <c r="C85" s="30">
        <v>4301020217</v>
      </c>
      <c r="D85" s="316">
        <v>4680115880658</v>
      </c>
      <c r="E85" s="317"/>
      <c r="F85" s="308">
        <v>0.4</v>
      </c>
      <c r="G85" s="31">
        <v>6</v>
      </c>
      <c r="H85" s="308">
        <v>2.4</v>
      </c>
      <c r="I85" s="308">
        <v>2.6</v>
      </c>
      <c r="J85" s="31">
        <v>156</v>
      </c>
      <c r="K85" s="32" t="s">
        <v>96</v>
      </c>
      <c r="L85" s="31">
        <v>50</v>
      </c>
      <c r="M85" s="5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19"/>
      <c r="O85" s="319"/>
      <c r="P85" s="319"/>
      <c r="Q85" s="317"/>
      <c r="R85" s="33"/>
      <c r="S85" s="33"/>
      <c r="T85" s="34" t="s">
        <v>63</v>
      </c>
      <c r="U85" s="309">
        <v>0</v>
      </c>
      <c r="V85" s="310">
        <f t="shared" si="4"/>
        <v>0</v>
      </c>
      <c r="W85" s="35" t="str">
        <f>IFERROR(IF(V85=0,"",ROUNDUP(V85/H85,0)*0.00753),"")</f>
        <v/>
      </c>
      <c r="X85" s="55"/>
      <c r="Y85" s="56"/>
      <c r="AC85" s="57"/>
      <c r="AZ85" s="93" t="s">
        <v>1</v>
      </c>
    </row>
    <row r="86" spans="1:52" ht="27" customHeight="1" x14ac:dyDescent="0.25">
      <c r="A86" s="53" t="s">
        <v>157</v>
      </c>
      <c r="B86" s="53" t="s">
        <v>158</v>
      </c>
      <c r="C86" s="30">
        <v>4301020223</v>
      </c>
      <c r="D86" s="316">
        <v>4607091381962</v>
      </c>
      <c r="E86" s="317"/>
      <c r="F86" s="308">
        <v>0.5</v>
      </c>
      <c r="G86" s="31">
        <v>6</v>
      </c>
      <c r="H86" s="308">
        <v>3</v>
      </c>
      <c r="I86" s="308">
        <v>3.2</v>
      </c>
      <c r="J86" s="31">
        <v>156</v>
      </c>
      <c r="K86" s="32" t="s">
        <v>96</v>
      </c>
      <c r="L86" s="31">
        <v>50</v>
      </c>
      <c r="M86" s="37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19"/>
      <c r="O86" s="319"/>
      <c r="P86" s="319"/>
      <c r="Q86" s="317"/>
      <c r="R86" s="33"/>
      <c r="S86" s="33"/>
      <c r="T86" s="34" t="s">
        <v>63</v>
      </c>
      <c r="U86" s="309">
        <v>0</v>
      </c>
      <c r="V86" s="310">
        <f t="shared" si="4"/>
        <v>0</v>
      </c>
      <c r="W86" s="35" t="str">
        <f>IFERROR(IF(V86=0,"",ROUNDUP(V86/H86,0)*0.00753),"")</f>
        <v/>
      </c>
      <c r="X86" s="55"/>
      <c r="Y86" s="56"/>
      <c r="AC86" s="57"/>
      <c r="AZ86" s="94" t="s">
        <v>1</v>
      </c>
    </row>
    <row r="87" spans="1:52" x14ac:dyDescent="0.2">
      <c r="A87" s="313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15"/>
      <c r="M87" s="328" t="s">
        <v>64</v>
      </c>
      <c r="N87" s="329"/>
      <c r="O87" s="329"/>
      <c r="P87" s="329"/>
      <c r="Q87" s="329"/>
      <c r="R87" s="329"/>
      <c r="S87" s="330"/>
      <c r="T87" s="36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14"/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15"/>
      <c r="M88" s="328" t="s">
        <v>64</v>
      </c>
      <c r="N88" s="329"/>
      <c r="O88" s="329"/>
      <c r="P88" s="329"/>
      <c r="Q88" s="329"/>
      <c r="R88" s="329"/>
      <c r="S88" s="330"/>
      <c r="T88" s="36" t="s">
        <v>63</v>
      </c>
      <c r="U88" s="311">
        <f>IFERROR(SUM(U81:U86),"0")</f>
        <v>0</v>
      </c>
      <c r="V88" s="311">
        <f>IFERROR(SUM(V81:V86),"0")</f>
        <v>0</v>
      </c>
      <c r="W88" s="36"/>
      <c r="X88" s="312"/>
      <c r="Y88" s="312"/>
    </row>
    <row r="89" spans="1:52" ht="14.25" customHeight="1" x14ac:dyDescent="0.25">
      <c r="A89" s="326" t="s">
        <v>59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02"/>
      <c r="Y89" s="302"/>
    </row>
    <row r="90" spans="1:52" ht="27" customHeight="1" x14ac:dyDescent="0.25">
      <c r="A90" s="53" t="s">
        <v>159</v>
      </c>
      <c r="B90" s="53" t="s">
        <v>160</v>
      </c>
      <c r="C90" s="30">
        <v>4301031234</v>
      </c>
      <c r="D90" s="316">
        <v>4680115883444</v>
      </c>
      <c r="E90" s="317"/>
      <c r="F90" s="308">
        <v>0.35</v>
      </c>
      <c r="G90" s="31">
        <v>8</v>
      </c>
      <c r="H90" s="308">
        <v>2.8</v>
      </c>
      <c r="I90" s="308">
        <v>3.0880000000000001</v>
      </c>
      <c r="J90" s="31">
        <v>156</v>
      </c>
      <c r="K90" s="32" t="s">
        <v>82</v>
      </c>
      <c r="L90" s="31">
        <v>90</v>
      </c>
      <c r="M90" s="637" t="s">
        <v>161</v>
      </c>
      <c r="N90" s="319"/>
      <c r="O90" s="319"/>
      <c r="P90" s="319"/>
      <c r="Q90" s="317"/>
      <c r="R90" s="33"/>
      <c r="S90" s="33"/>
      <c r="T90" s="34" t="s">
        <v>63</v>
      </c>
      <c r="U90" s="309">
        <v>0</v>
      </c>
      <c r="V90" s="310">
        <f t="shared" ref="V90:V100" si="5">IFERROR(IF(U90="",0,CEILING((U90/$H90),1)*$H90),"")</f>
        <v>0</v>
      </c>
      <c r="W90" s="35" t="str">
        <f>IFERROR(IF(V90=0,"",ROUNDUP(V90/H90,0)*0.00753),"")</f>
        <v/>
      </c>
      <c r="X90" s="55"/>
      <c r="Y90" s="56" t="s">
        <v>162</v>
      </c>
      <c r="AC90" s="57"/>
      <c r="AZ90" s="95" t="s">
        <v>1</v>
      </c>
    </row>
    <row r="91" spans="1:52" ht="27" customHeight="1" x14ac:dyDescent="0.25">
      <c r="A91" s="53" t="s">
        <v>159</v>
      </c>
      <c r="B91" s="53" t="s">
        <v>163</v>
      </c>
      <c r="C91" s="30">
        <v>4301031235</v>
      </c>
      <c r="D91" s="316">
        <v>4680115883444</v>
      </c>
      <c r="E91" s="317"/>
      <c r="F91" s="308">
        <v>0.35</v>
      </c>
      <c r="G91" s="31">
        <v>8</v>
      </c>
      <c r="H91" s="308">
        <v>2.8</v>
      </c>
      <c r="I91" s="308">
        <v>3.0880000000000001</v>
      </c>
      <c r="J91" s="31">
        <v>156</v>
      </c>
      <c r="K91" s="32" t="s">
        <v>82</v>
      </c>
      <c r="L91" s="31">
        <v>90</v>
      </c>
      <c r="M91" s="345" t="s">
        <v>161</v>
      </c>
      <c r="N91" s="319"/>
      <c r="O91" s="319"/>
      <c r="P91" s="319"/>
      <c r="Q91" s="317"/>
      <c r="R91" s="33"/>
      <c r="S91" s="33"/>
      <c r="T91" s="34" t="s">
        <v>63</v>
      </c>
      <c r="U91" s="309">
        <v>0</v>
      </c>
      <c r="V91" s="310">
        <f t="shared" si="5"/>
        <v>0</v>
      </c>
      <c r="W91" s="35" t="str">
        <f>IFERROR(IF(V91=0,"",ROUNDUP(V91/H91,0)*0.00753),"")</f>
        <v/>
      </c>
      <c r="X91" s="55"/>
      <c r="Y91" s="56" t="s">
        <v>162</v>
      </c>
      <c r="AC91" s="57"/>
      <c r="AZ91" s="96" t="s">
        <v>1</v>
      </c>
    </row>
    <row r="92" spans="1:52" ht="16.5" customHeight="1" x14ac:dyDescent="0.25">
      <c r="A92" s="53" t="s">
        <v>164</v>
      </c>
      <c r="B92" s="53" t="s">
        <v>165</v>
      </c>
      <c r="C92" s="30">
        <v>4301030895</v>
      </c>
      <c r="D92" s="316">
        <v>4607091387667</v>
      </c>
      <c r="E92" s="317"/>
      <c r="F92" s="308">
        <v>0.9</v>
      </c>
      <c r="G92" s="31">
        <v>10</v>
      </c>
      <c r="H92" s="308">
        <v>9</v>
      </c>
      <c r="I92" s="308">
        <v>9.6300000000000008</v>
      </c>
      <c r="J92" s="31">
        <v>56</v>
      </c>
      <c r="K92" s="32" t="s">
        <v>96</v>
      </c>
      <c r="L92" s="31">
        <v>40</v>
      </c>
      <c r="M92" s="5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9"/>
      <c r="O92" s="319"/>
      <c r="P92" s="319"/>
      <c r="Q92" s="317"/>
      <c r="R92" s="33"/>
      <c r="S92" s="33"/>
      <c r="T92" s="34" t="s">
        <v>63</v>
      </c>
      <c r="U92" s="309">
        <v>0</v>
      </c>
      <c r="V92" s="310">
        <f t="shared" si="5"/>
        <v>0</v>
      </c>
      <c r="W92" s="35" t="str">
        <f>IFERROR(IF(V92=0,"",ROUNDUP(V92/H92,0)*0.02175),"")</f>
        <v/>
      </c>
      <c r="X92" s="55"/>
      <c r="Y92" s="56"/>
      <c r="AC92" s="57"/>
      <c r="AZ92" s="97" t="s">
        <v>1</v>
      </c>
    </row>
    <row r="93" spans="1:52" ht="27" customHeight="1" x14ac:dyDescent="0.25">
      <c r="A93" s="53" t="s">
        <v>166</v>
      </c>
      <c r="B93" s="53" t="s">
        <v>167</v>
      </c>
      <c r="C93" s="30">
        <v>4301030961</v>
      </c>
      <c r="D93" s="316">
        <v>4607091387636</v>
      </c>
      <c r="E93" s="317"/>
      <c r="F93" s="308">
        <v>0.7</v>
      </c>
      <c r="G93" s="31">
        <v>6</v>
      </c>
      <c r="H93" s="308">
        <v>4.2</v>
      </c>
      <c r="I93" s="308">
        <v>4.5</v>
      </c>
      <c r="J93" s="31">
        <v>120</v>
      </c>
      <c r="K93" s="32" t="s">
        <v>62</v>
      </c>
      <c r="L93" s="31">
        <v>40</v>
      </c>
      <c r="M93" s="3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9"/>
      <c r="O93" s="319"/>
      <c r="P93" s="319"/>
      <c r="Q93" s="317"/>
      <c r="R93" s="33"/>
      <c r="S93" s="33"/>
      <c r="T93" s="34" t="s">
        <v>63</v>
      </c>
      <c r="U93" s="309">
        <v>0</v>
      </c>
      <c r="V93" s="310">
        <f t="shared" si="5"/>
        <v>0</v>
      </c>
      <c r="W93" s="35" t="str">
        <f>IFERROR(IF(V93=0,"",ROUNDUP(V93/H93,0)*0.00937),"")</f>
        <v/>
      </c>
      <c r="X93" s="55"/>
      <c r="Y93" s="56"/>
      <c r="AC93" s="57"/>
      <c r="AZ93" s="98" t="s">
        <v>1</v>
      </c>
    </row>
    <row r="94" spans="1:52" ht="27" customHeight="1" x14ac:dyDescent="0.25">
      <c r="A94" s="53" t="s">
        <v>168</v>
      </c>
      <c r="B94" s="53" t="s">
        <v>169</v>
      </c>
      <c r="C94" s="30">
        <v>4301031078</v>
      </c>
      <c r="D94" s="316">
        <v>4607091384727</v>
      </c>
      <c r="E94" s="317"/>
      <c r="F94" s="308">
        <v>0.8</v>
      </c>
      <c r="G94" s="31">
        <v>6</v>
      </c>
      <c r="H94" s="308">
        <v>4.8</v>
      </c>
      <c r="I94" s="308">
        <v>5.16</v>
      </c>
      <c r="J94" s="31">
        <v>104</v>
      </c>
      <c r="K94" s="32" t="s">
        <v>62</v>
      </c>
      <c r="L94" s="31">
        <v>45</v>
      </c>
      <c r="M94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9"/>
      <c r="O94" s="319"/>
      <c r="P94" s="319"/>
      <c r="Q94" s="317"/>
      <c r="R94" s="33"/>
      <c r="S94" s="33"/>
      <c r="T94" s="34" t="s">
        <v>63</v>
      </c>
      <c r="U94" s="309">
        <v>0</v>
      </c>
      <c r="V94" s="310">
        <f t="shared" si="5"/>
        <v>0</v>
      </c>
      <c r="W94" s="35" t="str">
        <f>IFERROR(IF(V94=0,"",ROUNDUP(V94/H94,0)*0.01196),"")</f>
        <v/>
      </c>
      <c r="X94" s="55"/>
      <c r="Y94" s="56"/>
      <c r="AC94" s="57"/>
      <c r="AZ94" s="99" t="s">
        <v>1</v>
      </c>
    </row>
    <row r="95" spans="1:52" ht="27" customHeight="1" x14ac:dyDescent="0.25">
      <c r="A95" s="53" t="s">
        <v>170</v>
      </c>
      <c r="B95" s="53" t="s">
        <v>171</v>
      </c>
      <c r="C95" s="30">
        <v>4301031080</v>
      </c>
      <c r="D95" s="316">
        <v>4607091386745</v>
      </c>
      <c r="E95" s="317"/>
      <c r="F95" s="308">
        <v>0.8</v>
      </c>
      <c r="G95" s="31">
        <v>6</v>
      </c>
      <c r="H95" s="308">
        <v>4.8</v>
      </c>
      <c r="I95" s="308">
        <v>5.16</v>
      </c>
      <c r="J95" s="31">
        <v>104</v>
      </c>
      <c r="K95" s="32" t="s">
        <v>62</v>
      </c>
      <c r="L95" s="31">
        <v>45</v>
      </c>
      <c r="M95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9"/>
      <c r="O95" s="319"/>
      <c r="P95" s="319"/>
      <c r="Q95" s="317"/>
      <c r="R95" s="33"/>
      <c r="S95" s="33"/>
      <c r="T95" s="34" t="s">
        <v>63</v>
      </c>
      <c r="U95" s="309">
        <v>0</v>
      </c>
      <c r="V95" s="310">
        <f t="shared" si="5"/>
        <v>0</v>
      </c>
      <c r="W95" s="35" t="str">
        <f>IFERROR(IF(V95=0,"",ROUNDUP(V95/H95,0)*0.01196),"")</f>
        <v/>
      </c>
      <c r="X95" s="55"/>
      <c r="Y95" s="56"/>
      <c r="AC95" s="57"/>
      <c r="AZ95" s="100" t="s">
        <v>1</v>
      </c>
    </row>
    <row r="96" spans="1:52" ht="16.5" customHeight="1" x14ac:dyDescent="0.25">
      <c r="A96" s="53" t="s">
        <v>172</v>
      </c>
      <c r="B96" s="53" t="s">
        <v>173</v>
      </c>
      <c r="C96" s="30">
        <v>4301030963</v>
      </c>
      <c r="D96" s="316">
        <v>4607091382426</v>
      </c>
      <c r="E96" s="317"/>
      <c r="F96" s="308">
        <v>0.9</v>
      </c>
      <c r="G96" s="31">
        <v>10</v>
      </c>
      <c r="H96" s="308">
        <v>9</v>
      </c>
      <c r="I96" s="308">
        <v>9.6300000000000008</v>
      </c>
      <c r="J96" s="31">
        <v>56</v>
      </c>
      <c r="K96" s="32" t="s">
        <v>62</v>
      </c>
      <c r="L96" s="31">
        <v>40</v>
      </c>
      <c r="M96" s="5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9"/>
      <c r="O96" s="319"/>
      <c r="P96" s="319"/>
      <c r="Q96" s="317"/>
      <c r="R96" s="33"/>
      <c r="S96" s="33"/>
      <c r="T96" s="34" t="s">
        <v>63</v>
      </c>
      <c r="U96" s="309">
        <v>0</v>
      </c>
      <c r="V96" s="310">
        <f t="shared" si="5"/>
        <v>0</v>
      </c>
      <c r="W96" s="35" t="str">
        <f>IFERROR(IF(V96=0,"",ROUNDUP(V96/H96,0)*0.02175),"")</f>
        <v/>
      </c>
      <c r="X96" s="55"/>
      <c r="Y96" s="56"/>
      <c r="AC96" s="57"/>
      <c r="AZ96" s="101" t="s">
        <v>1</v>
      </c>
    </row>
    <row r="97" spans="1:52" ht="27" customHeight="1" x14ac:dyDescent="0.25">
      <c r="A97" s="53" t="s">
        <v>174</v>
      </c>
      <c r="B97" s="53" t="s">
        <v>175</v>
      </c>
      <c r="C97" s="30">
        <v>4301030962</v>
      </c>
      <c r="D97" s="316">
        <v>4607091386547</v>
      </c>
      <c r="E97" s="317"/>
      <c r="F97" s="308">
        <v>0.35</v>
      </c>
      <c r="G97" s="31">
        <v>8</v>
      </c>
      <c r="H97" s="308">
        <v>2.8</v>
      </c>
      <c r="I97" s="308">
        <v>2.94</v>
      </c>
      <c r="J97" s="31">
        <v>234</v>
      </c>
      <c r="K97" s="32" t="s">
        <v>62</v>
      </c>
      <c r="L97" s="31">
        <v>40</v>
      </c>
      <c r="M97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9"/>
      <c r="O97" s="319"/>
      <c r="P97" s="319"/>
      <c r="Q97" s="317"/>
      <c r="R97" s="33"/>
      <c r="S97" s="33"/>
      <c r="T97" s="34" t="s">
        <v>63</v>
      </c>
      <c r="U97" s="309">
        <v>0</v>
      </c>
      <c r="V97" s="310">
        <f t="shared" si="5"/>
        <v>0</v>
      </c>
      <c r="W97" s="35" t="str">
        <f>IFERROR(IF(V97=0,"",ROUNDUP(V97/H97,0)*0.00502),"")</f>
        <v/>
      </c>
      <c r="X97" s="55"/>
      <c r="Y97" s="56"/>
      <c r="AC97" s="57"/>
      <c r="AZ97" s="102" t="s">
        <v>1</v>
      </c>
    </row>
    <row r="98" spans="1:52" ht="27" customHeight="1" x14ac:dyDescent="0.25">
      <c r="A98" s="53" t="s">
        <v>176</v>
      </c>
      <c r="B98" s="53" t="s">
        <v>177</v>
      </c>
      <c r="C98" s="30">
        <v>4301031077</v>
      </c>
      <c r="D98" s="316">
        <v>4607091384703</v>
      </c>
      <c r="E98" s="317"/>
      <c r="F98" s="308">
        <v>0.35</v>
      </c>
      <c r="G98" s="31">
        <v>6</v>
      </c>
      <c r="H98" s="308">
        <v>2.1</v>
      </c>
      <c r="I98" s="308">
        <v>2.2000000000000002</v>
      </c>
      <c r="J98" s="31">
        <v>234</v>
      </c>
      <c r="K98" s="32" t="s">
        <v>62</v>
      </c>
      <c r="L98" s="31">
        <v>45</v>
      </c>
      <c r="M98" s="56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9"/>
      <c r="O98" s="319"/>
      <c r="P98" s="319"/>
      <c r="Q98" s="317"/>
      <c r="R98" s="33"/>
      <c r="S98" s="33"/>
      <c r="T98" s="34" t="s">
        <v>63</v>
      </c>
      <c r="U98" s="309">
        <v>0</v>
      </c>
      <c r="V98" s="310">
        <f t="shared" si="5"/>
        <v>0</v>
      </c>
      <c r="W98" s="35" t="str">
        <f>IFERROR(IF(V98=0,"",ROUNDUP(V98/H98,0)*0.00502),"")</f>
        <v/>
      </c>
      <c r="X98" s="55"/>
      <c r="Y98" s="56"/>
      <c r="AC98" s="57"/>
      <c r="AZ98" s="103" t="s">
        <v>1</v>
      </c>
    </row>
    <row r="99" spans="1:52" ht="27" customHeight="1" x14ac:dyDescent="0.25">
      <c r="A99" s="53" t="s">
        <v>178</v>
      </c>
      <c r="B99" s="53" t="s">
        <v>179</v>
      </c>
      <c r="C99" s="30">
        <v>4301031079</v>
      </c>
      <c r="D99" s="316">
        <v>4607091384734</v>
      </c>
      <c r="E99" s="317"/>
      <c r="F99" s="308">
        <v>0.35</v>
      </c>
      <c r="G99" s="31">
        <v>6</v>
      </c>
      <c r="H99" s="308">
        <v>2.1</v>
      </c>
      <c r="I99" s="308">
        <v>2.2000000000000002</v>
      </c>
      <c r="J99" s="31">
        <v>234</v>
      </c>
      <c r="K99" s="32" t="s">
        <v>62</v>
      </c>
      <c r="L99" s="31">
        <v>45</v>
      </c>
      <c r="M99" s="4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9"/>
      <c r="O99" s="319"/>
      <c r="P99" s="319"/>
      <c r="Q99" s="317"/>
      <c r="R99" s="33"/>
      <c r="S99" s="33"/>
      <c r="T99" s="34" t="s">
        <v>63</v>
      </c>
      <c r="U99" s="309">
        <v>0</v>
      </c>
      <c r="V99" s="310">
        <f t="shared" si="5"/>
        <v>0</v>
      </c>
      <c r="W99" s="35" t="str">
        <f>IFERROR(IF(V99=0,"",ROUNDUP(V99/H99,0)*0.00502),"")</f>
        <v/>
      </c>
      <c r="X99" s="55"/>
      <c r="Y99" s="56"/>
      <c r="AC99" s="57"/>
      <c r="AZ99" s="104" t="s">
        <v>1</v>
      </c>
    </row>
    <row r="100" spans="1:52" ht="27" customHeight="1" x14ac:dyDescent="0.25">
      <c r="A100" s="53" t="s">
        <v>180</v>
      </c>
      <c r="B100" s="53" t="s">
        <v>181</v>
      </c>
      <c r="C100" s="30">
        <v>4301030964</v>
      </c>
      <c r="D100" s="316">
        <v>4607091382464</v>
      </c>
      <c r="E100" s="317"/>
      <c r="F100" s="308">
        <v>0.35</v>
      </c>
      <c r="G100" s="31">
        <v>8</v>
      </c>
      <c r="H100" s="308">
        <v>2.8</v>
      </c>
      <c r="I100" s="308">
        <v>2.964</v>
      </c>
      <c r="J100" s="31">
        <v>234</v>
      </c>
      <c r="K100" s="32" t="s">
        <v>62</v>
      </c>
      <c r="L100" s="31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9"/>
      <c r="O100" s="319"/>
      <c r="P100" s="319"/>
      <c r="Q100" s="317"/>
      <c r="R100" s="33"/>
      <c r="S100" s="33"/>
      <c r="T100" s="34" t="s">
        <v>63</v>
      </c>
      <c r="U100" s="309">
        <v>0</v>
      </c>
      <c r="V100" s="310">
        <f t="shared" si="5"/>
        <v>0</v>
      </c>
      <c r="W100" s="35" t="str">
        <f>IFERROR(IF(V100=0,"",ROUNDUP(V100/H100,0)*0.00502),"")</f>
        <v/>
      </c>
      <c r="X100" s="55"/>
      <c r="Y100" s="56"/>
      <c r="AC100" s="57"/>
      <c r="AZ100" s="105" t="s">
        <v>1</v>
      </c>
    </row>
    <row r="101" spans="1:52" x14ac:dyDescent="0.2">
      <c r="A101" s="313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5"/>
      <c r="M101" s="328" t="s">
        <v>64</v>
      </c>
      <c r="N101" s="329"/>
      <c r="O101" s="329"/>
      <c r="P101" s="329"/>
      <c r="Q101" s="329"/>
      <c r="R101" s="329"/>
      <c r="S101" s="330"/>
      <c r="T101" s="36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5"/>
      <c r="M102" s="328" t="s">
        <v>64</v>
      </c>
      <c r="N102" s="329"/>
      <c r="O102" s="329"/>
      <c r="P102" s="329"/>
      <c r="Q102" s="329"/>
      <c r="R102" s="329"/>
      <c r="S102" s="330"/>
      <c r="T102" s="36" t="s">
        <v>63</v>
      </c>
      <c r="U102" s="311">
        <f>IFERROR(SUM(U90:U100),"0")</f>
        <v>0</v>
      </c>
      <c r="V102" s="311">
        <f>IFERROR(SUM(V90:V100),"0")</f>
        <v>0</v>
      </c>
      <c r="W102" s="36"/>
      <c r="X102" s="312"/>
      <c r="Y102" s="312"/>
    </row>
    <row r="103" spans="1:52" ht="14.25" customHeight="1" x14ac:dyDescent="0.25">
      <c r="A103" s="326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2"/>
      <c r="Y103" s="302"/>
    </row>
    <row r="104" spans="1:52" ht="27" customHeight="1" x14ac:dyDescent="0.25">
      <c r="A104" s="53" t="s">
        <v>182</v>
      </c>
      <c r="B104" s="53" t="s">
        <v>183</v>
      </c>
      <c r="C104" s="30">
        <v>4301051437</v>
      </c>
      <c r="D104" s="316">
        <v>4607091386967</v>
      </c>
      <c r="E104" s="317"/>
      <c r="F104" s="308">
        <v>1.35</v>
      </c>
      <c r="G104" s="31">
        <v>6</v>
      </c>
      <c r="H104" s="308">
        <v>8.1</v>
      </c>
      <c r="I104" s="308">
        <v>8.6639999999999997</v>
      </c>
      <c r="J104" s="31">
        <v>56</v>
      </c>
      <c r="K104" s="32" t="s">
        <v>125</v>
      </c>
      <c r="L104" s="31">
        <v>45</v>
      </c>
      <c r="M104" s="375" t="s">
        <v>184</v>
      </c>
      <c r="N104" s="319"/>
      <c r="O104" s="319"/>
      <c r="P104" s="319"/>
      <c r="Q104" s="317"/>
      <c r="R104" s="33"/>
      <c r="S104" s="33"/>
      <c r="T104" s="34" t="s">
        <v>63</v>
      </c>
      <c r="U104" s="309">
        <v>0</v>
      </c>
      <c r="V104" s="310">
        <f t="shared" ref="V104:V112" si="6">IFERROR(IF(U104="",0,CEILING((U104/$H104),1)*$H104),"")</f>
        <v>0</v>
      </c>
      <c r="W104" s="35" t="str">
        <f>IFERROR(IF(V104=0,"",ROUNDUP(V104/H104,0)*0.02175),"")</f>
        <v/>
      </c>
      <c r="X104" s="55"/>
      <c r="Y104" s="56"/>
      <c r="AC104" s="57"/>
      <c r="AZ104" s="106" t="s">
        <v>1</v>
      </c>
    </row>
    <row r="105" spans="1:52" ht="27" customHeight="1" x14ac:dyDescent="0.25">
      <c r="A105" s="53" t="s">
        <v>182</v>
      </c>
      <c r="B105" s="53" t="s">
        <v>185</v>
      </c>
      <c r="C105" s="30">
        <v>4301051543</v>
      </c>
      <c r="D105" s="316">
        <v>4607091386967</v>
      </c>
      <c r="E105" s="317"/>
      <c r="F105" s="308">
        <v>1.4</v>
      </c>
      <c r="G105" s="31">
        <v>6</v>
      </c>
      <c r="H105" s="308">
        <v>8.4</v>
      </c>
      <c r="I105" s="308">
        <v>8.9640000000000004</v>
      </c>
      <c r="J105" s="31">
        <v>56</v>
      </c>
      <c r="K105" s="32" t="s">
        <v>62</v>
      </c>
      <c r="L105" s="31">
        <v>45</v>
      </c>
      <c r="M105" s="508" t="s">
        <v>186</v>
      </c>
      <c r="N105" s="319"/>
      <c r="O105" s="319"/>
      <c r="P105" s="319"/>
      <c r="Q105" s="317"/>
      <c r="R105" s="33"/>
      <c r="S105" s="33"/>
      <c r="T105" s="34" t="s">
        <v>63</v>
      </c>
      <c r="U105" s="309">
        <v>0</v>
      </c>
      <c r="V105" s="310">
        <f t="shared" si="6"/>
        <v>0</v>
      </c>
      <c r="W105" s="35" t="str">
        <f>IFERROR(IF(V105=0,"",ROUNDUP(V105/H105,0)*0.02175),"")</f>
        <v/>
      </c>
      <c r="X105" s="55"/>
      <c r="Y105" s="56"/>
      <c r="AC105" s="57"/>
      <c r="AZ105" s="107" t="s">
        <v>1</v>
      </c>
    </row>
    <row r="106" spans="1:52" ht="16.5" customHeight="1" x14ac:dyDescent="0.25">
      <c r="A106" s="53" t="s">
        <v>187</v>
      </c>
      <c r="B106" s="53" t="s">
        <v>188</v>
      </c>
      <c r="C106" s="30">
        <v>4301051311</v>
      </c>
      <c r="D106" s="316">
        <v>4607091385304</v>
      </c>
      <c r="E106" s="317"/>
      <c r="F106" s="308">
        <v>1.35</v>
      </c>
      <c r="G106" s="31">
        <v>6</v>
      </c>
      <c r="H106" s="308">
        <v>8.1</v>
      </c>
      <c r="I106" s="308">
        <v>8.6639999999999997</v>
      </c>
      <c r="J106" s="31">
        <v>56</v>
      </c>
      <c r="K106" s="32" t="s">
        <v>62</v>
      </c>
      <c r="L106" s="31">
        <v>40</v>
      </c>
      <c r="M106" s="37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19"/>
      <c r="O106" s="319"/>
      <c r="P106" s="319"/>
      <c r="Q106" s="317"/>
      <c r="R106" s="33"/>
      <c r="S106" s="33"/>
      <c r="T106" s="34" t="s">
        <v>63</v>
      </c>
      <c r="U106" s="309">
        <v>0</v>
      </c>
      <c r="V106" s="310">
        <f t="shared" si="6"/>
        <v>0</v>
      </c>
      <c r="W106" s="35" t="str">
        <f>IFERROR(IF(V106=0,"",ROUNDUP(V106/H106,0)*0.02175),"")</f>
        <v/>
      </c>
      <c r="X106" s="55"/>
      <c r="Y106" s="56"/>
      <c r="AC106" s="57"/>
      <c r="AZ106" s="108" t="s">
        <v>1</v>
      </c>
    </row>
    <row r="107" spans="1:52" ht="16.5" customHeight="1" x14ac:dyDescent="0.25">
      <c r="A107" s="53" t="s">
        <v>189</v>
      </c>
      <c r="B107" s="53" t="s">
        <v>190</v>
      </c>
      <c r="C107" s="30">
        <v>4301051306</v>
      </c>
      <c r="D107" s="316">
        <v>4607091386264</v>
      </c>
      <c r="E107" s="317"/>
      <c r="F107" s="308">
        <v>0.5</v>
      </c>
      <c r="G107" s="31">
        <v>6</v>
      </c>
      <c r="H107" s="308">
        <v>3</v>
      </c>
      <c r="I107" s="308">
        <v>3.278</v>
      </c>
      <c r="J107" s="31">
        <v>156</v>
      </c>
      <c r="K107" s="32" t="s">
        <v>62</v>
      </c>
      <c r="L107" s="31">
        <v>31</v>
      </c>
      <c r="M107" s="61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19"/>
      <c r="O107" s="319"/>
      <c r="P107" s="319"/>
      <c r="Q107" s="317"/>
      <c r="R107" s="33"/>
      <c r="S107" s="33"/>
      <c r="T107" s="34" t="s">
        <v>63</v>
      </c>
      <c r="U107" s="309">
        <v>0</v>
      </c>
      <c r="V107" s="310">
        <f t="shared" si="6"/>
        <v>0</v>
      </c>
      <c r="W107" s="35" t="str">
        <f>IFERROR(IF(V107=0,"",ROUNDUP(V107/H107,0)*0.00753),"")</f>
        <v/>
      </c>
      <c r="X107" s="55"/>
      <c r="Y107" s="56"/>
      <c r="AC107" s="57"/>
      <c r="AZ107" s="109" t="s">
        <v>1</v>
      </c>
    </row>
    <row r="108" spans="1:52" ht="27" customHeight="1" x14ac:dyDescent="0.25">
      <c r="A108" s="53" t="s">
        <v>191</v>
      </c>
      <c r="B108" s="53" t="s">
        <v>192</v>
      </c>
      <c r="C108" s="30">
        <v>4301051436</v>
      </c>
      <c r="D108" s="316">
        <v>4607091385731</v>
      </c>
      <c r="E108" s="317"/>
      <c r="F108" s="308">
        <v>0.45</v>
      </c>
      <c r="G108" s="31">
        <v>6</v>
      </c>
      <c r="H108" s="308">
        <v>2.7</v>
      </c>
      <c r="I108" s="308">
        <v>2.972</v>
      </c>
      <c r="J108" s="31">
        <v>156</v>
      </c>
      <c r="K108" s="32" t="s">
        <v>125</v>
      </c>
      <c r="L108" s="31">
        <v>45</v>
      </c>
      <c r="M108" s="546" t="s">
        <v>193</v>
      </c>
      <c r="N108" s="319"/>
      <c r="O108" s="319"/>
      <c r="P108" s="319"/>
      <c r="Q108" s="317"/>
      <c r="R108" s="33"/>
      <c r="S108" s="33"/>
      <c r="T108" s="34" t="s">
        <v>63</v>
      </c>
      <c r="U108" s="309">
        <v>0</v>
      </c>
      <c r="V108" s="310">
        <f t="shared" si="6"/>
        <v>0</v>
      </c>
      <c r="W108" s="35" t="str">
        <f>IFERROR(IF(V108=0,"",ROUNDUP(V108/H108,0)*0.00753),"")</f>
        <v/>
      </c>
      <c r="X108" s="55"/>
      <c r="Y108" s="56"/>
      <c r="AC108" s="57"/>
      <c r="AZ108" s="110" t="s">
        <v>1</v>
      </c>
    </row>
    <row r="109" spans="1:52" ht="27" customHeight="1" x14ac:dyDescent="0.25">
      <c r="A109" s="53" t="s">
        <v>194</v>
      </c>
      <c r="B109" s="53" t="s">
        <v>195</v>
      </c>
      <c r="C109" s="30">
        <v>4301051439</v>
      </c>
      <c r="D109" s="316">
        <v>4680115880214</v>
      </c>
      <c r="E109" s="317"/>
      <c r="F109" s="308">
        <v>0.45</v>
      </c>
      <c r="G109" s="31">
        <v>6</v>
      </c>
      <c r="H109" s="308">
        <v>2.7</v>
      </c>
      <c r="I109" s="308">
        <v>2.988</v>
      </c>
      <c r="J109" s="31">
        <v>120</v>
      </c>
      <c r="K109" s="32" t="s">
        <v>125</v>
      </c>
      <c r="L109" s="31">
        <v>45</v>
      </c>
      <c r="M109" s="367" t="s">
        <v>196</v>
      </c>
      <c r="N109" s="319"/>
      <c r="O109" s="319"/>
      <c r="P109" s="319"/>
      <c r="Q109" s="317"/>
      <c r="R109" s="33"/>
      <c r="S109" s="33"/>
      <c r="T109" s="34" t="s">
        <v>63</v>
      </c>
      <c r="U109" s="309">
        <v>45</v>
      </c>
      <c r="V109" s="310">
        <f t="shared" si="6"/>
        <v>45.900000000000006</v>
      </c>
      <c r="W109" s="35">
        <f>IFERROR(IF(V109=0,"",ROUNDUP(V109/H109,0)*0.00937),"")</f>
        <v>0.15928999999999999</v>
      </c>
      <c r="X109" s="55"/>
      <c r="Y109" s="56"/>
      <c r="AC109" s="57"/>
      <c r="AZ109" s="111" t="s">
        <v>1</v>
      </c>
    </row>
    <row r="110" spans="1:52" ht="27" customHeight="1" x14ac:dyDescent="0.25">
      <c r="A110" s="53" t="s">
        <v>197</v>
      </c>
      <c r="B110" s="53" t="s">
        <v>198</v>
      </c>
      <c r="C110" s="30">
        <v>4301051438</v>
      </c>
      <c r="D110" s="316">
        <v>4680115880894</v>
      </c>
      <c r="E110" s="317"/>
      <c r="F110" s="308">
        <v>0.33</v>
      </c>
      <c r="G110" s="31">
        <v>6</v>
      </c>
      <c r="H110" s="308">
        <v>1.98</v>
      </c>
      <c r="I110" s="308">
        <v>2.258</v>
      </c>
      <c r="J110" s="31">
        <v>156</v>
      </c>
      <c r="K110" s="32" t="s">
        <v>125</v>
      </c>
      <c r="L110" s="31">
        <v>45</v>
      </c>
      <c r="M110" s="453" t="s">
        <v>199</v>
      </c>
      <c r="N110" s="319"/>
      <c r="O110" s="319"/>
      <c r="P110" s="319"/>
      <c r="Q110" s="317"/>
      <c r="R110" s="33"/>
      <c r="S110" s="33"/>
      <c r="T110" s="34" t="s">
        <v>63</v>
      </c>
      <c r="U110" s="309">
        <v>0</v>
      </c>
      <c r="V110" s="310">
        <f t="shared" si="6"/>
        <v>0</v>
      </c>
      <c r="W110" s="35" t="str">
        <f>IFERROR(IF(V110=0,"",ROUNDUP(V110/H110,0)*0.00753),"")</f>
        <v/>
      </c>
      <c r="X110" s="55"/>
      <c r="Y110" s="56"/>
      <c r="AC110" s="57"/>
      <c r="AZ110" s="112" t="s">
        <v>1</v>
      </c>
    </row>
    <row r="111" spans="1:52" ht="16.5" customHeight="1" x14ac:dyDescent="0.25">
      <c r="A111" s="53" t="s">
        <v>200</v>
      </c>
      <c r="B111" s="53" t="s">
        <v>201</v>
      </c>
      <c r="C111" s="30">
        <v>4301051313</v>
      </c>
      <c r="D111" s="316">
        <v>4607091385427</v>
      </c>
      <c r="E111" s="317"/>
      <c r="F111" s="308">
        <v>0.5</v>
      </c>
      <c r="G111" s="31">
        <v>6</v>
      </c>
      <c r="H111" s="308">
        <v>3</v>
      </c>
      <c r="I111" s="308">
        <v>3.2719999999999998</v>
      </c>
      <c r="J111" s="31">
        <v>156</v>
      </c>
      <c r="K111" s="32" t="s">
        <v>62</v>
      </c>
      <c r="L111" s="31">
        <v>40</v>
      </c>
      <c r="M111" s="5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19"/>
      <c r="O111" s="319"/>
      <c r="P111" s="319"/>
      <c r="Q111" s="317"/>
      <c r="R111" s="33"/>
      <c r="S111" s="33"/>
      <c r="T111" s="34" t="s">
        <v>63</v>
      </c>
      <c r="U111" s="309">
        <v>0</v>
      </c>
      <c r="V111" s="310">
        <f t="shared" si="6"/>
        <v>0</v>
      </c>
      <c r="W111" s="35" t="str">
        <f>IFERROR(IF(V111=0,"",ROUNDUP(V111/H111,0)*0.00753),"")</f>
        <v/>
      </c>
      <c r="X111" s="55"/>
      <c r="Y111" s="56"/>
      <c r="AC111" s="57"/>
      <c r="AZ111" s="113" t="s">
        <v>1</v>
      </c>
    </row>
    <row r="112" spans="1:52" ht="16.5" customHeight="1" x14ac:dyDescent="0.25">
      <c r="A112" s="53" t="s">
        <v>202</v>
      </c>
      <c r="B112" s="53" t="s">
        <v>203</v>
      </c>
      <c r="C112" s="30">
        <v>4301051480</v>
      </c>
      <c r="D112" s="316">
        <v>4680115882645</v>
      </c>
      <c r="E112" s="317"/>
      <c r="F112" s="308">
        <v>0.3</v>
      </c>
      <c r="G112" s="31">
        <v>6</v>
      </c>
      <c r="H112" s="308">
        <v>1.8</v>
      </c>
      <c r="I112" s="308">
        <v>2.66</v>
      </c>
      <c r="J112" s="31">
        <v>156</v>
      </c>
      <c r="K112" s="32" t="s">
        <v>62</v>
      </c>
      <c r="L112" s="31">
        <v>40</v>
      </c>
      <c r="M112" s="417" t="s">
        <v>204</v>
      </c>
      <c r="N112" s="319"/>
      <c r="O112" s="319"/>
      <c r="P112" s="319"/>
      <c r="Q112" s="317"/>
      <c r="R112" s="33"/>
      <c r="S112" s="33"/>
      <c r="T112" s="34" t="s">
        <v>63</v>
      </c>
      <c r="U112" s="309">
        <v>0</v>
      </c>
      <c r="V112" s="310">
        <f t="shared" si="6"/>
        <v>0</v>
      </c>
      <c r="W112" s="35" t="str">
        <f>IFERROR(IF(V112=0,"",ROUNDUP(V112/H112,0)*0.00753),"")</f>
        <v/>
      </c>
      <c r="X112" s="55"/>
      <c r="Y112" s="56"/>
      <c r="AC112" s="57"/>
      <c r="AZ112" s="114" t="s">
        <v>1</v>
      </c>
    </row>
    <row r="113" spans="1:52" x14ac:dyDescent="0.2">
      <c r="A113" s="313"/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5"/>
      <c r="M113" s="328" t="s">
        <v>64</v>
      </c>
      <c r="N113" s="329"/>
      <c r="O113" s="329"/>
      <c r="P113" s="329"/>
      <c r="Q113" s="329"/>
      <c r="R113" s="329"/>
      <c r="S113" s="330"/>
      <c r="T113" s="36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16.666666666666664</v>
      </c>
      <c r="V113" s="311">
        <f>IFERROR(V104/H104,"0")+IFERROR(V105/H105,"0")+IFERROR(V106/H106,"0")+IFERROR(V107/H107,"0")+IFERROR(V108/H108,"0")+IFERROR(V109/H109,"0")+IFERROR(V110/H110,"0")+IFERROR(V111/H111,"0")+IFERROR(V112/H112,"0")</f>
        <v>17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0.15928999999999999</v>
      </c>
      <c r="X113" s="312"/>
      <c r="Y113" s="312"/>
    </row>
    <row r="114" spans="1:52" x14ac:dyDescent="0.2">
      <c r="A114" s="314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5"/>
      <c r="M114" s="328" t="s">
        <v>64</v>
      </c>
      <c r="N114" s="329"/>
      <c r="O114" s="329"/>
      <c r="P114" s="329"/>
      <c r="Q114" s="329"/>
      <c r="R114" s="329"/>
      <c r="S114" s="330"/>
      <c r="T114" s="36" t="s">
        <v>63</v>
      </c>
      <c r="U114" s="311">
        <f>IFERROR(SUM(U104:U112),"0")</f>
        <v>45</v>
      </c>
      <c r="V114" s="311">
        <f>IFERROR(SUM(V104:V112),"0")</f>
        <v>45.900000000000006</v>
      </c>
      <c r="W114" s="36"/>
      <c r="X114" s="312"/>
      <c r="Y114" s="312"/>
    </row>
    <row r="115" spans="1:52" ht="14.25" customHeight="1" x14ac:dyDescent="0.25">
      <c r="A115" s="326" t="s">
        <v>205</v>
      </c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4"/>
      <c r="N115" s="314"/>
      <c r="O115" s="314"/>
      <c r="P115" s="314"/>
      <c r="Q115" s="314"/>
      <c r="R115" s="314"/>
      <c r="S115" s="314"/>
      <c r="T115" s="314"/>
      <c r="U115" s="314"/>
      <c r="V115" s="314"/>
      <c r="W115" s="314"/>
      <c r="X115" s="302"/>
      <c r="Y115" s="302"/>
    </row>
    <row r="116" spans="1:52" ht="27" customHeight="1" x14ac:dyDescent="0.25">
      <c r="A116" s="53" t="s">
        <v>206</v>
      </c>
      <c r="B116" s="53" t="s">
        <v>207</v>
      </c>
      <c r="C116" s="30">
        <v>4301060296</v>
      </c>
      <c r="D116" s="316">
        <v>4607091383065</v>
      </c>
      <c r="E116" s="317"/>
      <c r="F116" s="308">
        <v>0.83</v>
      </c>
      <c r="G116" s="31">
        <v>4</v>
      </c>
      <c r="H116" s="308">
        <v>3.32</v>
      </c>
      <c r="I116" s="308">
        <v>3.5819999999999999</v>
      </c>
      <c r="J116" s="31">
        <v>120</v>
      </c>
      <c r="K116" s="32" t="s">
        <v>62</v>
      </c>
      <c r="L116" s="31">
        <v>30</v>
      </c>
      <c r="M116" s="5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19"/>
      <c r="O116" s="319"/>
      <c r="P116" s="319"/>
      <c r="Q116" s="317"/>
      <c r="R116" s="33"/>
      <c r="S116" s="33"/>
      <c r="T116" s="34" t="s">
        <v>63</v>
      </c>
      <c r="U116" s="309">
        <v>0</v>
      </c>
      <c r="V116" s="310">
        <f>IFERROR(IF(U116="",0,CEILING((U116/$H116),1)*$H116),"")</f>
        <v>0</v>
      </c>
      <c r="W116" s="35" t="str">
        <f>IFERROR(IF(V116=0,"",ROUNDUP(V116/H116,0)*0.00937),"")</f>
        <v/>
      </c>
      <c r="X116" s="55"/>
      <c r="Y116" s="56"/>
      <c r="AC116" s="57"/>
      <c r="AZ116" s="115" t="s">
        <v>1</v>
      </c>
    </row>
    <row r="117" spans="1:52" ht="27" customHeight="1" x14ac:dyDescent="0.25">
      <c r="A117" s="53" t="s">
        <v>208</v>
      </c>
      <c r="B117" s="53" t="s">
        <v>209</v>
      </c>
      <c r="C117" s="30">
        <v>4301060350</v>
      </c>
      <c r="D117" s="316">
        <v>4680115881532</v>
      </c>
      <c r="E117" s="317"/>
      <c r="F117" s="308">
        <v>1.35</v>
      </c>
      <c r="G117" s="31">
        <v>6</v>
      </c>
      <c r="H117" s="308">
        <v>8.1</v>
      </c>
      <c r="I117" s="308">
        <v>8.58</v>
      </c>
      <c r="J117" s="31">
        <v>56</v>
      </c>
      <c r="K117" s="32" t="s">
        <v>125</v>
      </c>
      <c r="L117" s="31">
        <v>30</v>
      </c>
      <c r="M117" s="5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19"/>
      <c r="O117" s="319"/>
      <c r="P117" s="319"/>
      <c r="Q117" s="317"/>
      <c r="R117" s="33"/>
      <c r="S117" s="33"/>
      <c r="T117" s="34" t="s">
        <v>63</v>
      </c>
      <c r="U117" s="309">
        <v>0</v>
      </c>
      <c r="V117" s="310">
        <f>IFERROR(IF(U117="",0,CEILING((U117/$H117),1)*$H117),"")</f>
        <v>0</v>
      </c>
      <c r="W117" s="35" t="str">
        <f>IFERROR(IF(V117=0,"",ROUNDUP(V117/H117,0)*0.02175),"")</f>
        <v/>
      </c>
      <c r="X117" s="55"/>
      <c r="Y117" s="56"/>
      <c r="AC117" s="57"/>
      <c r="AZ117" s="116" t="s">
        <v>1</v>
      </c>
    </row>
    <row r="118" spans="1:52" ht="27" customHeight="1" x14ac:dyDescent="0.25">
      <c r="A118" s="53" t="s">
        <v>210</v>
      </c>
      <c r="B118" s="53" t="s">
        <v>211</v>
      </c>
      <c r="C118" s="30">
        <v>4301060356</v>
      </c>
      <c r="D118" s="316">
        <v>4680115882652</v>
      </c>
      <c r="E118" s="317"/>
      <c r="F118" s="308">
        <v>0.33</v>
      </c>
      <c r="G118" s="31">
        <v>6</v>
      </c>
      <c r="H118" s="308">
        <v>1.98</v>
      </c>
      <c r="I118" s="308">
        <v>2.84</v>
      </c>
      <c r="J118" s="31">
        <v>156</v>
      </c>
      <c r="K118" s="32" t="s">
        <v>62</v>
      </c>
      <c r="L118" s="31">
        <v>40</v>
      </c>
      <c r="M118" s="557" t="s">
        <v>212</v>
      </c>
      <c r="N118" s="319"/>
      <c r="O118" s="319"/>
      <c r="P118" s="319"/>
      <c r="Q118" s="317"/>
      <c r="R118" s="33"/>
      <c r="S118" s="33"/>
      <c r="T118" s="34" t="s">
        <v>63</v>
      </c>
      <c r="U118" s="309">
        <v>0</v>
      </c>
      <c r="V118" s="310">
        <f>IFERROR(IF(U118="",0,CEILING((U118/$H118),1)*$H118),"")</f>
        <v>0</v>
      </c>
      <c r="W118" s="35" t="str">
        <f>IFERROR(IF(V118=0,"",ROUNDUP(V118/H118,0)*0.00753),"")</f>
        <v/>
      </c>
      <c r="X118" s="55"/>
      <c r="Y118" s="56"/>
      <c r="AC118" s="57"/>
      <c r="AZ118" s="117" t="s">
        <v>1</v>
      </c>
    </row>
    <row r="119" spans="1:52" ht="16.5" customHeight="1" x14ac:dyDescent="0.25">
      <c r="A119" s="53" t="s">
        <v>213</v>
      </c>
      <c r="B119" s="53" t="s">
        <v>214</v>
      </c>
      <c r="C119" s="30">
        <v>4301060309</v>
      </c>
      <c r="D119" s="316">
        <v>4680115880238</v>
      </c>
      <c r="E119" s="317"/>
      <c r="F119" s="308">
        <v>0.33</v>
      </c>
      <c r="G119" s="31">
        <v>6</v>
      </c>
      <c r="H119" s="308">
        <v>1.98</v>
      </c>
      <c r="I119" s="308">
        <v>2.258</v>
      </c>
      <c r="J119" s="31">
        <v>156</v>
      </c>
      <c r="K119" s="32" t="s">
        <v>62</v>
      </c>
      <c r="L119" s="31">
        <v>40</v>
      </c>
      <c r="M119" s="59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19"/>
      <c r="O119" s="319"/>
      <c r="P119" s="319"/>
      <c r="Q119" s="317"/>
      <c r="R119" s="33"/>
      <c r="S119" s="33"/>
      <c r="T119" s="34" t="s">
        <v>63</v>
      </c>
      <c r="U119" s="309">
        <v>0</v>
      </c>
      <c r="V119" s="310">
        <f>IFERROR(IF(U119="",0,CEILING((U119/$H119),1)*$H119),"")</f>
        <v>0</v>
      </c>
      <c r="W119" s="35" t="str">
        <f>IFERROR(IF(V119=0,"",ROUNDUP(V119/H119,0)*0.00753),"")</f>
        <v/>
      </c>
      <c r="X119" s="55"/>
      <c r="Y119" s="56"/>
      <c r="AC119" s="57"/>
      <c r="AZ119" s="118" t="s">
        <v>1</v>
      </c>
    </row>
    <row r="120" spans="1:52" ht="27" customHeight="1" x14ac:dyDescent="0.25">
      <c r="A120" s="53" t="s">
        <v>215</v>
      </c>
      <c r="B120" s="53" t="s">
        <v>216</v>
      </c>
      <c r="C120" s="30">
        <v>4301060351</v>
      </c>
      <c r="D120" s="316">
        <v>4680115881464</v>
      </c>
      <c r="E120" s="317"/>
      <c r="F120" s="308">
        <v>0.4</v>
      </c>
      <c r="G120" s="31">
        <v>6</v>
      </c>
      <c r="H120" s="308">
        <v>2.4</v>
      </c>
      <c r="I120" s="308">
        <v>2.6</v>
      </c>
      <c r="J120" s="31">
        <v>156</v>
      </c>
      <c r="K120" s="32" t="s">
        <v>125</v>
      </c>
      <c r="L120" s="31">
        <v>30</v>
      </c>
      <c r="M120" s="512" t="s">
        <v>217</v>
      </c>
      <c r="N120" s="319"/>
      <c r="O120" s="319"/>
      <c r="P120" s="319"/>
      <c r="Q120" s="317"/>
      <c r="R120" s="33"/>
      <c r="S120" s="33"/>
      <c r="T120" s="34" t="s">
        <v>63</v>
      </c>
      <c r="U120" s="309">
        <v>0</v>
      </c>
      <c r="V120" s="310">
        <f>IFERROR(IF(U120="",0,CEILING((U120/$H120),1)*$H120),"")</f>
        <v>0</v>
      </c>
      <c r="W120" s="35" t="str">
        <f>IFERROR(IF(V120=0,"",ROUNDUP(V120/H120,0)*0.00753),"")</f>
        <v/>
      </c>
      <c r="X120" s="55"/>
      <c r="Y120" s="56"/>
      <c r="AC120" s="57"/>
      <c r="AZ120" s="119" t="s">
        <v>1</v>
      </c>
    </row>
    <row r="121" spans="1:52" x14ac:dyDescent="0.2">
      <c r="A121" s="313"/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5"/>
      <c r="M121" s="328" t="s">
        <v>64</v>
      </c>
      <c r="N121" s="329"/>
      <c r="O121" s="329"/>
      <c r="P121" s="329"/>
      <c r="Q121" s="329"/>
      <c r="R121" s="329"/>
      <c r="S121" s="330"/>
      <c r="T121" s="36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14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5"/>
      <c r="M122" s="328" t="s">
        <v>64</v>
      </c>
      <c r="N122" s="329"/>
      <c r="O122" s="329"/>
      <c r="P122" s="329"/>
      <c r="Q122" s="329"/>
      <c r="R122" s="329"/>
      <c r="S122" s="330"/>
      <c r="T122" s="36" t="s">
        <v>63</v>
      </c>
      <c r="U122" s="311">
        <f>IFERROR(SUM(U116:U120),"0")</f>
        <v>0</v>
      </c>
      <c r="V122" s="311">
        <f>IFERROR(SUM(V116:V120),"0")</f>
        <v>0</v>
      </c>
      <c r="W122" s="36"/>
      <c r="X122" s="312"/>
      <c r="Y122" s="312"/>
    </row>
    <row r="123" spans="1:52" ht="16.5" customHeight="1" x14ac:dyDescent="0.25">
      <c r="A123" s="337" t="s">
        <v>218</v>
      </c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  <c r="S123" s="314"/>
      <c r="T123" s="314"/>
      <c r="U123" s="314"/>
      <c r="V123" s="314"/>
      <c r="W123" s="314"/>
      <c r="X123" s="305"/>
      <c r="Y123" s="305"/>
    </row>
    <row r="124" spans="1:52" ht="14.25" customHeight="1" x14ac:dyDescent="0.25">
      <c r="A124" s="326" t="s">
        <v>66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02"/>
      <c r="Y124" s="302"/>
    </row>
    <row r="125" spans="1:52" ht="27" customHeight="1" x14ac:dyDescent="0.25">
      <c r="A125" s="53" t="s">
        <v>219</v>
      </c>
      <c r="B125" s="53" t="s">
        <v>220</v>
      </c>
      <c r="C125" s="30">
        <v>4301051360</v>
      </c>
      <c r="D125" s="316">
        <v>4607091385168</v>
      </c>
      <c r="E125" s="317"/>
      <c r="F125" s="308">
        <v>1.35</v>
      </c>
      <c r="G125" s="31">
        <v>6</v>
      </c>
      <c r="H125" s="308">
        <v>8.1</v>
      </c>
      <c r="I125" s="308">
        <v>8.6579999999999995</v>
      </c>
      <c r="J125" s="31">
        <v>56</v>
      </c>
      <c r="K125" s="32" t="s">
        <v>125</v>
      </c>
      <c r="L125" s="31">
        <v>45</v>
      </c>
      <c r="M125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19"/>
      <c r="O125" s="319"/>
      <c r="P125" s="319"/>
      <c r="Q125" s="317"/>
      <c r="R125" s="33"/>
      <c r="S125" s="33"/>
      <c r="T125" s="34" t="s">
        <v>63</v>
      </c>
      <c r="U125" s="309">
        <v>0</v>
      </c>
      <c r="V125" s="310">
        <f>IFERROR(IF(U125="",0,CEILING((U125/$H125),1)*$H125),"")</f>
        <v>0</v>
      </c>
      <c r="W125" s="35" t="str">
        <f>IFERROR(IF(V125=0,"",ROUNDUP(V125/H125,0)*0.02175),"")</f>
        <v/>
      </c>
      <c r="X125" s="55"/>
      <c r="Y125" s="56"/>
      <c r="AC125" s="57"/>
      <c r="AZ125" s="120" t="s">
        <v>1</v>
      </c>
    </row>
    <row r="126" spans="1:52" ht="16.5" customHeight="1" x14ac:dyDescent="0.25">
      <c r="A126" s="53" t="s">
        <v>221</v>
      </c>
      <c r="B126" s="53" t="s">
        <v>222</v>
      </c>
      <c r="C126" s="30">
        <v>4301051362</v>
      </c>
      <c r="D126" s="316">
        <v>4607091383256</v>
      </c>
      <c r="E126" s="317"/>
      <c r="F126" s="308">
        <v>0.33</v>
      </c>
      <c r="G126" s="31">
        <v>6</v>
      </c>
      <c r="H126" s="308">
        <v>1.98</v>
      </c>
      <c r="I126" s="308">
        <v>2.246</v>
      </c>
      <c r="J126" s="31">
        <v>156</v>
      </c>
      <c r="K126" s="32" t="s">
        <v>125</v>
      </c>
      <c r="L126" s="31">
        <v>45</v>
      </c>
      <c r="M126" s="4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19"/>
      <c r="O126" s="319"/>
      <c r="P126" s="319"/>
      <c r="Q126" s="317"/>
      <c r="R126" s="33"/>
      <c r="S126" s="33"/>
      <c r="T126" s="34" t="s">
        <v>63</v>
      </c>
      <c r="U126" s="309">
        <v>0</v>
      </c>
      <c r="V126" s="310">
        <f>IFERROR(IF(U126="",0,CEILING((U126/$H126),1)*$H126),"")</f>
        <v>0</v>
      </c>
      <c r="W126" s="35" t="str">
        <f>IFERROR(IF(V126=0,"",ROUNDUP(V126/H126,0)*0.00753),"")</f>
        <v/>
      </c>
      <c r="X126" s="55"/>
      <c r="Y126" s="56"/>
      <c r="AC126" s="57"/>
      <c r="AZ126" s="121" t="s">
        <v>1</v>
      </c>
    </row>
    <row r="127" spans="1:52" ht="16.5" customHeight="1" x14ac:dyDescent="0.25">
      <c r="A127" s="53" t="s">
        <v>223</v>
      </c>
      <c r="B127" s="53" t="s">
        <v>224</v>
      </c>
      <c r="C127" s="30">
        <v>4301051358</v>
      </c>
      <c r="D127" s="316">
        <v>4607091385748</v>
      </c>
      <c r="E127" s="317"/>
      <c r="F127" s="308">
        <v>0.45</v>
      </c>
      <c r="G127" s="31">
        <v>6</v>
      </c>
      <c r="H127" s="308">
        <v>2.7</v>
      </c>
      <c r="I127" s="308">
        <v>2.972</v>
      </c>
      <c r="J127" s="31">
        <v>156</v>
      </c>
      <c r="K127" s="32" t="s">
        <v>125</v>
      </c>
      <c r="L127" s="31">
        <v>45</v>
      </c>
      <c r="M127" s="4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19"/>
      <c r="O127" s="319"/>
      <c r="P127" s="319"/>
      <c r="Q127" s="317"/>
      <c r="R127" s="33"/>
      <c r="S127" s="33"/>
      <c r="T127" s="34" t="s">
        <v>63</v>
      </c>
      <c r="U127" s="309">
        <v>112.5</v>
      </c>
      <c r="V127" s="310">
        <f>IFERROR(IF(U127="",0,CEILING((U127/$H127),1)*$H127),"")</f>
        <v>113.4</v>
      </c>
      <c r="W127" s="35">
        <f>IFERROR(IF(V127=0,"",ROUNDUP(V127/H127,0)*0.00753),"")</f>
        <v>0.31625999999999999</v>
      </c>
      <c r="X127" s="55"/>
      <c r="Y127" s="56"/>
      <c r="AC127" s="57"/>
      <c r="AZ127" s="122" t="s">
        <v>1</v>
      </c>
    </row>
    <row r="128" spans="1:52" ht="16.5" customHeight="1" x14ac:dyDescent="0.25">
      <c r="A128" s="53" t="s">
        <v>225</v>
      </c>
      <c r="B128" s="53" t="s">
        <v>226</v>
      </c>
      <c r="C128" s="30">
        <v>4301051364</v>
      </c>
      <c r="D128" s="316">
        <v>4607091384581</v>
      </c>
      <c r="E128" s="317"/>
      <c r="F128" s="308">
        <v>0.67</v>
      </c>
      <c r="G128" s="31">
        <v>4</v>
      </c>
      <c r="H128" s="308">
        <v>2.68</v>
      </c>
      <c r="I128" s="308">
        <v>2.9420000000000002</v>
      </c>
      <c r="J128" s="31">
        <v>120</v>
      </c>
      <c r="K128" s="32" t="s">
        <v>125</v>
      </c>
      <c r="L128" s="31">
        <v>45</v>
      </c>
      <c r="M128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19"/>
      <c r="O128" s="319"/>
      <c r="P128" s="319"/>
      <c r="Q128" s="317"/>
      <c r="R128" s="33"/>
      <c r="S128" s="33"/>
      <c r="T128" s="34" t="s">
        <v>63</v>
      </c>
      <c r="U128" s="309">
        <v>0</v>
      </c>
      <c r="V128" s="310">
        <f>IFERROR(IF(U128="",0,CEILING((U128/$H128),1)*$H128),"")</f>
        <v>0</v>
      </c>
      <c r="W128" s="35" t="str">
        <f>IFERROR(IF(V128=0,"",ROUNDUP(V128/H128,0)*0.00937),"")</f>
        <v/>
      </c>
      <c r="X128" s="55"/>
      <c r="Y128" s="56"/>
      <c r="AC128" s="57"/>
      <c r="AZ128" s="123" t="s">
        <v>1</v>
      </c>
    </row>
    <row r="129" spans="1:52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5"/>
      <c r="M129" s="328" t="s">
        <v>64</v>
      </c>
      <c r="N129" s="329"/>
      <c r="O129" s="329"/>
      <c r="P129" s="329"/>
      <c r="Q129" s="329"/>
      <c r="R129" s="329"/>
      <c r="S129" s="330"/>
      <c r="T129" s="36" t="s">
        <v>65</v>
      </c>
      <c r="U129" s="311">
        <f>IFERROR(U125/H125,"0")+IFERROR(U126/H126,"0")+IFERROR(U127/H127,"0")+IFERROR(U128/H128,"0")</f>
        <v>41.666666666666664</v>
      </c>
      <c r="V129" s="311">
        <f>IFERROR(V125/H125,"0")+IFERROR(V126/H126,"0")+IFERROR(V127/H127,"0")+IFERROR(V128/H128,"0")</f>
        <v>42</v>
      </c>
      <c r="W129" s="311">
        <f>IFERROR(IF(W125="",0,W125),"0")+IFERROR(IF(W126="",0,W126),"0")+IFERROR(IF(W127="",0,W127),"0")+IFERROR(IF(W128="",0,W128),"0")</f>
        <v>0.31625999999999999</v>
      </c>
      <c r="X129" s="312"/>
      <c r="Y129" s="312"/>
    </row>
    <row r="130" spans="1:52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5"/>
      <c r="M130" s="328" t="s">
        <v>64</v>
      </c>
      <c r="N130" s="329"/>
      <c r="O130" s="329"/>
      <c r="P130" s="329"/>
      <c r="Q130" s="329"/>
      <c r="R130" s="329"/>
      <c r="S130" s="330"/>
      <c r="T130" s="36" t="s">
        <v>63</v>
      </c>
      <c r="U130" s="311">
        <f>IFERROR(SUM(U125:U128),"0")</f>
        <v>112.5</v>
      </c>
      <c r="V130" s="311">
        <f>IFERROR(SUM(V125:V128),"0")</f>
        <v>113.4</v>
      </c>
      <c r="W130" s="36"/>
      <c r="X130" s="312"/>
      <c r="Y130" s="312"/>
    </row>
    <row r="131" spans="1:52" ht="27.75" customHeight="1" x14ac:dyDescent="0.2">
      <c r="A131" s="357" t="s">
        <v>227</v>
      </c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47"/>
      <c r="Y131" s="47"/>
    </row>
    <row r="132" spans="1:52" ht="16.5" customHeight="1" x14ac:dyDescent="0.25">
      <c r="A132" s="337" t="s">
        <v>228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05"/>
      <c r="Y132" s="305"/>
    </row>
    <row r="133" spans="1:52" ht="14.25" customHeight="1" x14ac:dyDescent="0.25">
      <c r="A133" s="326" t="s">
        <v>100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02"/>
      <c r="Y133" s="302"/>
    </row>
    <row r="134" spans="1:52" ht="27" customHeight="1" x14ac:dyDescent="0.25">
      <c r="A134" s="53" t="s">
        <v>229</v>
      </c>
      <c r="B134" s="53" t="s">
        <v>230</v>
      </c>
      <c r="C134" s="30">
        <v>4301011223</v>
      </c>
      <c r="D134" s="316">
        <v>4607091383423</v>
      </c>
      <c r="E134" s="317"/>
      <c r="F134" s="308">
        <v>1.35</v>
      </c>
      <c r="G134" s="31">
        <v>8</v>
      </c>
      <c r="H134" s="308">
        <v>10.8</v>
      </c>
      <c r="I134" s="308">
        <v>11.375999999999999</v>
      </c>
      <c r="J134" s="31">
        <v>56</v>
      </c>
      <c r="K134" s="32" t="s">
        <v>125</v>
      </c>
      <c r="L134" s="31">
        <v>35</v>
      </c>
      <c r="M13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19"/>
      <c r="O134" s="319"/>
      <c r="P134" s="319"/>
      <c r="Q134" s="317"/>
      <c r="R134" s="33"/>
      <c r="S134" s="33"/>
      <c r="T134" s="34" t="s">
        <v>63</v>
      </c>
      <c r="U134" s="309">
        <v>0</v>
      </c>
      <c r="V134" s="310">
        <f>IFERROR(IF(U134="",0,CEILING((U134/$H134),1)*$H134),"")</f>
        <v>0</v>
      </c>
      <c r="W134" s="35" t="str">
        <f>IFERROR(IF(V134=0,"",ROUNDUP(V134/H134,0)*0.02175),"")</f>
        <v/>
      </c>
      <c r="X134" s="55"/>
      <c r="Y134" s="56"/>
      <c r="AC134" s="57"/>
      <c r="AZ134" s="124" t="s">
        <v>1</v>
      </c>
    </row>
    <row r="135" spans="1:52" ht="27" customHeight="1" x14ac:dyDescent="0.25">
      <c r="A135" s="53" t="s">
        <v>231</v>
      </c>
      <c r="B135" s="53" t="s">
        <v>232</v>
      </c>
      <c r="C135" s="30">
        <v>4301011338</v>
      </c>
      <c r="D135" s="316">
        <v>4607091381405</v>
      </c>
      <c r="E135" s="317"/>
      <c r="F135" s="308">
        <v>1.35</v>
      </c>
      <c r="G135" s="31">
        <v>8</v>
      </c>
      <c r="H135" s="308">
        <v>10.8</v>
      </c>
      <c r="I135" s="308">
        <v>11.375999999999999</v>
      </c>
      <c r="J135" s="31">
        <v>56</v>
      </c>
      <c r="K135" s="32" t="s">
        <v>62</v>
      </c>
      <c r="L135" s="31">
        <v>35</v>
      </c>
      <c r="M135" s="6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19"/>
      <c r="O135" s="319"/>
      <c r="P135" s="319"/>
      <c r="Q135" s="317"/>
      <c r="R135" s="33"/>
      <c r="S135" s="33"/>
      <c r="T135" s="34" t="s">
        <v>63</v>
      </c>
      <c r="U135" s="309">
        <v>0</v>
      </c>
      <c r="V135" s="310">
        <f>IFERROR(IF(U135="",0,CEILING((U135/$H135),1)*$H135),"")</f>
        <v>0</v>
      </c>
      <c r="W135" s="35" t="str">
        <f>IFERROR(IF(V135=0,"",ROUNDUP(V135/H135,0)*0.02175),"")</f>
        <v/>
      </c>
      <c r="X135" s="55"/>
      <c r="Y135" s="56"/>
      <c r="AC135" s="57"/>
      <c r="AZ135" s="125" t="s">
        <v>1</v>
      </c>
    </row>
    <row r="136" spans="1:52" ht="27" customHeight="1" x14ac:dyDescent="0.25">
      <c r="A136" s="53" t="s">
        <v>233</v>
      </c>
      <c r="B136" s="53" t="s">
        <v>234</v>
      </c>
      <c r="C136" s="30">
        <v>4301011333</v>
      </c>
      <c r="D136" s="316">
        <v>4607091386516</v>
      </c>
      <c r="E136" s="317"/>
      <c r="F136" s="308">
        <v>1.4</v>
      </c>
      <c r="G136" s="31">
        <v>8</v>
      </c>
      <c r="H136" s="308">
        <v>11.2</v>
      </c>
      <c r="I136" s="308">
        <v>11.776</v>
      </c>
      <c r="J136" s="31">
        <v>56</v>
      </c>
      <c r="K136" s="32" t="s">
        <v>62</v>
      </c>
      <c r="L136" s="31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19"/>
      <c r="O136" s="319"/>
      <c r="P136" s="319"/>
      <c r="Q136" s="317"/>
      <c r="R136" s="33"/>
      <c r="S136" s="33"/>
      <c r="T136" s="34" t="s">
        <v>63</v>
      </c>
      <c r="U136" s="309">
        <v>0</v>
      </c>
      <c r="V136" s="310">
        <f>IFERROR(IF(U136="",0,CEILING((U136/$H136),1)*$H136),"")</f>
        <v>0</v>
      </c>
      <c r="W136" s="35" t="str">
        <f>IFERROR(IF(V136=0,"",ROUNDUP(V136/H136,0)*0.02175),"")</f>
        <v/>
      </c>
      <c r="X136" s="55"/>
      <c r="Y136" s="56"/>
      <c r="AC136" s="57"/>
      <c r="AZ136" s="126" t="s">
        <v>1</v>
      </c>
    </row>
    <row r="137" spans="1:52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5"/>
      <c r="M137" s="328" t="s">
        <v>64</v>
      </c>
      <c r="N137" s="329"/>
      <c r="O137" s="329"/>
      <c r="P137" s="329"/>
      <c r="Q137" s="329"/>
      <c r="R137" s="329"/>
      <c r="S137" s="330"/>
      <c r="T137" s="36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5"/>
      <c r="M138" s="328" t="s">
        <v>64</v>
      </c>
      <c r="N138" s="329"/>
      <c r="O138" s="329"/>
      <c r="P138" s="329"/>
      <c r="Q138" s="329"/>
      <c r="R138" s="329"/>
      <c r="S138" s="330"/>
      <c r="T138" s="36" t="s">
        <v>63</v>
      </c>
      <c r="U138" s="311">
        <f>IFERROR(SUM(U134:U136),"0")</f>
        <v>0</v>
      </c>
      <c r="V138" s="311">
        <f>IFERROR(SUM(V134:V136),"0")</f>
        <v>0</v>
      </c>
      <c r="W138" s="36"/>
      <c r="X138" s="312"/>
      <c r="Y138" s="312"/>
    </row>
    <row r="139" spans="1:52" ht="16.5" customHeight="1" x14ac:dyDescent="0.25">
      <c r="A139" s="337" t="s">
        <v>235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05"/>
      <c r="Y139" s="305"/>
    </row>
    <row r="140" spans="1:52" ht="14.25" customHeight="1" x14ac:dyDescent="0.25">
      <c r="A140" s="326" t="s">
        <v>59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02"/>
      <c r="Y140" s="302"/>
    </row>
    <row r="141" spans="1:52" ht="27" customHeight="1" x14ac:dyDescent="0.25">
      <c r="A141" s="53" t="s">
        <v>236</v>
      </c>
      <c r="B141" s="53" t="s">
        <v>237</v>
      </c>
      <c r="C141" s="30">
        <v>4301031191</v>
      </c>
      <c r="D141" s="316">
        <v>4680115880993</v>
      </c>
      <c r="E141" s="317"/>
      <c r="F141" s="308">
        <v>0.7</v>
      </c>
      <c r="G141" s="31">
        <v>6</v>
      </c>
      <c r="H141" s="308">
        <v>4.2</v>
      </c>
      <c r="I141" s="308">
        <v>4.46</v>
      </c>
      <c r="J141" s="31">
        <v>156</v>
      </c>
      <c r="K141" s="32" t="s">
        <v>62</v>
      </c>
      <c r="L141" s="31">
        <v>40</v>
      </c>
      <c r="M141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19"/>
      <c r="O141" s="319"/>
      <c r="P141" s="319"/>
      <c r="Q141" s="317"/>
      <c r="R141" s="33"/>
      <c r="S141" s="33"/>
      <c r="T141" s="34" t="s">
        <v>63</v>
      </c>
      <c r="U141" s="309">
        <v>0</v>
      </c>
      <c r="V141" s="310">
        <f t="shared" ref="V141:V148" si="7">IFERROR(IF(U141="",0,CEILING((U141/$H141),1)*$H141),"")</f>
        <v>0</v>
      </c>
      <c r="W141" s="35" t="str">
        <f>IFERROR(IF(V141=0,"",ROUNDUP(V141/H141,0)*0.00753),"")</f>
        <v/>
      </c>
      <c r="X141" s="55"/>
      <c r="Y141" s="56"/>
      <c r="AC141" s="57"/>
      <c r="AZ141" s="127" t="s">
        <v>1</v>
      </c>
    </row>
    <row r="142" spans="1:52" ht="27" customHeight="1" x14ac:dyDescent="0.25">
      <c r="A142" s="53" t="s">
        <v>238</v>
      </c>
      <c r="B142" s="53" t="s">
        <v>239</v>
      </c>
      <c r="C142" s="30">
        <v>4301031204</v>
      </c>
      <c r="D142" s="316">
        <v>4680115881761</v>
      </c>
      <c r="E142" s="317"/>
      <c r="F142" s="308">
        <v>0.7</v>
      </c>
      <c r="G142" s="31">
        <v>6</v>
      </c>
      <c r="H142" s="308">
        <v>4.2</v>
      </c>
      <c r="I142" s="308">
        <v>4.46</v>
      </c>
      <c r="J142" s="31">
        <v>156</v>
      </c>
      <c r="K142" s="32" t="s">
        <v>62</v>
      </c>
      <c r="L142" s="31">
        <v>40</v>
      </c>
      <c r="M142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19"/>
      <c r="O142" s="319"/>
      <c r="P142" s="319"/>
      <c r="Q142" s="317"/>
      <c r="R142" s="33"/>
      <c r="S142" s="33"/>
      <c r="T142" s="34" t="s">
        <v>63</v>
      </c>
      <c r="U142" s="309">
        <v>0</v>
      </c>
      <c r="V142" s="310">
        <f t="shared" si="7"/>
        <v>0</v>
      </c>
      <c r="W142" s="35" t="str">
        <f>IFERROR(IF(V142=0,"",ROUNDUP(V142/H142,0)*0.00753),"")</f>
        <v/>
      </c>
      <c r="X142" s="55"/>
      <c r="Y142" s="56"/>
      <c r="AC142" s="57"/>
      <c r="AZ142" s="128" t="s">
        <v>1</v>
      </c>
    </row>
    <row r="143" spans="1:52" ht="27" customHeight="1" x14ac:dyDescent="0.25">
      <c r="A143" s="53" t="s">
        <v>240</v>
      </c>
      <c r="B143" s="53" t="s">
        <v>241</v>
      </c>
      <c r="C143" s="30">
        <v>4301031201</v>
      </c>
      <c r="D143" s="316">
        <v>4680115881563</v>
      </c>
      <c r="E143" s="317"/>
      <c r="F143" s="308">
        <v>0.7</v>
      </c>
      <c r="G143" s="31">
        <v>6</v>
      </c>
      <c r="H143" s="308">
        <v>4.2</v>
      </c>
      <c r="I143" s="308">
        <v>4.4000000000000004</v>
      </c>
      <c r="J143" s="31">
        <v>156</v>
      </c>
      <c r="K143" s="32" t="s">
        <v>62</v>
      </c>
      <c r="L143" s="31">
        <v>40</v>
      </c>
      <c r="M143" s="3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19"/>
      <c r="O143" s="319"/>
      <c r="P143" s="319"/>
      <c r="Q143" s="317"/>
      <c r="R143" s="33"/>
      <c r="S143" s="33"/>
      <c r="T143" s="34" t="s">
        <v>63</v>
      </c>
      <c r="U143" s="309">
        <v>0</v>
      </c>
      <c r="V143" s="310">
        <f t="shared" si="7"/>
        <v>0</v>
      </c>
      <c r="W143" s="35" t="str">
        <f>IFERROR(IF(V143=0,"",ROUNDUP(V143/H143,0)*0.00753),"")</f>
        <v/>
      </c>
      <c r="X143" s="55"/>
      <c r="Y143" s="56"/>
      <c r="AC143" s="57"/>
      <c r="AZ143" s="129" t="s">
        <v>1</v>
      </c>
    </row>
    <row r="144" spans="1:52" ht="27" customHeight="1" x14ac:dyDescent="0.25">
      <c r="A144" s="53" t="s">
        <v>242</v>
      </c>
      <c r="B144" s="53" t="s">
        <v>243</v>
      </c>
      <c r="C144" s="30">
        <v>4301031199</v>
      </c>
      <c r="D144" s="316">
        <v>4680115880986</v>
      </c>
      <c r="E144" s="317"/>
      <c r="F144" s="308">
        <v>0.35</v>
      </c>
      <c r="G144" s="31">
        <v>6</v>
      </c>
      <c r="H144" s="308">
        <v>2.1</v>
      </c>
      <c r="I144" s="308">
        <v>2.23</v>
      </c>
      <c r="J144" s="31">
        <v>234</v>
      </c>
      <c r="K144" s="32" t="s">
        <v>62</v>
      </c>
      <c r="L144" s="31">
        <v>40</v>
      </c>
      <c r="M144" s="5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19"/>
      <c r="O144" s="319"/>
      <c r="P144" s="319"/>
      <c r="Q144" s="317"/>
      <c r="R144" s="33"/>
      <c r="S144" s="33"/>
      <c r="T144" s="34" t="s">
        <v>63</v>
      </c>
      <c r="U144" s="309">
        <v>35.700000000000003</v>
      </c>
      <c r="V144" s="310">
        <f t="shared" si="7"/>
        <v>35.700000000000003</v>
      </c>
      <c r="W144" s="35">
        <f>IFERROR(IF(V144=0,"",ROUNDUP(V144/H144,0)*0.00502),"")</f>
        <v>8.5339999999999999E-2</v>
      </c>
      <c r="X144" s="55"/>
      <c r="Y144" s="56"/>
      <c r="AC144" s="57"/>
      <c r="AZ144" s="130" t="s">
        <v>1</v>
      </c>
    </row>
    <row r="145" spans="1:52" ht="27" customHeight="1" x14ac:dyDescent="0.25">
      <c r="A145" s="53" t="s">
        <v>244</v>
      </c>
      <c r="B145" s="53" t="s">
        <v>245</v>
      </c>
      <c r="C145" s="30">
        <v>4301031190</v>
      </c>
      <c r="D145" s="316">
        <v>4680115880207</v>
      </c>
      <c r="E145" s="317"/>
      <c r="F145" s="308">
        <v>0.4</v>
      </c>
      <c r="G145" s="31">
        <v>6</v>
      </c>
      <c r="H145" s="308">
        <v>2.4</v>
      </c>
      <c r="I145" s="308">
        <v>2.63</v>
      </c>
      <c r="J145" s="31">
        <v>156</v>
      </c>
      <c r="K145" s="32" t="s">
        <v>62</v>
      </c>
      <c r="L145" s="31">
        <v>40</v>
      </c>
      <c r="M145" s="5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19"/>
      <c r="O145" s="319"/>
      <c r="P145" s="319"/>
      <c r="Q145" s="317"/>
      <c r="R145" s="33"/>
      <c r="S145" s="33"/>
      <c r="T145" s="34" t="s">
        <v>63</v>
      </c>
      <c r="U145" s="309">
        <v>0</v>
      </c>
      <c r="V145" s="310">
        <f t="shared" si="7"/>
        <v>0</v>
      </c>
      <c r="W145" s="35" t="str">
        <f>IFERROR(IF(V145=0,"",ROUNDUP(V145/H145,0)*0.00753),"")</f>
        <v/>
      </c>
      <c r="X145" s="55"/>
      <c r="Y145" s="56"/>
      <c r="AC145" s="57"/>
      <c r="AZ145" s="131" t="s">
        <v>1</v>
      </c>
    </row>
    <row r="146" spans="1:52" ht="27" customHeight="1" x14ac:dyDescent="0.25">
      <c r="A146" s="53" t="s">
        <v>246</v>
      </c>
      <c r="B146" s="53" t="s">
        <v>247</v>
      </c>
      <c r="C146" s="30">
        <v>4301031205</v>
      </c>
      <c r="D146" s="316">
        <v>4680115881785</v>
      </c>
      <c r="E146" s="317"/>
      <c r="F146" s="308">
        <v>0.35</v>
      </c>
      <c r="G146" s="31">
        <v>6</v>
      </c>
      <c r="H146" s="308">
        <v>2.1</v>
      </c>
      <c r="I146" s="308">
        <v>2.23</v>
      </c>
      <c r="J146" s="31">
        <v>234</v>
      </c>
      <c r="K146" s="32" t="s">
        <v>62</v>
      </c>
      <c r="L146" s="31">
        <v>40</v>
      </c>
      <c r="M146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19"/>
      <c r="O146" s="319"/>
      <c r="P146" s="319"/>
      <c r="Q146" s="317"/>
      <c r="R146" s="33"/>
      <c r="S146" s="33"/>
      <c r="T146" s="34" t="s">
        <v>63</v>
      </c>
      <c r="U146" s="309">
        <v>0</v>
      </c>
      <c r="V146" s="310">
        <f t="shared" si="7"/>
        <v>0</v>
      </c>
      <c r="W146" s="35" t="str">
        <f>IFERROR(IF(V146=0,"",ROUNDUP(V146/H146,0)*0.00502),"")</f>
        <v/>
      </c>
      <c r="X146" s="55"/>
      <c r="Y146" s="56"/>
      <c r="AC146" s="57"/>
      <c r="AZ146" s="132" t="s">
        <v>1</v>
      </c>
    </row>
    <row r="147" spans="1:52" ht="27" customHeight="1" x14ac:dyDescent="0.25">
      <c r="A147" s="53" t="s">
        <v>248</v>
      </c>
      <c r="B147" s="53" t="s">
        <v>249</v>
      </c>
      <c r="C147" s="30">
        <v>4301031202</v>
      </c>
      <c r="D147" s="316">
        <v>4680115881679</v>
      </c>
      <c r="E147" s="317"/>
      <c r="F147" s="308">
        <v>0.35</v>
      </c>
      <c r="G147" s="31">
        <v>6</v>
      </c>
      <c r="H147" s="308">
        <v>2.1</v>
      </c>
      <c r="I147" s="308">
        <v>2.2000000000000002</v>
      </c>
      <c r="J147" s="31">
        <v>234</v>
      </c>
      <c r="K147" s="32" t="s">
        <v>62</v>
      </c>
      <c r="L147" s="31">
        <v>40</v>
      </c>
      <c r="M147" s="5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19"/>
      <c r="O147" s="319"/>
      <c r="P147" s="319"/>
      <c r="Q147" s="317"/>
      <c r="R147" s="33"/>
      <c r="S147" s="33"/>
      <c r="T147" s="34" t="s">
        <v>63</v>
      </c>
      <c r="U147" s="309">
        <v>0</v>
      </c>
      <c r="V147" s="310">
        <f t="shared" si="7"/>
        <v>0</v>
      </c>
      <c r="W147" s="35" t="str">
        <f>IFERROR(IF(V147=0,"",ROUNDUP(V147/H147,0)*0.00502),"")</f>
        <v/>
      </c>
      <c r="X147" s="55"/>
      <c r="Y147" s="56"/>
      <c r="AC147" s="57"/>
      <c r="AZ147" s="133" t="s">
        <v>1</v>
      </c>
    </row>
    <row r="148" spans="1:52" ht="27" customHeight="1" x14ac:dyDescent="0.25">
      <c r="A148" s="53" t="s">
        <v>250</v>
      </c>
      <c r="B148" s="53" t="s">
        <v>251</v>
      </c>
      <c r="C148" s="30">
        <v>4301031158</v>
      </c>
      <c r="D148" s="316">
        <v>4680115880191</v>
      </c>
      <c r="E148" s="317"/>
      <c r="F148" s="308">
        <v>0.4</v>
      </c>
      <c r="G148" s="31">
        <v>6</v>
      </c>
      <c r="H148" s="308">
        <v>2.4</v>
      </c>
      <c r="I148" s="308">
        <v>2.6</v>
      </c>
      <c r="J148" s="31">
        <v>156</v>
      </c>
      <c r="K148" s="32" t="s">
        <v>62</v>
      </c>
      <c r="L148" s="31">
        <v>40</v>
      </c>
      <c r="M148" s="5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19"/>
      <c r="O148" s="319"/>
      <c r="P148" s="319"/>
      <c r="Q148" s="317"/>
      <c r="R148" s="33"/>
      <c r="S148" s="33"/>
      <c r="T148" s="34" t="s">
        <v>63</v>
      </c>
      <c r="U148" s="309">
        <v>0</v>
      </c>
      <c r="V148" s="310">
        <f t="shared" si="7"/>
        <v>0</v>
      </c>
      <c r="W148" s="35" t="str">
        <f>IFERROR(IF(V148=0,"",ROUNDUP(V148/H148,0)*0.00753),"")</f>
        <v/>
      </c>
      <c r="X148" s="55"/>
      <c r="Y148" s="56"/>
      <c r="AC148" s="57"/>
      <c r="AZ148" s="134" t="s">
        <v>1</v>
      </c>
    </row>
    <row r="149" spans="1:52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5"/>
      <c r="M149" s="328" t="s">
        <v>64</v>
      </c>
      <c r="N149" s="329"/>
      <c r="O149" s="329"/>
      <c r="P149" s="329"/>
      <c r="Q149" s="329"/>
      <c r="R149" s="329"/>
      <c r="S149" s="330"/>
      <c r="T149" s="36" t="s">
        <v>65</v>
      </c>
      <c r="U149" s="311">
        <f>IFERROR(U141/H141,"0")+IFERROR(U142/H142,"0")+IFERROR(U143/H143,"0")+IFERROR(U144/H144,"0")+IFERROR(U145/H145,"0")+IFERROR(U146/H146,"0")+IFERROR(U147/H147,"0")+IFERROR(U148/H148,"0")</f>
        <v>17</v>
      </c>
      <c r="V149" s="311">
        <f>IFERROR(V141/H141,"0")+IFERROR(V142/H142,"0")+IFERROR(V143/H143,"0")+IFERROR(V144/H144,"0")+IFERROR(V145/H145,"0")+IFERROR(V146/H146,"0")+IFERROR(V147/H147,"0")+IFERROR(V148/H148,"0")</f>
        <v>17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8.5339999999999999E-2</v>
      </c>
      <c r="X149" s="312"/>
      <c r="Y149" s="312"/>
    </row>
    <row r="150" spans="1:52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5"/>
      <c r="M150" s="328" t="s">
        <v>64</v>
      </c>
      <c r="N150" s="329"/>
      <c r="O150" s="329"/>
      <c r="P150" s="329"/>
      <c r="Q150" s="329"/>
      <c r="R150" s="329"/>
      <c r="S150" s="330"/>
      <c r="T150" s="36" t="s">
        <v>63</v>
      </c>
      <c r="U150" s="311">
        <f>IFERROR(SUM(U141:U148),"0")</f>
        <v>35.700000000000003</v>
      </c>
      <c r="V150" s="311">
        <f>IFERROR(SUM(V141:V148),"0")</f>
        <v>35.700000000000003</v>
      </c>
      <c r="W150" s="36"/>
      <c r="X150" s="312"/>
      <c r="Y150" s="312"/>
    </row>
    <row r="151" spans="1:52" ht="16.5" customHeight="1" x14ac:dyDescent="0.25">
      <c r="A151" s="337" t="s">
        <v>252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05"/>
      <c r="Y151" s="305"/>
    </row>
    <row r="152" spans="1:52" ht="14.25" customHeight="1" x14ac:dyDescent="0.25">
      <c r="A152" s="326" t="s">
        <v>100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02"/>
      <c r="Y152" s="302"/>
    </row>
    <row r="153" spans="1:52" ht="16.5" customHeight="1" x14ac:dyDescent="0.25">
      <c r="A153" s="53" t="s">
        <v>253</v>
      </c>
      <c r="B153" s="53" t="s">
        <v>254</v>
      </c>
      <c r="C153" s="30">
        <v>4301011450</v>
      </c>
      <c r="D153" s="316">
        <v>4680115881402</v>
      </c>
      <c r="E153" s="317"/>
      <c r="F153" s="308">
        <v>1.35</v>
      </c>
      <c r="G153" s="31">
        <v>8</v>
      </c>
      <c r="H153" s="308">
        <v>10.8</v>
      </c>
      <c r="I153" s="308">
        <v>11.28</v>
      </c>
      <c r="J153" s="31">
        <v>56</v>
      </c>
      <c r="K153" s="32" t="s">
        <v>96</v>
      </c>
      <c r="L153" s="31">
        <v>55</v>
      </c>
      <c r="M15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19"/>
      <c r="O153" s="319"/>
      <c r="P153" s="319"/>
      <c r="Q153" s="317"/>
      <c r="R153" s="33"/>
      <c r="S153" s="33"/>
      <c r="T153" s="34" t="s">
        <v>63</v>
      </c>
      <c r="U153" s="309">
        <v>0</v>
      </c>
      <c r="V153" s="310">
        <f>IFERROR(IF(U153="",0,CEILING((U153/$H153),1)*$H153),"")</f>
        <v>0</v>
      </c>
      <c r="W153" s="35" t="str">
        <f>IFERROR(IF(V153=0,"",ROUNDUP(V153/H153,0)*0.02175),"")</f>
        <v/>
      </c>
      <c r="X153" s="55"/>
      <c r="Y153" s="56"/>
      <c r="AC153" s="57"/>
      <c r="AZ153" s="135" t="s">
        <v>1</v>
      </c>
    </row>
    <row r="154" spans="1:52" ht="27" customHeight="1" x14ac:dyDescent="0.25">
      <c r="A154" s="53" t="s">
        <v>255</v>
      </c>
      <c r="B154" s="53" t="s">
        <v>256</v>
      </c>
      <c r="C154" s="30">
        <v>4301011454</v>
      </c>
      <c r="D154" s="316">
        <v>4680115881396</v>
      </c>
      <c r="E154" s="317"/>
      <c r="F154" s="308">
        <v>0.45</v>
      </c>
      <c r="G154" s="31">
        <v>6</v>
      </c>
      <c r="H154" s="308">
        <v>2.7</v>
      </c>
      <c r="I154" s="308">
        <v>2.9</v>
      </c>
      <c r="J154" s="31">
        <v>156</v>
      </c>
      <c r="K154" s="32" t="s">
        <v>62</v>
      </c>
      <c r="L154" s="31">
        <v>55</v>
      </c>
      <c r="M154" s="3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19"/>
      <c r="O154" s="319"/>
      <c r="P154" s="319"/>
      <c r="Q154" s="317"/>
      <c r="R154" s="33"/>
      <c r="S154" s="33"/>
      <c r="T154" s="34" t="s">
        <v>63</v>
      </c>
      <c r="U154" s="309">
        <v>0</v>
      </c>
      <c r="V154" s="310">
        <f>IFERROR(IF(U154="",0,CEILING((U154/$H154),1)*$H154),"")</f>
        <v>0</v>
      </c>
      <c r="W154" s="35" t="str">
        <f>IFERROR(IF(V154=0,"",ROUNDUP(V154/H154,0)*0.00753),"")</f>
        <v/>
      </c>
      <c r="X154" s="55"/>
      <c r="Y154" s="56"/>
      <c r="AC154" s="57"/>
      <c r="AZ154" s="136" t="s">
        <v>1</v>
      </c>
    </row>
    <row r="155" spans="1:52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5"/>
      <c r="M155" s="328" t="s">
        <v>64</v>
      </c>
      <c r="N155" s="329"/>
      <c r="O155" s="329"/>
      <c r="P155" s="329"/>
      <c r="Q155" s="329"/>
      <c r="R155" s="329"/>
      <c r="S155" s="330"/>
      <c r="T155" s="36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5"/>
      <c r="M156" s="328" t="s">
        <v>64</v>
      </c>
      <c r="N156" s="329"/>
      <c r="O156" s="329"/>
      <c r="P156" s="329"/>
      <c r="Q156" s="329"/>
      <c r="R156" s="329"/>
      <c r="S156" s="330"/>
      <c r="T156" s="36" t="s">
        <v>63</v>
      </c>
      <c r="U156" s="311">
        <f>IFERROR(SUM(U153:U154),"0")</f>
        <v>0</v>
      </c>
      <c r="V156" s="311">
        <f>IFERROR(SUM(V153:V154),"0")</f>
        <v>0</v>
      </c>
      <c r="W156" s="36"/>
      <c r="X156" s="312"/>
      <c r="Y156" s="312"/>
    </row>
    <row r="157" spans="1:52" ht="14.25" customHeight="1" x14ac:dyDescent="0.25">
      <c r="A157" s="326" t="s">
        <v>93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02"/>
      <c r="Y157" s="302"/>
    </row>
    <row r="158" spans="1:52" ht="16.5" customHeight="1" x14ac:dyDescent="0.25">
      <c r="A158" s="53" t="s">
        <v>257</v>
      </c>
      <c r="B158" s="53" t="s">
        <v>258</v>
      </c>
      <c r="C158" s="30">
        <v>4301020262</v>
      </c>
      <c r="D158" s="316">
        <v>4680115882935</v>
      </c>
      <c r="E158" s="317"/>
      <c r="F158" s="308">
        <v>1.35</v>
      </c>
      <c r="G158" s="31">
        <v>8</v>
      </c>
      <c r="H158" s="308">
        <v>10.8</v>
      </c>
      <c r="I158" s="308">
        <v>11.28</v>
      </c>
      <c r="J158" s="31">
        <v>56</v>
      </c>
      <c r="K158" s="32" t="s">
        <v>125</v>
      </c>
      <c r="L158" s="31">
        <v>50</v>
      </c>
      <c r="M158" s="525" t="s">
        <v>259</v>
      </c>
      <c r="N158" s="319"/>
      <c r="O158" s="319"/>
      <c r="P158" s="319"/>
      <c r="Q158" s="317"/>
      <c r="R158" s="33"/>
      <c r="S158" s="33"/>
      <c r="T158" s="34" t="s">
        <v>63</v>
      </c>
      <c r="U158" s="309">
        <v>0</v>
      </c>
      <c r="V158" s="310">
        <f>IFERROR(IF(U158="",0,CEILING((U158/$H158),1)*$H158),"")</f>
        <v>0</v>
      </c>
      <c r="W158" s="35" t="str">
        <f>IFERROR(IF(V158=0,"",ROUNDUP(V158/H158,0)*0.02175),"")</f>
        <v/>
      </c>
      <c r="X158" s="55"/>
      <c r="Y158" s="56"/>
      <c r="AC158" s="57"/>
      <c r="AZ158" s="137" t="s">
        <v>1</v>
      </c>
    </row>
    <row r="159" spans="1:52" ht="16.5" customHeight="1" x14ac:dyDescent="0.25">
      <c r="A159" s="53" t="s">
        <v>260</v>
      </c>
      <c r="B159" s="53" t="s">
        <v>261</v>
      </c>
      <c r="C159" s="30">
        <v>4301020220</v>
      </c>
      <c r="D159" s="316">
        <v>4680115880764</v>
      </c>
      <c r="E159" s="317"/>
      <c r="F159" s="308">
        <v>0.35</v>
      </c>
      <c r="G159" s="31">
        <v>6</v>
      </c>
      <c r="H159" s="308">
        <v>2.1</v>
      </c>
      <c r="I159" s="308">
        <v>2.2999999999999998</v>
      </c>
      <c r="J159" s="31">
        <v>156</v>
      </c>
      <c r="K159" s="32" t="s">
        <v>96</v>
      </c>
      <c r="L159" s="31">
        <v>50</v>
      </c>
      <c r="M159" s="5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19"/>
      <c r="O159" s="319"/>
      <c r="P159" s="319"/>
      <c r="Q159" s="317"/>
      <c r="R159" s="33"/>
      <c r="S159" s="33"/>
      <c r="T159" s="34" t="s">
        <v>63</v>
      </c>
      <c r="U159" s="309">
        <v>0</v>
      </c>
      <c r="V159" s="310">
        <f>IFERROR(IF(U159="",0,CEILING((U159/$H159),1)*$H159),"")</f>
        <v>0</v>
      </c>
      <c r="W159" s="35" t="str">
        <f>IFERROR(IF(V159=0,"",ROUNDUP(V159/H159,0)*0.00753),"")</f>
        <v/>
      </c>
      <c r="X159" s="55"/>
      <c r="Y159" s="56"/>
      <c r="AC159" s="57"/>
      <c r="AZ159" s="138" t="s">
        <v>1</v>
      </c>
    </row>
    <row r="160" spans="1:52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5"/>
      <c r="M160" s="328" t="s">
        <v>64</v>
      </c>
      <c r="N160" s="329"/>
      <c r="O160" s="329"/>
      <c r="P160" s="329"/>
      <c r="Q160" s="329"/>
      <c r="R160" s="329"/>
      <c r="S160" s="330"/>
      <c r="T160" s="36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5"/>
      <c r="M161" s="328" t="s">
        <v>64</v>
      </c>
      <c r="N161" s="329"/>
      <c r="O161" s="329"/>
      <c r="P161" s="329"/>
      <c r="Q161" s="329"/>
      <c r="R161" s="329"/>
      <c r="S161" s="330"/>
      <c r="T161" s="36" t="s">
        <v>63</v>
      </c>
      <c r="U161" s="311">
        <f>IFERROR(SUM(U158:U159),"0")</f>
        <v>0</v>
      </c>
      <c r="V161" s="311">
        <f>IFERROR(SUM(V158:V159),"0")</f>
        <v>0</v>
      </c>
      <c r="W161" s="36"/>
      <c r="X161" s="312"/>
      <c r="Y161" s="312"/>
    </row>
    <row r="162" spans="1:52" ht="14.25" customHeight="1" x14ac:dyDescent="0.25">
      <c r="A162" s="326" t="s">
        <v>59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02"/>
      <c r="Y162" s="302"/>
    </row>
    <row r="163" spans="1:52" ht="27" customHeight="1" x14ac:dyDescent="0.25">
      <c r="A163" s="53" t="s">
        <v>262</v>
      </c>
      <c r="B163" s="53" t="s">
        <v>263</v>
      </c>
      <c r="C163" s="30">
        <v>4301031224</v>
      </c>
      <c r="D163" s="316">
        <v>4680115882683</v>
      </c>
      <c r="E163" s="317"/>
      <c r="F163" s="308">
        <v>0.9</v>
      </c>
      <c r="G163" s="31">
        <v>6</v>
      </c>
      <c r="H163" s="308">
        <v>5.4</v>
      </c>
      <c r="I163" s="308">
        <v>5.61</v>
      </c>
      <c r="J163" s="31">
        <v>120</v>
      </c>
      <c r="K163" s="32" t="s">
        <v>62</v>
      </c>
      <c r="L163" s="31">
        <v>40</v>
      </c>
      <c r="M163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19"/>
      <c r="O163" s="319"/>
      <c r="P163" s="319"/>
      <c r="Q163" s="317"/>
      <c r="R163" s="33"/>
      <c r="S163" s="33"/>
      <c r="T163" s="34" t="s">
        <v>63</v>
      </c>
      <c r="U163" s="309">
        <v>0</v>
      </c>
      <c r="V163" s="310">
        <f>IFERROR(IF(U163="",0,CEILING((U163/$H163),1)*$H163),"")</f>
        <v>0</v>
      </c>
      <c r="W163" s="35" t="str">
        <f>IFERROR(IF(V163=0,"",ROUNDUP(V163/H163,0)*0.00937),"")</f>
        <v/>
      </c>
      <c r="X163" s="55"/>
      <c r="Y163" s="56"/>
      <c r="AC163" s="57"/>
      <c r="AZ163" s="139" t="s">
        <v>1</v>
      </c>
    </row>
    <row r="164" spans="1:52" ht="27" customHeight="1" x14ac:dyDescent="0.25">
      <c r="A164" s="53" t="s">
        <v>264</v>
      </c>
      <c r="B164" s="53" t="s">
        <v>265</v>
      </c>
      <c r="C164" s="30">
        <v>4301031230</v>
      </c>
      <c r="D164" s="316">
        <v>4680115882690</v>
      </c>
      <c r="E164" s="317"/>
      <c r="F164" s="308">
        <v>0.9</v>
      </c>
      <c r="G164" s="31">
        <v>6</v>
      </c>
      <c r="H164" s="308">
        <v>5.4</v>
      </c>
      <c r="I164" s="308">
        <v>5.61</v>
      </c>
      <c r="J164" s="31">
        <v>120</v>
      </c>
      <c r="K164" s="32" t="s">
        <v>62</v>
      </c>
      <c r="L164" s="31">
        <v>40</v>
      </c>
      <c r="M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19"/>
      <c r="O164" s="319"/>
      <c r="P164" s="319"/>
      <c r="Q164" s="317"/>
      <c r="R164" s="33"/>
      <c r="S164" s="33"/>
      <c r="T164" s="34" t="s">
        <v>63</v>
      </c>
      <c r="U164" s="309">
        <v>0</v>
      </c>
      <c r="V164" s="310">
        <f>IFERROR(IF(U164="",0,CEILING((U164/$H164),1)*$H164),"")</f>
        <v>0</v>
      </c>
      <c r="W164" s="35" t="str">
        <f>IFERROR(IF(V164=0,"",ROUNDUP(V164/H164,0)*0.00937),"")</f>
        <v/>
      </c>
      <c r="X164" s="55"/>
      <c r="Y164" s="56"/>
      <c r="AC164" s="57"/>
      <c r="AZ164" s="140" t="s">
        <v>1</v>
      </c>
    </row>
    <row r="165" spans="1:52" ht="27" customHeight="1" x14ac:dyDescent="0.25">
      <c r="A165" s="53" t="s">
        <v>266</v>
      </c>
      <c r="B165" s="53" t="s">
        <v>267</v>
      </c>
      <c r="C165" s="30">
        <v>4301031220</v>
      </c>
      <c r="D165" s="316">
        <v>4680115882669</v>
      </c>
      <c r="E165" s="317"/>
      <c r="F165" s="308">
        <v>0.9</v>
      </c>
      <c r="G165" s="31">
        <v>6</v>
      </c>
      <c r="H165" s="308">
        <v>5.4</v>
      </c>
      <c r="I165" s="308">
        <v>5.61</v>
      </c>
      <c r="J165" s="31">
        <v>120</v>
      </c>
      <c r="K165" s="32" t="s">
        <v>62</v>
      </c>
      <c r="L165" s="31">
        <v>40</v>
      </c>
      <c r="M165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19"/>
      <c r="O165" s="319"/>
      <c r="P165" s="319"/>
      <c r="Q165" s="317"/>
      <c r="R165" s="33"/>
      <c r="S165" s="33"/>
      <c r="T165" s="34" t="s">
        <v>63</v>
      </c>
      <c r="U165" s="309">
        <v>0</v>
      </c>
      <c r="V165" s="310">
        <f>IFERROR(IF(U165="",0,CEILING((U165/$H165),1)*$H165),"")</f>
        <v>0</v>
      </c>
      <c r="W165" s="35" t="str">
        <f>IFERROR(IF(V165=0,"",ROUNDUP(V165/H165,0)*0.00937),"")</f>
        <v/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268</v>
      </c>
      <c r="B166" s="53" t="s">
        <v>269</v>
      </c>
      <c r="C166" s="30">
        <v>4301031221</v>
      </c>
      <c r="D166" s="316">
        <v>4680115882676</v>
      </c>
      <c r="E166" s="317"/>
      <c r="F166" s="308">
        <v>0.9</v>
      </c>
      <c r="G166" s="31">
        <v>6</v>
      </c>
      <c r="H166" s="308">
        <v>5.4</v>
      </c>
      <c r="I166" s="308">
        <v>5.61</v>
      </c>
      <c r="J166" s="31">
        <v>120</v>
      </c>
      <c r="K166" s="32" t="s">
        <v>62</v>
      </c>
      <c r="L166" s="31">
        <v>40</v>
      </c>
      <c r="M166" s="5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19"/>
      <c r="O166" s="319"/>
      <c r="P166" s="319"/>
      <c r="Q166" s="317"/>
      <c r="R166" s="33"/>
      <c r="S166" s="33"/>
      <c r="T166" s="34" t="s">
        <v>63</v>
      </c>
      <c r="U166" s="309">
        <v>0</v>
      </c>
      <c r="V166" s="310">
        <f>IFERROR(IF(U166="",0,CEILING((U166/$H166),1)*$H166),"")</f>
        <v>0</v>
      </c>
      <c r="W166" s="35" t="str">
        <f>IFERROR(IF(V166=0,"",ROUNDUP(V166/H166,0)*0.00937),"")</f>
        <v/>
      </c>
      <c r="X166" s="55"/>
      <c r="Y166" s="56"/>
      <c r="AC166" s="57"/>
      <c r="AZ166" s="142" t="s">
        <v>1</v>
      </c>
    </row>
    <row r="167" spans="1:52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5"/>
      <c r="M167" s="328" t="s">
        <v>64</v>
      </c>
      <c r="N167" s="329"/>
      <c r="O167" s="329"/>
      <c r="P167" s="329"/>
      <c r="Q167" s="329"/>
      <c r="R167" s="329"/>
      <c r="S167" s="330"/>
      <c r="T167" s="36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5"/>
      <c r="M168" s="328" t="s">
        <v>64</v>
      </c>
      <c r="N168" s="329"/>
      <c r="O168" s="329"/>
      <c r="P168" s="329"/>
      <c r="Q168" s="329"/>
      <c r="R168" s="329"/>
      <c r="S168" s="330"/>
      <c r="T168" s="36" t="s">
        <v>63</v>
      </c>
      <c r="U168" s="311">
        <f>IFERROR(SUM(U163:U166),"0")</f>
        <v>0</v>
      </c>
      <c r="V168" s="311">
        <f>IFERROR(SUM(V163:V166),"0")</f>
        <v>0</v>
      </c>
      <c r="W168" s="36"/>
      <c r="X168" s="312"/>
      <c r="Y168" s="312"/>
    </row>
    <row r="169" spans="1:52" ht="14.25" customHeight="1" x14ac:dyDescent="0.25">
      <c r="A169" s="326" t="s">
        <v>66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02"/>
      <c r="Y169" s="302"/>
    </row>
    <row r="170" spans="1:52" ht="27" customHeight="1" x14ac:dyDescent="0.25">
      <c r="A170" s="53" t="s">
        <v>270</v>
      </c>
      <c r="B170" s="53" t="s">
        <v>271</v>
      </c>
      <c r="C170" s="30">
        <v>4301051409</v>
      </c>
      <c r="D170" s="316">
        <v>4680115881556</v>
      </c>
      <c r="E170" s="317"/>
      <c r="F170" s="308">
        <v>1</v>
      </c>
      <c r="G170" s="31">
        <v>4</v>
      </c>
      <c r="H170" s="308">
        <v>4</v>
      </c>
      <c r="I170" s="308">
        <v>4.4080000000000004</v>
      </c>
      <c r="J170" s="31">
        <v>104</v>
      </c>
      <c r="K170" s="32" t="s">
        <v>125</v>
      </c>
      <c r="L170" s="31">
        <v>45</v>
      </c>
      <c r="M170" s="3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19"/>
      <c r="O170" s="319"/>
      <c r="P170" s="319"/>
      <c r="Q170" s="317"/>
      <c r="R170" s="33"/>
      <c r="S170" s="33"/>
      <c r="T170" s="34" t="s">
        <v>63</v>
      </c>
      <c r="U170" s="309">
        <v>0</v>
      </c>
      <c r="V170" s="310">
        <f t="shared" ref="V170:V187" si="8">IFERROR(IF(U170="",0,CEILING((U170/$H170),1)*$H170),"")</f>
        <v>0</v>
      </c>
      <c r="W170" s="35" t="str">
        <f>IFERROR(IF(V170=0,"",ROUNDUP(V170/H170,0)*0.01196),"")</f>
        <v/>
      </c>
      <c r="X170" s="55"/>
      <c r="Y170" s="56"/>
      <c r="AC170" s="57"/>
      <c r="AZ170" s="143" t="s">
        <v>1</v>
      </c>
    </row>
    <row r="171" spans="1:52" ht="16.5" customHeight="1" x14ac:dyDescent="0.25">
      <c r="A171" s="53" t="s">
        <v>272</v>
      </c>
      <c r="B171" s="53" t="s">
        <v>273</v>
      </c>
      <c r="C171" s="30">
        <v>4301051538</v>
      </c>
      <c r="D171" s="316">
        <v>4680115880573</v>
      </c>
      <c r="E171" s="317"/>
      <c r="F171" s="308">
        <v>1.45</v>
      </c>
      <c r="G171" s="31">
        <v>6</v>
      </c>
      <c r="H171" s="308">
        <v>8.6999999999999993</v>
      </c>
      <c r="I171" s="308">
        <v>9.2639999999999993</v>
      </c>
      <c r="J171" s="31">
        <v>56</v>
      </c>
      <c r="K171" s="32" t="s">
        <v>62</v>
      </c>
      <c r="L171" s="31">
        <v>45</v>
      </c>
      <c r="M171" s="540" t="s">
        <v>274</v>
      </c>
      <c r="N171" s="319"/>
      <c r="O171" s="319"/>
      <c r="P171" s="319"/>
      <c r="Q171" s="317"/>
      <c r="R171" s="33"/>
      <c r="S171" s="33"/>
      <c r="T171" s="34" t="s">
        <v>63</v>
      </c>
      <c r="U171" s="309">
        <v>50</v>
      </c>
      <c r="V171" s="310">
        <f t="shared" si="8"/>
        <v>52.199999999999996</v>
      </c>
      <c r="W171" s="35">
        <f>IFERROR(IF(V171=0,"",ROUNDUP(V171/H171,0)*0.02175),"")</f>
        <v>0.1305</v>
      </c>
      <c r="X171" s="55"/>
      <c r="Y171" s="56"/>
      <c r="AC171" s="57"/>
      <c r="AZ171" s="144" t="s">
        <v>1</v>
      </c>
    </row>
    <row r="172" spans="1:52" ht="27" customHeight="1" x14ac:dyDescent="0.25">
      <c r="A172" s="53" t="s">
        <v>275</v>
      </c>
      <c r="B172" s="53" t="s">
        <v>276</v>
      </c>
      <c r="C172" s="30">
        <v>4301051408</v>
      </c>
      <c r="D172" s="316">
        <v>4680115881594</v>
      </c>
      <c r="E172" s="317"/>
      <c r="F172" s="308">
        <v>1.35</v>
      </c>
      <c r="G172" s="31">
        <v>6</v>
      </c>
      <c r="H172" s="308">
        <v>8.1</v>
      </c>
      <c r="I172" s="308">
        <v>8.6639999999999997</v>
      </c>
      <c r="J172" s="31">
        <v>56</v>
      </c>
      <c r="K172" s="32" t="s">
        <v>125</v>
      </c>
      <c r="L172" s="31">
        <v>40</v>
      </c>
      <c r="M172" s="3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19"/>
      <c r="O172" s="319"/>
      <c r="P172" s="319"/>
      <c r="Q172" s="317"/>
      <c r="R172" s="33"/>
      <c r="S172" s="33"/>
      <c r="T172" s="34" t="s">
        <v>63</v>
      </c>
      <c r="U172" s="309">
        <v>0</v>
      </c>
      <c r="V172" s="310">
        <f t="shared" si="8"/>
        <v>0</v>
      </c>
      <c r="W172" s="35" t="str">
        <f>IFERROR(IF(V172=0,"",ROUNDUP(V172/H172,0)*0.02175),"")</f>
        <v/>
      </c>
      <c r="X172" s="55"/>
      <c r="Y172" s="56"/>
      <c r="AC172" s="57"/>
      <c r="AZ172" s="145" t="s">
        <v>1</v>
      </c>
    </row>
    <row r="173" spans="1:52" ht="27" customHeight="1" x14ac:dyDescent="0.25">
      <c r="A173" s="53" t="s">
        <v>277</v>
      </c>
      <c r="B173" s="53" t="s">
        <v>278</v>
      </c>
      <c r="C173" s="30">
        <v>4301051505</v>
      </c>
      <c r="D173" s="316">
        <v>4680115881587</v>
      </c>
      <c r="E173" s="317"/>
      <c r="F173" s="308">
        <v>1</v>
      </c>
      <c r="G173" s="31">
        <v>4</v>
      </c>
      <c r="H173" s="308">
        <v>4</v>
      </c>
      <c r="I173" s="308">
        <v>4.4080000000000004</v>
      </c>
      <c r="J173" s="31">
        <v>104</v>
      </c>
      <c r="K173" s="32" t="s">
        <v>62</v>
      </c>
      <c r="L173" s="31">
        <v>40</v>
      </c>
      <c r="M173" s="541" t="s">
        <v>279</v>
      </c>
      <c r="N173" s="319"/>
      <c r="O173" s="319"/>
      <c r="P173" s="319"/>
      <c r="Q173" s="317"/>
      <c r="R173" s="33"/>
      <c r="S173" s="33"/>
      <c r="T173" s="34" t="s">
        <v>63</v>
      </c>
      <c r="U173" s="309">
        <v>0</v>
      </c>
      <c r="V173" s="310">
        <f t="shared" si="8"/>
        <v>0</v>
      </c>
      <c r="W173" s="35" t="str">
        <f>IFERROR(IF(V173=0,"",ROUNDUP(V173/H173,0)*0.01196),"")</f>
        <v/>
      </c>
      <c r="X173" s="55"/>
      <c r="Y173" s="56"/>
      <c r="AC173" s="57"/>
      <c r="AZ173" s="146" t="s">
        <v>1</v>
      </c>
    </row>
    <row r="174" spans="1:52" ht="27" customHeight="1" x14ac:dyDescent="0.25">
      <c r="A174" s="53" t="s">
        <v>277</v>
      </c>
      <c r="B174" s="53" t="s">
        <v>280</v>
      </c>
      <c r="C174" s="30">
        <v>4301051433</v>
      </c>
      <c r="D174" s="316">
        <v>4680115881587</v>
      </c>
      <c r="E174" s="317"/>
      <c r="F174" s="308">
        <v>1</v>
      </c>
      <c r="G174" s="31">
        <v>4</v>
      </c>
      <c r="H174" s="308">
        <v>4</v>
      </c>
      <c r="I174" s="308">
        <v>4.4080000000000004</v>
      </c>
      <c r="J174" s="31">
        <v>104</v>
      </c>
      <c r="K174" s="32" t="s">
        <v>62</v>
      </c>
      <c r="L174" s="31">
        <v>35</v>
      </c>
      <c r="M174" s="45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19"/>
      <c r="O174" s="319"/>
      <c r="P174" s="319"/>
      <c r="Q174" s="317"/>
      <c r="R174" s="33"/>
      <c r="S174" s="33"/>
      <c r="T174" s="34" t="s">
        <v>63</v>
      </c>
      <c r="U174" s="309">
        <v>0</v>
      </c>
      <c r="V174" s="310">
        <f t="shared" si="8"/>
        <v>0</v>
      </c>
      <c r="W174" s="35" t="str">
        <f>IFERROR(IF(V174=0,"",ROUNDUP(V174/H174,0)*0.01196),"")</f>
        <v/>
      </c>
      <c r="X174" s="55"/>
      <c r="Y174" s="56"/>
      <c r="AC174" s="57"/>
      <c r="AZ174" s="147" t="s">
        <v>1</v>
      </c>
    </row>
    <row r="175" spans="1:52" ht="16.5" customHeight="1" x14ac:dyDescent="0.25">
      <c r="A175" s="53" t="s">
        <v>281</v>
      </c>
      <c r="B175" s="53" t="s">
        <v>282</v>
      </c>
      <c r="C175" s="30">
        <v>4301051380</v>
      </c>
      <c r="D175" s="316">
        <v>4680115880962</v>
      </c>
      <c r="E175" s="317"/>
      <c r="F175" s="308">
        <v>1.3</v>
      </c>
      <c r="G175" s="31">
        <v>6</v>
      </c>
      <c r="H175" s="308">
        <v>7.8</v>
      </c>
      <c r="I175" s="308">
        <v>8.3640000000000008</v>
      </c>
      <c r="J175" s="31">
        <v>56</v>
      </c>
      <c r="K175" s="32" t="s">
        <v>62</v>
      </c>
      <c r="L175" s="31">
        <v>40</v>
      </c>
      <c r="M175" s="4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19"/>
      <c r="O175" s="319"/>
      <c r="P175" s="319"/>
      <c r="Q175" s="317"/>
      <c r="R175" s="33"/>
      <c r="S175" s="33"/>
      <c r="T175" s="34" t="s">
        <v>63</v>
      </c>
      <c r="U175" s="309">
        <v>0</v>
      </c>
      <c r="V175" s="310">
        <f t="shared" si="8"/>
        <v>0</v>
      </c>
      <c r="W175" s="35" t="str">
        <f>IFERROR(IF(V175=0,"",ROUNDUP(V175/H175,0)*0.02175),"")</f>
        <v/>
      </c>
      <c r="X175" s="55"/>
      <c r="Y175" s="56"/>
      <c r="AC175" s="57"/>
      <c r="AZ175" s="148" t="s">
        <v>1</v>
      </c>
    </row>
    <row r="176" spans="1:52" ht="27" customHeight="1" x14ac:dyDescent="0.25">
      <c r="A176" s="53" t="s">
        <v>283</v>
      </c>
      <c r="B176" s="53" t="s">
        <v>284</v>
      </c>
      <c r="C176" s="30">
        <v>4301051411</v>
      </c>
      <c r="D176" s="316">
        <v>4680115881617</v>
      </c>
      <c r="E176" s="317"/>
      <c r="F176" s="308">
        <v>1.35</v>
      </c>
      <c r="G176" s="31">
        <v>6</v>
      </c>
      <c r="H176" s="308">
        <v>8.1</v>
      </c>
      <c r="I176" s="308">
        <v>8.6460000000000008</v>
      </c>
      <c r="J176" s="31">
        <v>56</v>
      </c>
      <c r="K176" s="32" t="s">
        <v>125</v>
      </c>
      <c r="L176" s="31">
        <v>40</v>
      </c>
      <c r="M176" s="4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19"/>
      <c r="O176" s="319"/>
      <c r="P176" s="319"/>
      <c r="Q176" s="317"/>
      <c r="R176" s="33"/>
      <c r="S176" s="33"/>
      <c r="T176" s="34" t="s">
        <v>63</v>
      </c>
      <c r="U176" s="309">
        <v>0</v>
      </c>
      <c r="V176" s="310">
        <f t="shared" si="8"/>
        <v>0</v>
      </c>
      <c r="W176" s="35" t="str">
        <f>IFERROR(IF(V176=0,"",ROUNDUP(V176/H176,0)*0.02175),"")</f>
        <v/>
      </c>
      <c r="X176" s="55"/>
      <c r="Y176" s="56"/>
      <c r="AC176" s="57"/>
      <c r="AZ176" s="149" t="s">
        <v>1</v>
      </c>
    </row>
    <row r="177" spans="1:52" ht="27" customHeight="1" x14ac:dyDescent="0.25">
      <c r="A177" s="53" t="s">
        <v>285</v>
      </c>
      <c r="B177" s="53" t="s">
        <v>286</v>
      </c>
      <c r="C177" s="30">
        <v>4301051487</v>
      </c>
      <c r="D177" s="316">
        <v>4680115881228</v>
      </c>
      <c r="E177" s="317"/>
      <c r="F177" s="308">
        <v>0.4</v>
      </c>
      <c r="G177" s="31">
        <v>6</v>
      </c>
      <c r="H177" s="308">
        <v>2.4</v>
      </c>
      <c r="I177" s="308">
        <v>2.6720000000000002</v>
      </c>
      <c r="J177" s="31">
        <v>156</v>
      </c>
      <c r="K177" s="32" t="s">
        <v>62</v>
      </c>
      <c r="L177" s="31">
        <v>40</v>
      </c>
      <c r="M177" s="379" t="s">
        <v>287</v>
      </c>
      <c r="N177" s="319"/>
      <c r="O177" s="319"/>
      <c r="P177" s="319"/>
      <c r="Q177" s="317"/>
      <c r="R177" s="33"/>
      <c r="S177" s="33"/>
      <c r="T177" s="34" t="s">
        <v>63</v>
      </c>
      <c r="U177" s="309">
        <v>21.6</v>
      </c>
      <c r="V177" s="310">
        <f t="shared" si="8"/>
        <v>21.599999999999998</v>
      </c>
      <c r="W177" s="35">
        <f>IFERROR(IF(V177=0,"",ROUNDUP(V177/H177,0)*0.00753),"")</f>
        <v>6.7769999999999997E-2</v>
      </c>
      <c r="X177" s="55"/>
      <c r="Y177" s="56"/>
      <c r="AC177" s="57"/>
      <c r="AZ177" s="150" t="s">
        <v>1</v>
      </c>
    </row>
    <row r="178" spans="1:52" ht="27" customHeight="1" x14ac:dyDescent="0.25">
      <c r="A178" s="53" t="s">
        <v>288</v>
      </c>
      <c r="B178" s="53" t="s">
        <v>289</v>
      </c>
      <c r="C178" s="30">
        <v>4301051506</v>
      </c>
      <c r="D178" s="316">
        <v>4680115881037</v>
      </c>
      <c r="E178" s="317"/>
      <c r="F178" s="308">
        <v>0.84</v>
      </c>
      <c r="G178" s="31">
        <v>4</v>
      </c>
      <c r="H178" s="308">
        <v>3.36</v>
      </c>
      <c r="I178" s="308">
        <v>3.6179999999999999</v>
      </c>
      <c r="J178" s="31">
        <v>120</v>
      </c>
      <c r="K178" s="32" t="s">
        <v>62</v>
      </c>
      <c r="L178" s="31">
        <v>40</v>
      </c>
      <c r="M178" s="437" t="s">
        <v>290</v>
      </c>
      <c r="N178" s="319"/>
      <c r="O178" s="319"/>
      <c r="P178" s="319"/>
      <c r="Q178" s="317"/>
      <c r="R178" s="33"/>
      <c r="S178" s="33"/>
      <c r="T178" s="34" t="s">
        <v>63</v>
      </c>
      <c r="U178" s="309">
        <v>0</v>
      </c>
      <c r="V178" s="310">
        <f t="shared" si="8"/>
        <v>0</v>
      </c>
      <c r="W178" s="35" t="str">
        <f>IFERROR(IF(V178=0,"",ROUNDUP(V178/H178,0)*0.00937),"")</f>
        <v/>
      </c>
      <c r="X178" s="55"/>
      <c r="Y178" s="56"/>
      <c r="AC178" s="57"/>
      <c r="AZ178" s="151" t="s">
        <v>1</v>
      </c>
    </row>
    <row r="179" spans="1:52" ht="27" customHeight="1" x14ac:dyDescent="0.25">
      <c r="A179" s="53" t="s">
        <v>288</v>
      </c>
      <c r="B179" s="53" t="s">
        <v>291</v>
      </c>
      <c r="C179" s="30">
        <v>4301051432</v>
      </c>
      <c r="D179" s="316">
        <v>4680115881037</v>
      </c>
      <c r="E179" s="317"/>
      <c r="F179" s="308">
        <v>0.84</v>
      </c>
      <c r="G179" s="31">
        <v>4</v>
      </c>
      <c r="H179" s="308">
        <v>3.36</v>
      </c>
      <c r="I179" s="308">
        <v>3.6179999999999999</v>
      </c>
      <c r="J179" s="31">
        <v>120</v>
      </c>
      <c r="K179" s="32" t="s">
        <v>62</v>
      </c>
      <c r="L179" s="31">
        <v>35</v>
      </c>
      <c r="M179" s="64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19"/>
      <c r="O179" s="319"/>
      <c r="P179" s="319"/>
      <c r="Q179" s="317"/>
      <c r="R179" s="33"/>
      <c r="S179" s="33"/>
      <c r="T179" s="34" t="s">
        <v>63</v>
      </c>
      <c r="U179" s="309">
        <v>0</v>
      </c>
      <c r="V179" s="310">
        <f t="shared" si="8"/>
        <v>0</v>
      </c>
      <c r="W179" s="35" t="str">
        <f>IFERROR(IF(V179=0,"",ROUNDUP(V179/H179,0)*0.00937),"")</f>
        <v/>
      </c>
      <c r="X179" s="55"/>
      <c r="Y179" s="56"/>
      <c r="AC179" s="57"/>
      <c r="AZ179" s="152" t="s">
        <v>1</v>
      </c>
    </row>
    <row r="180" spans="1:52" ht="27" customHeight="1" x14ac:dyDescent="0.25">
      <c r="A180" s="53" t="s">
        <v>292</v>
      </c>
      <c r="B180" s="53" t="s">
        <v>293</v>
      </c>
      <c r="C180" s="30">
        <v>4301051384</v>
      </c>
      <c r="D180" s="316">
        <v>4680115881211</v>
      </c>
      <c r="E180" s="317"/>
      <c r="F180" s="308">
        <v>0.4</v>
      </c>
      <c r="G180" s="31">
        <v>6</v>
      </c>
      <c r="H180" s="308">
        <v>2.4</v>
      </c>
      <c r="I180" s="308">
        <v>2.6</v>
      </c>
      <c r="J180" s="31">
        <v>156</v>
      </c>
      <c r="K180" s="32" t="s">
        <v>62</v>
      </c>
      <c r="L180" s="31">
        <v>45</v>
      </c>
      <c r="M180" s="3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19"/>
      <c r="O180" s="319"/>
      <c r="P180" s="319"/>
      <c r="Q180" s="317"/>
      <c r="R180" s="33"/>
      <c r="S180" s="33"/>
      <c r="T180" s="34" t="s">
        <v>63</v>
      </c>
      <c r="U180" s="309">
        <v>21.6</v>
      </c>
      <c r="V180" s="310">
        <f t="shared" si="8"/>
        <v>21.599999999999998</v>
      </c>
      <c r="W180" s="35">
        <f>IFERROR(IF(V180=0,"",ROUNDUP(V180/H180,0)*0.00753),"")</f>
        <v>6.7769999999999997E-2</v>
      </c>
      <c r="X180" s="55"/>
      <c r="Y180" s="56"/>
      <c r="AC180" s="57"/>
      <c r="AZ180" s="153" t="s">
        <v>1</v>
      </c>
    </row>
    <row r="181" spans="1:52" ht="27" customHeight="1" x14ac:dyDescent="0.25">
      <c r="A181" s="53" t="s">
        <v>294</v>
      </c>
      <c r="B181" s="53" t="s">
        <v>295</v>
      </c>
      <c r="C181" s="30">
        <v>4301051378</v>
      </c>
      <c r="D181" s="316">
        <v>4680115881020</v>
      </c>
      <c r="E181" s="317"/>
      <c r="F181" s="308">
        <v>0.84</v>
      </c>
      <c r="G181" s="31">
        <v>4</v>
      </c>
      <c r="H181" s="308">
        <v>3.36</v>
      </c>
      <c r="I181" s="308">
        <v>3.57</v>
      </c>
      <c r="J181" s="31">
        <v>120</v>
      </c>
      <c r="K181" s="32" t="s">
        <v>62</v>
      </c>
      <c r="L181" s="31">
        <v>45</v>
      </c>
      <c r="M181" s="4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19"/>
      <c r="O181" s="319"/>
      <c r="P181" s="319"/>
      <c r="Q181" s="317"/>
      <c r="R181" s="33"/>
      <c r="S181" s="33"/>
      <c r="T181" s="34" t="s">
        <v>63</v>
      </c>
      <c r="U181" s="309">
        <v>0</v>
      </c>
      <c r="V181" s="310">
        <f t="shared" si="8"/>
        <v>0</v>
      </c>
      <c r="W181" s="35" t="str">
        <f>IFERROR(IF(V181=0,"",ROUNDUP(V181/H181,0)*0.00937),"")</f>
        <v/>
      </c>
      <c r="X181" s="55"/>
      <c r="Y181" s="56"/>
      <c r="AC181" s="57"/>
      <c r="AZ181" s="154" t="s">
        <v>1</v>
      </c>
    </row>
    <row r="182" spans="1:52" ht="27" customHeight="1" x14ac:dyDescent="0.25">
      <c r="A182" s="53" t="s">
        <v>296</v>
      </c>
      <c r="B182" s="53" t="s">
        <v>297</v>
      </c>
      <c r="C182" s="30">
        <v>4301051407</v>
      </c>
      <c r="D182" s="316">
        <v>4680115882195</v>
      </c>
      <c r="E182" s="317"/>
      <c r="F182" s="308">
        <v>0.4</v>
      </c>
      <c r="G182" s="31">
        <v>6</v>
      </c>
      <c r="H182" s="308">
        <v>2.4</v>
      </c>
      <c r="I182" s="308">
        <v>2.69</v>
      </c>
      <c r="J182" s="31">
        <v>156</v>
      </c>
      <c r="K182" s="32" t="s">
        <v>125</v>
      </c>
      <c r="L182" s="31">
        <v>40</v>
      </c>
      <c r="M182" s="5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19"/>
      <c r="O182" s="319"/>
      <c r="P182" s="319"/>
      <c r="Q182" s="317"/>
      <c r="R182" s="33"/>
      <c r="S182" s="33"/>
      <c r="T182" s="34" t="s">
        <v>63</v>
      </c>
      <c r="U182" s="309">
        <v>0</v>
      </c>
      <c r="V182" s="310">
        <f t="shared" si="8"/>
        <v>0</v>
      </c>
      <c r="W182" s="35" t="str">
        <f t="shared" ref="W182:W187" si="9">IFERROR(IF(V182=0,"",ROUNDUP(V182/H182,0)*0.00753),"")</f>
        <v/>
      </c>
      <c r="X182" s="55"/>
      <c r="Y182" s="56"/>
      <c r="AC182" s="57"/>
      <c r="AZ182" s="155" t="s">
        <v>1</v>
      </c>
    </row>
    <row r="183" spans="1:52" ht="27" customHeight="1" x14ac:dyDescent="0.25">
      <c r="A183" s="53" t="s">
        <v>298</v>
      </c>
      <c r="B183" s="53" t="s">
        <v>299</v>
      </c>
      <c r="C183" s="30">
        <v>4301051468</v>
      </c>
      <c r="D183" s="316">
        <v>4680115880092</v>
      </c>
      <c r="E183" s="317"/>
      <c r="F183" s="308">
        <v>0.4</v>
      </c>
      <c r="G183" s="31">
        <v>6</v>
      </c>
      <c r="H183" s="308">
        <v>2.4</v>
      </c>
      <c r="I183" s="308">
        <v>2.6720000000000002</v>
      </c>
      <c r="J183" s="31">
        <v>156</v>
      </c>
      <c r="K183" s="32" t="s">
        <v>125</v>
      </c>
      <c r="L183" s="31">
        <v>45</v>
      </c>
      <c r="M183" s="5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19"/>
      <c r="O183" s="319"/>
      <c r="P183" s="319"/>
      <c r="Q183" s="317"/>
      <c r="R183" s="33"/>
      <c r="S183" s="33"/>
      <c r="T183" s="34" t="s">
        <v>63</v>
      </c>
      <c r="U183" s="309">
        <v>201.6</v>
      </c>
      <c r="V183" s="310">
        <f t="shared" si="8"/>
        <v>201.6</v>
      </c>
      <c r="W183" s="35">
        <f t="shared" si="9"/>
        <v>0.63251999999999997</v>
      </c>
      <c r="X183" s="55"/>
      <c r="Y183" s="56"/>
      <c r="AC183" s="57"/>
      <c r="AZ183" s="156" t="s">
        <v>1</v>
      </c>
    </row>
    <row r="184" spans="1:52" ht="27" customHeight="1" x14ac:dyDescent="0.25">
      <c r="A184" s="53" t="s">
        <v>300</v>
      </c>
      <c r="B184" s="53" t="s">
        <v>301</v>
      </c>
      <c r="C184" s="30">
        <v>4301051469</v>
      </c>
      <c r="D184" s="316">
        <v>4680115880221</v>
      </c>
      <c r="E184" s="317"/>
      <c r="F184" s="308">
        <v>0.4</v>
      </c>
      <c r="G184" s="31">
        <v>6</v>
      </c>
      <c r="H184" s="308">
        <v>2.4</v>
      </c>
      <c r="I184" s="308">
        <v>2.6720000000000002</v>
      </c>
      <c r="J184" s="31">
        <v>156</v>
      </c>
      <c r="K184" s="32" t="s">
        <v>125</v>
      </c>
      <c r="L184" s="31">
        <v>45</v>
      </c>
      <c r="M184" s="53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19"/>
      <c r="O184" s="319"/>
      <c r="P184" s="319"/>
      <c r="Q184" s="317"/>
      <c r="R184" s="33"/>
      <c r="S184" s="33"/>
      <c r="T184" s="34" t="s">
        <v>63</v>
      </c>
      <c r="U184" s="309">
        <v>201.6</v>
      </c>
      <c r="V184" s="310">
        <f t="shared" si="8"/>
        <v>201.6</v>
      </c>
      <c r="W184" s="35">
        <f t="shared" si="9"/>
        <v>0.63251999999999997</v>
      </c>
      <c r="X184" s="55"/>
      <c r="Y184" s="56"/>
      <c r="AC184" s="57"/>
      <c r="AZ184" s="157" t="s">
        <v>1</v>
      </c>
    </row>
    <row r="185" spans="1:52" ht="16.5" customHeight="1" x14ac:dyDescent="0.25">
      <c r="A185" s="53" t="s">
        <v>302</v>
      </c>
      <c r="B185" s="53" t="s">
        <v>303</v>
      </c>
      <c r="C185" s="30">
        <v>4301051523</v>
      </c>
      <c r="D185" s="316">
        <v>4680115882942</v>
      </c>
      <c r="E185" s="317"/>
      <c r="F185" s="308">
        <v>0.3</v>
      </c>
      <c r="G185" s="31">
        <v>6</v>
      </c>
      <c r="H185" s="308">
        <v>1.8</v>
      </c>
      <c r="I185" s="308">
        <v>2.0720000000000001</v>
      </c>
      <c r="J185" s="31">
        <v>156</v>
      </c>
      <c r="K185" s="32" t="s">
        <v>62</v>
      </c>
      <c r="L185" s="31">
        <v>40</v>
      </c>
      <c r="M185" s="6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19"/>
      <c r="O185" s="319"/>
      <c r="P185" s="319"/>
      <c r="Q185" s="317"/>
      <c r="R185" s="33"/>
      <c r="S185" s="33"/>
      <c r="T185" s="34" t="s">
        <v>63</v>
      </c>
      <c r="U185" s="309">
        <v>0</v>
      </c>
      <c r="V185" s="310">
        <f t="shared" si="8"/>
        <v>0</v>
      </c>
      <c r="W185" s="35" t="str">
        <f t="shared" si="9"/>
        <v/>
      </c>
      <c r="X185" s="55"/>
      <c r="Y185" s="56"/>
      <c r="AC185" s="57"/>
      <c r="AZ185" s="158" t="s">
        <v>1</v>
      </c>
    </row>
    <row r="186" spans="1:52" ht="16.5" customHeight="1" x14ac:dyDescent="0.25">
      <c r="A186" s="53" t="s">
        <v>304</v>
      </c>
      <c r="B186" s="53" t="s">
        <v>305</v>
      </c>
      <c r="C186" s="30">
        <v>4301051326</v>
      </c>
      <c r="D186" s="316">
        <v>4680115880504</v>
      </c>
      <c r="E186" s="317"/>
      <c r="F186" s="308">
        <v>0.4</v>
      </c>
      <c r="G186" s="31">
        <v>6</v>
      </c>
      <c r="H186" s="308">
        <v>2.4</v>
      </c>
      <c r="I186" s="308">
        <v>2.6720000000000002</v>
      </c>
      <c r="J186" s="31">
        <v>156</v>
      </c>
      <c r="K186" s="32" t="s">
        <v>62</v>
      </c>
      <c r="L186" s="31">
        <v>40</v>
      </c>
      <c r="M186" s="6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19"/>
      <c r="O186" s="319"/>
      <c r="P186" s="319"/>
      <c r="Q186" s="317"/>
      <c r="R186" s="33"/>
      <c r="S186" s="33"/>
      <c r="T186" s="34" t="s">
        <v>63</v>
      </c>
      <c r="U186" s="309">
        <v>81.600000000000009</v>
      </c>
      <c r="V186" s="310">
        <f t="shared" si="8"/>
        <v>81.599999999999994</v>
      </c>
      <c r="W186" s="35">
        <f t="shared" si="9"/>
        <v>0.25602000000000003</v>
      </c>
      <c r="X186" s="55"/>
      <c r="Y186" s="56"/>
      <c r="AC186" s="57"/>
      <c r="AZ186" s="159" t="s">
        <v>1</v>
      </c>
    </row>
    <row r="187" spans="1:52" ht="27" customHeight="1" x14ac:dyDescent="0.25">
      <c r="A187" s="53" t="s">
        <v>306</v>
      </c>
      <c r="B187" s="53" t="s">
        <v>307</v>
      </c>
      <c r="C187" s="30">
        <v>4301051410</v>
      </c>
      <c r="D187" s="316">
        <v>4680115882164</v>
      </c>
      <c r="E187" s="317"/>
      <c r="F187" s="308">
        <v>0.4</v>
      </c>
      <c r="G187" s="31">
        <v>6</v>
      </c>
      <c r="H187" s="308">
        <v>2.4</v>
      </c>
      <c r="I187" s="308">
        <v>2.6779999999999999</v>
      </c>
      <c r="J187" s="31">
        <v>156</v>
      </c>
      <c r="K187" s="32" t="s">
        <v>125</v>
      </c>
      <c r="L187" s="31">
        <v>40</v>
      </c>
      <c r="M187" s="5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19"/>
      <c r="O187" s="319"/>
      <c r="P187" s="319"/>
      <c r="Q187" s="317"/>
      <c r="R187" s="33"/>
      <c r="S187" s="33"/>
      <c r="T187" s="34" t="s">
        <v>63</v>
      </c>
      <c r="U187" s="309">
        <v>0</v>
      </c>
      <c r="V187" s="310">
        <f t="shared" si="8"/>
        <v>0</v>
      </c>
      <c r="W187" s="35" t="str">
        <f t="shared" si="9"/>
        <v/>
      </c>
      <c r="X187" s="55"/>
      <c r="Y187" s="56"/>
      <c r="AC187" s="57"/>
      <c r="AZ187" s="160" t="s">
        <v>1</v>
      </c>
    </row>
    <row r="188" spans="1:52" x14ac:dyDescent="0.2">
      <c r="A188" s="313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5"/>
      <c r="M188" s="328" t="s">
        <v>64</v>
      </c>
      <c r="N188" s="329"/>
      <c r="O188" s="329"/>
      <c r="P188" s="329"/>
      <c r="Q188" s="329"/>
      <c r="R188" s="329"/>
      <c r="S188" s="330"/>
      <c r="T188" s="36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225.74712643678163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226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1.7871000000000001</v>
      </c>
      <c r="X188" s="312"/>
      <c r="Y188" s="312"/>
    </row>
    <row r="189" spans="1:52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5"/>
      <c r="M189" s="328" t="s">
        <v>64</v>
      </c>
      <c r="N189" s="329"/>
      <c r="O189" s="329"/>
      <c r="P189" s="329"/>
      <c r="Q189" s="329"/>
      <c r="R189" s="329"/>
      <c r="S189" s="330"/>
      <c r="T189" s="36" t="s">
        <v>63</v>
      </c>
      <c r="U189" s="311">
        <f>IFERROR(SUM(U170:U187),"0")</f>
        <v>578</v>
      </c>
      <c r="V189" s="311">
        <f>IFERROR(SUM(V170:V187),"0")</f>
        <v>580.20000000000005</v>
      </c>
      <c r="W189" s="36"/>
      <c r="X189" s="312"/>
      <c r="Y189" s="312"/>
    </row>
    <row r="190" spans="1:52" ht="14.25" customHeight="1" x14ac:dyDescent="0.25">
      <c r="A190" s="326" t="s">
        <v>205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02"/>
      <c r="Y190" s="302"/>
    </row>
    <row r="191" spans="1:52" ht="16.5" customHeight="1" x14ac:dyDescent="0.25">
      <c r="A191" s="53" t="s">
        <v>308</v>
      </c>
      <c r="B191" s="53" t="s">
        <v>309</v>
      </c>
      <c r="C191" s="30">
        <v>4301060338</v>
      </c>
      <c r="D191" s="316">
        <v>4680115880801</v>
      </c>
      <c r="E191" s="317"/>
      <c r="F191" s="308">
        <v>0.4</v>
      </c>
      <c r="G191" s="31">
        <v>6</v>
      </c>
      <c r="H191" s="308">
        <v>2.4</v>
      </c>
      <c r="I191" s="308">
        <v>2.6720000000000002</v>
      </c>
      <c r="J191" s="31">
        <v>156</v>
      </c>
      <c r="K191" s="32" t="s">
        <v>62</v>
      </c>
      <c r="L191" s="31">
        <v>40</v>
      </c>
      <c r="M191" s="4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19"/>
      <c r="O191" s="319"/>
      <c r="P191" s="319"/>
      <c r="Q191" s="317"/>
      <c r="R191" s="33"/>
      <c r="S191" s="33"/>
      <c r="T191" s="34" t="s">
        <v>63</v>
      </c>
      <c r="U191" s="309">
        <v>0</v>
      </c>
      <c r="V191" s="310">
        <f>IFERROR(IF(U191="",0,CEILING((U191/$H191),1)*$H191),"")</f>
        <v>0</v>
      </c>
      <c r="W191" s="35" t="str">
        <f>IFERROR(IF(V191=0,"",ROUNDUP(V191/H191,0)*0.00753),"")</f>
        <v/>
      </c>
      <c r="X191" s="55"/>
      <c r="Y191" s="56"/>
      <c r="AC191" s="57"/>
      <c r="AZ191" s="161" t="s">
        <v>1</v>
      </c>
    </row>
    <row r="192" spans="1:52" ht="27" customHeight="1" x14ac:dyDescent="0.25">
      <c r="A192" s="53" t="s">
        <v>310</v>
      </c>
      <c r="B192" s="53" t="s">
        <v>311</v>
      </c>
      <c r="C192" s="30">
        <v>4301060339</v>
      </c>
      <c r="D192" s="316">
        <v>4680115880818</v>
      </c>
      <c r="E192" s="317"/>
      <c r="F192" s="308">
        <v>0.4</v>
      </c>
      <c r="G192" s="31">
        <v>6</v>
      </c>
      <c r="H192" s="308">
        <v>2.4</v>
      </c>
      <c r="I192" s="308">
        <v>2.6720000000000002</v>
      </c>
      <c r="J192" s="31">
        <v>156</v>
      </c>
      <c r="K192" s="32" t="s">
        <v>62</v>
      </c>
      <c r="L192" s="31">
        <v>40</v>
      </c>
      <c r="M192" s="4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19"/>
      <c r="O192" s="319"/>
      <c r="P192" s="319"/>
      <c r="Q192" s="317"/>
      <c r="R192" s="33"/>
      <c r="S192" s="33"/>
      <c r="T192" s="34" t="s">
        <v>63</v>
      </c>
      <c r="U192" s="309">
        <v>0</v>
      </c>
      <c r="V192" s="310">
        <f>IFERROR(IF(U192="",0,CEILING((U192/$H192),1)*$H192),"")</f>
        <v>0</v>
      </c>
      <c r="W192" s="35" t="str">
        <f>IFERROR(IF(V192=0,"",ROUNDUP(V192/H192,0)*0.00753),"")</f>
        <v/>
      </c>
      <c r="X192" s="55"/>
      <c r="Y192" s="56"/>
      <c r="AC192" s="57"/>
      <c r="AZ192" s="162" t="s">
        <v>1</v>
      </c>
    </row>
    <row r="193" spans="1:52" x14ac:dyDescent="0.2">
      <c r="A193" s="313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5"/>
      <c r="M193" s="328" t="s">
        <v>64</v>
      </c>
      <c r="N193" s="329"/>
      <c r="O193" s="329"/>
      <c r="P193" s="329"/>
      <c r="Q193" s="329"/>
      <c r="R193" s="329"/>
      <c r="S193" s="330"/>
      <c r="T193" s="36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5"/>
      <c r="M194" s="328" t="s">
        <v>64</v>
      </c>
      <c r="N194" s="329"/>
      <c r="O194" s="329"/>
      <c r="P194" s="329"/>
      <c r="Q194" s="329"/>
      <c r="R194" s="329"/>
      <c r="S194" s="330"/>
      <c r="T194" s="36" t="s">
        <v>63</v>
      </c>
      <c r="U194" s="311">
        <f>IFERROR(SUM(U191:U192),"0")</f>
        <v>0</v>
      </c>
      <c r="V194" s="311">
        <f>IFERROR(SUM(V191:V192),"0")</f>
        <v>0</v>
      </c>
      <c r="W194" s="36"/>
      <c r="X194" s="312"/>
      <c r="Y194" s="312"/>
    </row>
    <row r="195" spans="1:52" ht="16.5" customHeight="1" x14ac:dyDescent="0.25">
      <c r="A195" s="337" t="s">
        <v>312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05"/>
      <c r="Y195" s="305"/>
    </row>
    <row r="196" spans="1:52" ht="14.25" customHeight="1" x14ac:dyDescent="0.25">
      <c r="A196" s="326" t="s">
        <v>100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02"/>
      <c r="Y196" s="302"/>
    </row>
    <row r="197" spans="1:52" ht="27" customHeight="1" x14ac:dyDescent="0.25">
      <c r="A197" s="53" t="s">
        <v>313</v>
      </c>
      <c r="B197" s="53" t="s">
        <v>314</v>
      </c>
      <c r="C197" s="30">
        <v>4301011346</v>
      </c>
      <c r="D197" s="316">
        <v>4607091387445</v>
      </c>
      <c r="E197" s="317"/>
      <c r="F197" s="308">
        <v>0.9</v>
      </c>
      <c r="G197" s="31">
        <v>10</v>
      </c>
      <c r="H197" s="308">
        <v>9</v>
      </c>
      <c r="I197" s="308">
        <v>9.6300000000000008</v>
      </c>
      <c r="J197" s="31">
        <v>56</v>
      </c>
      <c r="K197" s="32" t="s">
        <v>96</v>
      </c>
      <c r="L197" s="31">
        <v>31</v>
      </c>
      <c r="M197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19"/>
      <c r="O197" s="319"/>
      <c r="P197" s="319"/>
      <c r="Q197" s="317"/>
      <c r="R197" s="33"/>
      <c r="S197" s="33"/>
      <c r="T197" s="34" t="s">
        <v>63</v>
      </c>
      <c r="U197" s="309">
        <v>0</v>
      </c>
      <c r="V197" s="310">
        <f t="shared" ref="V197:V211" si="10">IFERROR(IF(U197="",0,CEILING((U197/$H197),1)*$H197),"")</f>
        <v>0</v>
      </c>
      <c r="W197" s="35" t="str">
        <f>IFERROR(IF(V197=0,"",ROUNDUP(V197/H197,0)*0.02175),"")</f>
        <v/>
      </c>
      <c r="X197" s="55"/>
      <c r="Y197" s="56"/>
      <c r="AC197" s="57"/>
      <c r="AZ197" s="163" t="s">
        <v>1</v>
      </c>
    </row>
    <row r="198" spans="1:52" ht="27" customHeight="1" x14ac:dyDescent="0.25">
      <c r="A198" s="53" t="s">
        <v>315</v>
      </c>
      <c r="B198" s="53" t="s">
        <v>316</v>
      </c>
      <c r="C198" s="30">
        <v>4301011362</v>
      </c>
      <c r="D198" s="316">
        <v>4607091386004</v>
      </c>
      <c r="E198" s="317"/>
      <c r="F198" s="308">
        <v>1.35</v>
      </c>
      <c r="G198" s="31">
        <v>8</v>
      </c>
      <c r="H198" s="308">
        <v>10.8</v>
      </c>
      <c r="I198" s="308">
        <v>11.28</v>
      </c>
      <c r="J198" s="31">
        <v>48</v>
      </c>
      <c r="K198" s="32" t="s">
        <v>103</v>
      </c>
      <c r="L198" s="31">
        <v>55</v>
      </c>
      <c r="M198" s="61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19"/>
      <c r="O198" s="319"/>
      <c r="P198" s="319"/>
      <c r="Q198" s="317"/>
      <c r="R198" s="33"/>
      <c r="S198" s="33"/>
      <c r="T198" s="34" t="s">
        <v>63</v>
      </c>
      <c r="U198" s="309">
        <v>0</v>
      </c>
      <c r="V198" s="310">
        <f t="shared" si="10"/>
        <v>0</v>
      </c>
      <c r="W198" s="35" t="str">
        <f>IFERROR(IF(V198=0,"",ROUNDUP(V198/H198,0)*0.02039),"")</f>
        <v/>
      </c>
      <c r="X198" s="55"/>
      <c r="Y198" s="56"/>
      <c r="AC198" s="57"/>
      <c r="AZ198" s="164" t="s">
        <v>1</v>
      </c>
    </row>
    <row r="199" spans="1:52" ht="27" customHeight="1" x14ac:dyDescent="0.25">
      <c r="A199" s="53" t="s">
        <v>315</v>
      </c>
      <c r="B199" s="53" t="s">
        <v>317</v>
      </c>
      <c r="C199" s="30">
        <v>4301011308</v>
      </c>
      <c r="D199" s="316">
        <v>4607091386004</v>
      </c>
      <c r="E199" s="317"/>
      <c r="F199" s="308">
        <v>1.35</v>
      </c>
      <c r="G199" s="31">
        <v>8</v>
      </c>
      <c r="H199" s="308">
        <v>10.8</v>
      </c>
      <c r="I199" s="308">
        <v>11.28</v>
      </c>
      <c r="J199" s="31">
        <v>56</v>
      </c>
      <c r="K199" s="32" t="s">
        <v>96</v>
      </c>
      <c r="L199" s="31">
        <v>55</v>
      </c>
      <c r="M199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19"/>
      <c r="O199" s="319"/>
      <c r="P199" s="319"/>
      <c r="Q199" s="317"/>
      <c r="R199" s="33"/>
      <c r="S199" s="33"/>
      <c r="T199" s="34" t="s">
        <v>63</v>
      </c>
      <c r="U199" s="309">
        <v>0</v>
      </c>
      <c r="V199" s="310">
        <f t="shared" si="10"/>
        <v>0</v>
      </c>
      <c r="W199" s="35" t="str">
        <f>IFERROR(IF(V199=0,"",ROUNDUP(V199/H199,0)*0.02175),"")</f>
        <v/>
      </c>
      <c r="X199" s="55"/>
      <c r="Y199" s="56"/>
      <c r="AC199" s="57"/>
      <c r="AZ199" s="165" t="s">
        <v>1</v>
      </c>
    </row>
    <row r="200" spans="1:52" ht="27" customHeight="1" x14ac:dyDescent="0.25">
      <c r="A200" s="53" t="s">
        <v>318</v>
      </c>
      <c r="B200" s="53" t="s">
        <v>319</v>
      </c>
      <c r="C200" s="30">
        <v>4301011347</v>
      </c>
      <c r="D200" s="316">
        <v>4607091386073</v>
      </c>
      <c r="E200" s="317"/>
      <c r="F200" s="308">
        <v>0.9</v>
      </c>
      <c r="G200" s="31">
        <v>10</v>
      </c>
      <c r="H200" s="308">
        <v>9</v>
      </c>
      <c r="I200" s="308">
        <v>9.6300000000000008</v>
      </c>
      <c r="J200" s="31">
        <v>56</v>
      </c>
      <c r="K200" s="32" t="s">
        <v>96</v>
      </c>
      <c r="L200" s="31">
        <v>31</v>
      </c>
      <c r="M200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19"/>
      <c r="O200" s="319"/>
      <c r="P200" s="319"/>
      <c r="Q200" s="317"/>
      <c r="R200" s="33"/>
      <c r="S200" s="33"/>
      <c r="T200" s="34" t="s">
        <v>63</v>
      </c>
      <c r="U200" s="309">
        <v>0</v>
      </c>
      <c r="V200" s="310">
        <f t="shared" si="10"/>
        <v>0</v>
      </c>
      <c r="W200" s="35" t="str">
        <f>IFERROR(IF(V200=0,"",ROUNDUP(V200/H200,0)*0.02175),"")</f>
        <v/>
      </c>
      <c r="X200" s="55"/>
      <c r="Y200" s="56"/>
      <c r="AC200" s="57"/>
      <c r="AZ200" s="166" t="s">
        <v>1</v>
      </c>
    </row>
    <row r="201" spans="1:52" ht="27" customHeight="1" x14ac:dyDescent="0.25">
      <c r="A201" s="53" t="s">
        <v>320</v>
      </c>
      <c r="B201" s="53" t="s">
        <v>321</v>
      </c>
      <c r="C201" s="30">
        <v>4301010928</v>
      </c>
      <c r="D201" s="316">
        <v>4607091387322</v>
      </c>
      <c r="E201" s="317"/>
      <c r="F201" s="308">
        <v>1.35</v>
      </c>
      <c r="G201" s="31">
        <v>8</v>
      </c>
      <c r="H201" s="308">
        <v>10.8</v>
      </c>
      <c r="I201" s="308">
        <v>11.28</v>
      </c>
      <c r="J201" s="31">
        <v>56</v>
      </c>
      <c r="K201" s="32" t="s">
        <v>96</v>
      </c>
      <c r="L201" s="31">
        <v>55</v>
      </c>
      <c r="M201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19"/>
      <c r="O201" s="319"/>
      <c r="P201" s="319"/>
      <c r="Q201" s="317"/>
      <c r="R201" s="33"/>
      <c r="S201" s="33"/>
      <c r="T201" s="34" t="s">
        <v>63</v>
      </c>
      <c r="U201" s="309">
        <v>0</v>
      </c>
      <c r="V201" s="310">
        <f t="shared" si="10"/>
        <v>0</v>
      </c>
      <c r="W201" s="35" t="str">
        <f>IFERROR(IF(V201=0,"",ROUNDUP(V201/H201,0)*0.02175),"")</f>
        <v/>
      </c>
      <c r="X201" s="55"/>
      <c r="Y201" s="56"/>
      <c r="AC201" s="57"/>
      <c r="AZ201" s="167" t="s">
        <v>1</v>
      </c>
    </row>
    <row r="202" spans="1:52" ht="27" customHeight="1" x14ac:dyDescent="0.25">
      <c r="A202" s="53" t="s">
        <v>320</v>
      </c>
      <c r="B202" s="53" t="s">
        <v>322</v>
      </c>
      <c r="C202" s="30">
        <v>4301011395</v>
      </c>
      <c r="D202" s="316">
        <v>4607091387322</v>
      </c>
      <c r="E202" s="317"/>
      <c r="F202" s="308">
        <v>1.35</v>
      </c>
      <c r="G202" s="31">
        <v>8</v>
      </c>
      <c r="H202" s="308">
        <v>10.8</v>
      </c>
      <c r="I202" s="308">
        <v>11.28</v>
      </c>
      <c r="J202" s="31">
        <v>48</v>
      </c>
      <c r="K202" s="32" t="s">
        <v>103</v>
      </c>
      <c r="L202" s="31">
        <v>55</v>
      </c>
      <c r="M20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19"/>
      <c r="O202" s="319"/>
      <c r="P202" s="319"/>
      <c r="Q202" s="317"/>
      <c r="R202" s="33"/>
      <c r="S202" s="33"/>
      <c r="T202" s="34" t="s">
        <v>63</v>
      </c>
      <c r="U202" s="309">
        <v>0</v>
      </c>
      <c r="V202" s="310">
        <f t="shared" si="10"/>
        <v>0</v>
      </c>
      <c r="W202" s="35" t="str">
        <f>IFERROR(IF(V202=0,"",ROUNDUP(V202/H202,0)*0.02039),"")</f>
        <v/>
      </c>
      <c r="X202" s="55"/>
      <c r="Y202" s="56"/>
      <c r="AC202" s="57"/>
      <c r="AZ202" s="168" t="s">
        <v>1</v>
      </c>
    </row>
    <row r="203" spans="1:52" ht="27" customHeight="1" x14ac:dyDescent="0.25">
      <c r="A203" s="53" t="s">
        <v>323</v>
      </c>
      <c r="B203" s="53" t="s">
        <v>324</v>
      </c>
      <c r="C203" s="30">
        <v>4301011311</v>
      </c>
      <c r="D203" s="316">
        <v>4607091387377</v>
      </c>
      <c r="E203" s="317"/>
      <c r="F203" s="308">
        <v>1.35</v>
      </c>
      <c r="G203" s="31">
        <v>8</v>
      </c>
      <c r="H203" s="308">
        <v>10.8</v>
      </c>
      <c r="I203" s="308">
        <v>11.28</v>
      </c>
      <c r="J203" s="31">
        <v>56</v>
      </c>
      <c r="K203" s="32" t="s">
        <v>96</v>
      </c>
      <c r="L203" s="31">
        <v>55</v>
      </c>
      <c r="M203" s="4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19"/>
      <c r="O203" s="319"/>
      <c r="P203" s="319"/>
      <c r="Q203" s="317"/>
      <c r="R203" s="33"/>
      <c r="S203" s="33"/>
      <c r="T203" s="34" t="s">
        <v>63</v>
      </c>
      <c r="U203" s="309">
        <v>0</v>
      </c>
      <c r="V203" s="310">
        <f t="shared" si="10"/>
        <v>0</v>
      </c>
      <c r="W203" s="35" t="str">
        <f>IFERROR(IF(V203=0,"",ROUNDUP(V203/H203,0)*0.02175),"")</f>
        <v/>
      </c>
      <c r="X203" s="55"/>
      <c r="Y203" s="56"/>
      <c r="AC203" s="57"/>
      <c r="AZ203" s="169" t="s">
        <v>1</v>
      </c>
    </row>
    <row r="204" spans="1:52" ht="27" customHeight="1" x14ac:dyDescent="0.25">
      <c r="A204" s="53" t="s">
        <v>325</v>
      </c>
      <c r="B204" s="53" t="s">
        <v>326</v>
      </c>
      <c r="C204" s="30">
        <v>4301010945</v>
      </c>
      <c r="D204" s="316">
        <v>4607091387353</v>
      </c>
      <c r="E204" s="317"/>
      <c r="F204" s="308">
        <v>1.35</v>
      </c>
      <c r="G204" s="31">
        <v>8</v>
      </c>
      <c r="H204" s="308">
        <v>10.8</v>
      </c>
      <c r="I204" s="308">
        <v>11.28</v>
      </c>
      <c r="J204" s="31">
        <v>56</v>
      </c>
      <c r="K204" s="32" t="s">
        <v>96</v>
      </c>
      <c r="L204" s="31">
        <v>55</v>
      </c>
      <c r="M204" s="6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19"/>
      <c r="O204" s="319"/>
      <c r="P204" s="319"/>
      <c r="Q204" s="317"/>
      <c r="R204" s="33"/>
      <c r="S204" s="33"/>
      <c r="T204" s="34" t="s">
        <v>63</v>
      </c>
      <c r="U204" s="309">
        <v>0</v>
      </c>
      <c r="V204" s="310">
        <f t="shared" si="10"/>
        <v>0</v>
      </c>
      <c r="W204" s="35" t="str">
        <f>IFERROR(IF(V204=0,"",ROUNDUP(V204/H204,0)*0.02175),"")</f>
        <v/>
      </c>
      <c r="X204" s="55"/>
      <c r="Y204" s="56"/>
      <c r="AC204" s="57"/>
      <c r="AZ204" s="170" t="s">
        <v>1</v>
      </c>
    </row>
    <row r="205" spans="1:52" ht="27" customHeight="1" x14ac:dyDescent="0.25">
      <c r="A205" s="53" t="s">
        <v>327</v>
      </c>
      <c r="B205" s="53" t="s">
        <v>328</v>
      </c>
      <c r="C205" s="30">
        <v>4301011328</v>
      </c>
      <c r="D205" s="316">
        <v>4607091386011</v>
      </c>
      <c r="E205" s="317"/>
      <c r="F205" s="308">
        <v>0.5</v>
      </c>
      <c r="G205" s="31">
        <v>10</v>
      </c>
      <c r="H205" s="308">
        <v>5</v>
      </c>
      <c r="I205" s="308">
        <v>5.21</v>
      </c>
      <c r="J205" s="31">
        <v>120</v>
      </c>
      <c r="K205" s="32" t="s">
        <v>62</v>
      </c>
      <c r="L205" s="31">
        <v>55</v>
      </c>
      <c r="M205" s="5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19"/>
      <c r="O205" s="319"/>
      <c r="P205" s="319"/>
      <c r="Q205" s="317"/>
      <c r="R205" s="33"/>
      <c r="S205" s="33"/>
      <c r="T205" s="34" t="s">
        <v>63</v>
      </c>
      <c r="U205" s="309">
        <v>0</v>
      </c>
      <c r="V205" s="310">
        <f t="shared" si="10"/>
        <v>0</v>
      </c>
      <c r="W205" s="35" t="str">
        <f t="shared" ref="W205:W211" si="11">IFERROR(IF(V205=0,"",ROUNDUP(V205/H205,0)*0.00937),"")</f>
        <v/>
      </c>
      <c r="X205" s="55"/>
      <c r="Y205" s="56"/>
      <c r="AC205" s="57"/>
      <c r="AZ205" s="171" t="s">
        <v>1</v>
      </c>
    </row>
    <row r="206" spans="1:52" ht="27" customHeight="1" x14ac:dyDescent="0.25">
      <c r="A206" s="53" t="s">
        <v>329</v>
      </c>
      <c r="B206" s="53" t="s">
        <v>330</v>
      </c>
      <c r="C206" s="30">
        <v>4301011329</v>
      </c>
      <c r="D206" s="316">
        <v>4607091387308</v>
      </c>
      <c r="E206" s="317"/>
      <c r="F206" s="308">
        <v>0.5</v>
      </c>
      <c r="G206" s="31">
        <v>10</v>
      </c>
      <c r="H206" s="308">
        <v>5</v>
      </c>
      <c r="I206" s="308">
        <v>5.21</v>
      </c>
      <c r="J206" s="31">
        <v>120</v>
      </c>
      <c r="K206" s="32" t="s">
        <v>62</v>
      </c>
      <c r="L206" s="31">
        <v>55</v>
      </c>
      <c r="M206" s="4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19"/>
      <c r="O206" s="319"/>
      <c r="P206" s="319"/>
      <c r="Q206" s="317"/>
      <c r="R206" s="33"/>
      <c r="S206" s="33"/>
      <c r="T206" s="34" t="s">
        <v>63</v>
      </c>
      <c r="U206" s="309">
        <v>0</v>
      </c>
      <c r="V206" s="310">
        <f t="shared" si="10"/>
        <v>0</v>
      </c>
      <c r="W206" s="35" t="str">
        <f t="shared" si="11"/>
        <v/>
      </c>
      <c r="X206" s="55"/>
      <c r="Y206" s="56"/>
      <c r="AC206" s="57"/>
      <c r="AZ206" s="172" t="s">
        <v>1</v>
      </c>
    </row>
    <row r="207" spans="1:52" ht="27" customHeight="1" x14ac:dyDescent="0.25">
      <c r="A207" s="53" t="s">
        <v>331</v>
      </c>
      <c r="B207" s="53" t="s">
        <v>332</v>
      </c>
      <c r="C207" s="30">
        <v>4301011049</v>
      </c>
      <c r="D207" s="316">
        <v>4607091387339</v>
      </c>
      <c r="E207" s="317"/>
      <c r="F207" s="308">
        <v>0.5</v>
      </c>
      <c r="G207" s="31">
        <v>10</v>
      </c>
      <c r="H207" s="308">
        <v>5</v>
      </c>
      <c r="I207" s="308">
        <v>5.24</v>
      </c>
      <c r="J207" s="31">
        <v>120</v>
      </c>
      <c r="K207" s="32" t="s">
        <v>96</v>
      </c>
      <c r="L207" s="31">
        <v>55</v>
      </c>
      <c r="M207" s="3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19"/>
      <c r="O207" s="319"/>
      <c r="P207" s="319"/>
      <c r="Q207" s="317"/>
      <c r="R207" s="33"/>
      <c r="S207" s="33"/>
      <c r="T207" s="34" t="s">
        <v>63</v>
      </c>
      <c r="U207" s="309">
        <v>0</v>
      </c>
      <c r="V207" s="310">
        <f t="shared" si="10"/>
        <v>0</v>
      </c>
      <c r="W207" s="35" t="str">
        <f t="shared" si="11"/>
        <v/>
      </c>
      <c r="X207" s="55"/>
      <c r="Y207" s="56"/>
      <c r="AC207" s="57"/>
      <c r="AZ207" s="173" t="s">
        <v>1</v>
      </c>
    </row>
    <row r="208" spans="1:52" ht="27" customHeight="1" x14ac:dyDescent="0.25">
      <c r="A208" s="53" t="s">
        <v>333</v>
      </c>
      <c r="B208" s="53" t="s">
        <v>334</v>
      </c>
      <c r="C208" s="30">
        <v>4301011433</v>
      </c>
      <c r="D208" s="316">
        <v>4680115882638</v>
      </c>
      <c r="E208" s="317"/>
      <c r="F208" s="308">
        <v>0.4</v>
      </c>
      <c r="G208" s="31">
        <v>10</v>
      </c>
      <c r="H208" s="308">
        <v>4</v>
      </c>
      <c r="I208" s="308">
        <v>4.24</v>
      </c>
      <c r="J208" s="31">
        <v>120</v>
      </c>
      <c r="K208" s="32" t="s">
        <v>96</v>
      </c>
      <c r="L208" s="31">
        <v>90</v>
      </c>
      <c r="M208" s="60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19"/>
      <c r="O208" s="319"/>
      <c r="P208" s="319"/>
      <c r="Q208" s="317"/>
      <c r="R208" s="33"/>
      <c r="S208" s="33"/>
      <c r="T208" s="34" t="s">
        <v>63</v>
      </c>
      <c r="U208" s="309">
        <v>0</v>
      </c>
      <c r="V208" s="310">
        <f t="shared" si="10"/>
        <v>0</v>
      </c>
      <c r="W208" s="35" t="str">
        <f t="shared" si="11"/>
        <v/>
      </c>
      <c r="X208" s="55"/>
      <c r="Y208" s="56"/>
      <c r="AC208" s="57"/>
      <c r="AZ208" s="174" t="s">
        <v>1</v>
      </c>
    </row>
    <row r="209" spans="1:52" ht="27" customHeight="1" x14ac:dyDescent="0.25">
      <c r="A209" s="53" t="s">
        <v>335</v>
      </c>
      <c r="B209" s="53" t="s">
        <v>336</v>
      </c>
      <c r="C209" s="30">
        <v>4301011573</v>
      </c>
      <c r="D209" s="316">
        <v>4680115881938</v>
      </c>
      <c r="E209" s="317"/>
      <c r="F209" s="308">
        <v>0.4</v>
      </c>
      <c r="G209" s="31">
        <v>10</v>
      </c>
      <c r="H209" s="308">
        <v>4</v>
      </c>
      <c r="I209" s="308">
        <v>4.24</v>
      </c>
      <c r="J209" s="31">
        <v>120</v>
      </c>
      <c r="K209" s="32" t="s">
        <v>96</v>
      </c>
      <c r="L209" s="31">
        <v>90</v>
      </c>
      <c r="M209" s="5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19"/>
      <c r="O209" s="319"/>
      <c r="P209" s="319"/>
      <c r="Q209" s="317"/>
      <c r="R209" s="33"/>
      <c r="S209" s="33"/>
      <c r="T209" s="34" t="s">
        <v>63</v>
      </c>
      <c r="U209" s="309">
        <v>0</v>
      </c>
      <c r="V209" s="310">
        <f t="shared" si="10"/>
        <v>0</v>
      </c>
      <c r="W209" s="35" t="str">
        <f t="shared" si="11"/>
        <v/>
      </c>
      <c r="X209" s="55"/>
      <c r="Y209" s="56"/>
      <c r="AC209" s="57"/>
      <c r="AZ209" s="175" t="s">
        <v>1</v>
      </c>
    </row>
    <row r="210" spans="1:52" ht="27" customHeight="1" x14ac:dyDescent="0.25">
      <c r="A210" s="53" t="s">
        <v>337</v>
      </c>
      <c r="B210" s="53" t="s">
        <v>338</v>
      </c>
      <c r="C210" s="30">
        <v>4301010944</v>
      </c>
      <c r="D210" s="316">
        <v>4607091387346</v>
      </c>
      <c r="E210" s="317"/>
      <c r="F210" s="308">
        <v>0.4</v>
      </c>
      <c r="G210" s="31">
        <v>10</v>
      </c>
      <c r="H210" s="308">
        <v>4</v>
      </c>
      <c r="I210" s="308">
        <v>4.24</v>
      </c>
      <c r="J210" s="31">
        <v>120</v>
      </c>
      <c r="K210" s="32" t="s">
        <v>96</v>
      </c>
      <c r="L210" s="31">
        <v>55</v>
      </c>
      <c r="M210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19"/>
      <c r="O210" s="319"/>
      <c r="P210" s="319"/>
      <c r="Q210" s="317"/>
      <c r="R210" s="33"/>
      <c r="S210" s="33"/>
      <c r="T210" s="34" t="s">
        <v>63</v>
      </c>
      <c r="U210" s="309">
        <v>0</v>
      </c>
      <c r="V210" s="310">
        <f t="shared" si="10"/>
        <v>0</v>
      </c>
      <c r="W210" s="35" t="str">
        <f t="shared" si="11"/>
        <v/>
      </c>
      <c r="X210" s="55"/>
      <c r="Y210" s="56"/>
      <c r="AC210" s="57"/>
      <c r="AZ210" s="176" t="s">
        <v>1</v>
      </c>
    </row>
    <row r="211" spans="1:52" ht="27" customHeight="1" x14ac:dyDescent="0.25">
      <c r="A211" s="53" t="s">
        <v>339</v>
      </c>
      <c r="B211" s="53" t="s">
        <v>340</v>
      </c>
      <c r="C211" s="30">
        <v>4301011353</v>
      </c>
      <c r="D211" s="316">
        <v>4607091389807</v>
      </c>
      <c r="E211" s="317"/>
      <c r="F211" s="308">
        <v>0.4</v>
      </c>
      <c r="G211" s="31">
        <v>10</v>
      </c>
      <c r="H211" s="308">
        <v>4</v>
      </c>
      <c r="I211" s="308">
        <v>4.24</v>
      </c>
      <c r="J211" s="31">
        <v>120</v>
      </c>
      <c r="K211" s="32" t="s">
        <v>96</v>
      </c>
      <c r="L211" s="31">
        <v>55</v>
      </c>
      <c r="M211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19"/>
      <c r="O211" s="319"/>
      <c r="P211" s="319"/>
      <c r="Q211" s="317"/>
      <c r="R211" s="33"/>
      <c r="S211" s="33"/>
      <c r="T211" s="34" t="s">
        <v>63</v>
      </c>
      <c r="U211" s="309">
        <v>0</v>
      </c>
      <c r="V211" s="310">
        <f t="shared" si="10"/>
        <v>0</v>
      </c>
      <c r="W211" s="35" t="str">
        <f t="shared" si="11"/>
        <v/>
      </c>
      <c r="X211" s="55"/>
      <c r="Y211" s="56"/>
      <c r="AC211" s="57"/>
      <c r="AZ211" s="177" t="s">
        <v>1</v>
      </c>
    </row>
    <row r="212" spans="1:52" x14ac:dyDescent="0.2">
      <c r="A212" s="313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5"/>
      <c r="M212" s="328" t="s">
        <v>64</v>
      </c>
      <c r="N212" s="329"/>
      <c r="O212" s="329"/>
      <c r="P212" s="329"/>
      <c r="Q212" s="329"/>
      <c r="R212" s="329"/>
      <c r="S212" s="330"/>
      <c r="T212" s="36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312"/>
      <c r="Y212" s="312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5"/>
      <c r="M213" s="328" t="s">
        <v>64</v>
      </c>
      <c r="N213" s="329"/>
      <c r="O213" s="329"/>
      <c r="P213" s="329"/>
      <c r="Q213" s="329"/>
      <c r="R213" s="329"/>
      <c r="S213" s="330"/>
      <c r="T213" s="36" t="s">
        <v>63</v>
      </c>
      <c r="U213" s="311">
        <f>IFERROR(SUM(U197:U211),"0")</f>
        <v>0</v>
      </c>
      <c r="V213" s="311">
        <f>IFERROR(SUM(V197:V211),"0")</f>
        <v>0</v>
      </c>
      <c r="W213" s="36"/>
      <c r="X213" s="312"/>
      <c r="Y213" s="312"/>
    </row>
    <row r="214" spans="1:52" ht="14.25" customHeight="1" x14ac:dyDescent="0.25">
      <c r="A214" s="326" t="s">
        <v>93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2"/>
      <c r="Y214" s="302"/>
    </row>
    <row r="215" spans="1:52" ht="27" customHeight="1" x14ac:dyDescent="0.25">
      <c r="A215" s="53" t="s">
        <v>341</v>
      </c>
      <c r="B215" s="53" t="s">
        <v>342</v>
      </c>
      <c r="C215" s="30">
        <v>4301020254</v>
      </c>
      <c r="D215" s="316">
        <v>4680115881914</v>
      </c>
      <c r="E215" s="317"/>
      <c r="F215" s="308">
        <v>0.4</v>
      </c>
      <c r="G215" s="31">
        <v>10</v>
      </c>
      <c r="H215" s="308">
        <v>4</v>
      </c>
      <c r="I215" s="308">
        <v>4.24</v>
      </c>
      <c r="J215" s="31">
        <v>120</v>
      </c>
      <c r="K215" s="32" t="s">
        <v>96</v>
      </c>
      <c r="L215" s="31">
        <v>90</v>
      </c>
      <c r="M215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19"/>
      <c r="O215" s="319"/>
      <c r="P215" s="319"/>
      <c r="Q215" s="317"/>
      <c r="R215" s="33"/>
      <c r="S215" s="33"/>
      <c r="T215" s="34" t="s">
        <v>63</v>
      </c>
      <c r="U215" s="309">
        <v>0</v>
      </c>
      <c r="V215" s="310">
        <f>IFERROR(IF(U215="",0,CEILING((U215/$H215),1)*$H215),"")</f>
        <v>0</v>
      </c>
      <c r="W215" s="35" t="str">
        <f>IFERROR(IF(V215=0,"",ROUNDUP(V215/H215,0)*0.00937),"")</f>
        <v/>
      </c>
      <c r="X215" s="55"/>
      <c r="Y215" s="56"/>
      <c r="AC215" s="57"/>
      <c r="AZ215" s="178" t="s">
        <v>1</v>
      </c>
    </row>
    <row r="216" spans="1:52" x14ac:dyDescent="0.2">
      <c r="A216" s="313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5"/>
      <c r="M216" s="328" t="s">
        <v>64</v>
      </c>
      <c r="N216" s="329"/>
      <c r="O216" s="329"/>
      <c r="P216" s="329"/>
      <c r="Q216" s="329"/>
      <c r="R216" s="329"/>
      <c r="S216" s="330"/>
      <c r="T216" s="36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5"/>
      <c r="M217" s="328" t="s">
        <v>64</v>
      </c>
      <c r="N217" s="329"/>
      <c r="O217" s="329"/>
      <c r="P217" s="329"/>
      <c r="Q217" s="329"/>
      <c r="R217" s="329"/>
      <c r="S217" s="330"/>
      <c r="T217" s="36" t="s">
        <v>63</v>
      </c>
      <c r="U217" s="311">
        <f>IFERROR(SUM(U215:U215),"0")</f>
        <v>0</v>
      </c>
      <c r="V217" s="311">
        <f>IFERROR(SUM(V215:V215),"0")</f>
        <v>0</v>
      </c>
      <c r="W217" s="36"/>
      <c r="X217" s="312"/>
      <c r="Y217" s="312"/>
    </row>
    <row r="218" spans="1:52" ht="14.25" customHeight="1" x14ac:dyDescent="0.25">
      <c r="A218" s="326" t="s">
        <v>59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02"/>
      <c r="Y218" s="302"/>
    </row>
    <row r="219" spans="1:52" ht="27" customHeight="1" x14ac:dyDescent="0.25">
      <c r="A219" s="53" t="s">
        <v>343</v>
      </c>
      <c r="B219" s="53" t="s">
        <v>344</v>
      </c>
      <c r="C219" s="30">
        <v>4301030878</v>
      </c>
      <c r="D219" s="316">
        <v>4607091387193</v>
      </c>
      <c r="E219" s="317"/>
      <c r="F219" s="308">
        <v>0.7</v>
      </c>
      <c r="G219" s="31">
        <v>6</v>
      </c>
      <c r="H219" s="308">
        <v>4.2</v>
      </c>
      <c r="I219" s="308">
        <v>4.46</v>
      </c>
      <c r="J219" s="31">
        <v>156</v>
      </c>
      <c r="K219" s="32" t="s">
        <v>62</v>
      </c>
      <c r="L219" s="31">
        <v>35</v>
      </c>
      <c r="M219" s="6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19"/>
      <c r="O219" s="319"/>
      <c r="P219" s="319"/>
      <c r="Q219" s="317"/>
      <c r="R219" s="33"/>
      <c r="S219" s="33"/>
      <c r="T219" s="34" t="s">
        <v>63</v>
      </c>
      <c r="U219" s="309">
        <v>50</v>
      </c>
      <c r="V219" s="310">
        <f>IFERROR(IF(U219="",0,CEILING((U219/$H219),1)*$H219),"")</f>
        <v>50.400000000000006</v>
      </c>
      <c r="W219" s="35">
        <f>IFERROR(IF(V219=0,"",ROUNDUP(V219/H219,0)*0.00753),"")</f>
        <v>9.0359999999999996E-2</v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345</v>
      </c>
      <c r="B220" s="53" t="s">
        <v>346</v>
      </c>
      <c r="C220" s="30">
        <v>4301031153</v>
      </c>
      <c r="D220" s="316">
        <v>4607091387230</v>
      </c>
      <c r="E220" s="317"/>
      <c r="F220" s="308">
        <v>0.7</v>
      </c>
      <c r="G220" s="31">
        <v>6</v>
      </c>
      <c r="H220" s="308">
        <v>4.2</v>
      </c>
      <c r="I220" s="308">
        <v>4.46</v>
      </c>
      <c r="J220" s="31">
        <v>156</v>
      </c>
      <c r="K220" s="32" t="s">
        <v>62</v>
      </c>
      <c r="L220" s="31">
        <v>40</v>
      </c>
      <c r="M220" s="3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19"/>
      <c r="O220" s="319"/>
      <c r="P220" s="319"/>
      <c r="Q220" s="317"/>
      <c r="R220" s="33"/>
      <c r="S220" s="33"/>
      <c r="T220" s="34" t="s">
        <v>63</v>
      </c>
      <c r="U220" s="309">
        <v>0</v>
      </c>
      <c r="V220" s="310">
        <f>IFERROR(IF(U220="",0,CEILING((U220/$H220),1)*$H220),"")</f>
        <v>0</v>
      </c>
      <c r="W220" s="35" t="str">
        <f>IFERROR(IF(V220=0,"",ROUNDUP(V220/H220,0)*0.00753),"")</f>
        <v/>
      </c>
      <c r="X220" s="55"/>
      <c r="Y220" s="56"/>
      <c r="AC220" s="57"/>
      <c r="AZ220" s="180" t="s">
        <v>1</v>
      </c>
    </row>
    <row r="221" spans="1:52" ht="27" customHeight="1" x14ac:dyDescent="0.25">
      <c r="A221" s="53" t="s">
        <v>347</v>
      </c>
      <c r="B221" s="53" t="s">
        <v>348</v>
      </c>
      <c r="C221" s="30">
        <v>4301031152</v>
      </c>
      <c r="D221" s="316">
        <v>4607091387285</v>
      </c>
      <c r="E221" s="317"/>
      <c r="F221" s="308">
        <v>0.35</v>
      </c>
      <c r="G221" s="31">
        <v>6</v>
      </c>
      <c r="H221" s="308">
        <v>2.1</v>
      </c>
      <c r="I221" s="308">
        <v>2.23</v>
      </c>
      <c r="J221" s="31">
        <v>234</v>
      </c>
      <c r="K221" s="32" t="s">
        <v>62</v>
      </c>
      <c r="L221" s="31">
        <v>40</v>
      </c>
      <c r="M221" s="4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19"/>
      <c r="O221" s="319"/>
      <c r="P221" s="319"/>
      <c r="Q221" s="317"/>
      <c r="R221" s="33"/>
      <c r="S221" s="33"/>
      <c r="T221" s="34" t="s">
        <v>63</v>
      </c>
      <c r="U221" s="309">
        <v>71.399999999999991</v>
      </c>
      <c r="V221" s="310">
        <f>IFERROR(IF(U221="",0,CEILING((U221/$H221),1)*$H221),"")</f>
        <v>71.400000000000006</v>
      </c>
      <c r="W221" s="35">
        <f>IFERROR(IF(V221=0,"",ROUNDUP(V221/H221,0)*0.00502),"")</f>
        <v>0.17068</v>
      </c>
      <c r="X221" s="55"/>
      <c r="Y221" s="56"/>
      <c r="AC221" s="57"/>
      <c r="AZ221" s="181" t="s">
        <v>1</v>
      </c>
    </row>
    <row r="222" spans="1:52" ht="27" customHeight="1" x14ac:dyDescent="0.25">
      <c r="A222" s="53" t="s">
        <v>349</v>
      </c>
      <c r="B222" s="53" t="s">
        <v>350</v>
      </c>
      <c r="C222" s="30">
        <v>4301031151</v>
      </c>
      <c r="D222" s="316">
        <v>4607091389845</v>
      </c>
      <c r="E222" s="317"/>
      <c r="F222" s="308">
        <v>0.35</v>
      </c>
      <c r="G222" s="31">
        <v>6</v>
      </c>
      <c r="H222" s="308">
        <v>2.1</v>
      </c>
      <c r="I222" s="308">
        <v>2.2000000000000002</v>
      </c>
      <c r="J222" s="31">
        <v>234</v>
      </c>
      <c r="K222" s="32" t="s">
        <v>62</v>
      </c>
      <c r="L222" s="31">
        <v>40</v>
      </c>
      <c r="M222" s="3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19"/>
      <c r="O222" s="319"/>
      <c r="P222" s="319"/>
      <c r="Q222" s="317"/>
      <c r="R222" s="33"/>
      <c r="S222" s="33"/>
      <c r="T222" s="34" t="s">
        <v>63</v>
      </c>
      <c r="U222" s="309">
        <v>0</v>
      </c>
      <c r="V222" s="310">
        <f>IFERROR(IF(U222="",0,CEILING((U222/$H222),1)*$H222),"")</f>
        <v>0</v>
      </c>
      <c r="W222" s="35" t="str">
        <f>IFERROR(IF(V222=0,"",ROUNDUP(V222/H222,0)*0.00502),"")</f>
        <v/>
      </c>
      <c r="X222" s="55"/>
      <c r="Y222" s="56"/>
      <c r="AC222" s="57"/>
      <c r="AZ222" s="182" t="s">
        <v>1</v>
      </c>
    </row>
    <row r="223" spans="1:52" x14ac:dyDescent="0.2">
      <c r="A223" s="313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5"/>
      <c r="M223" s="328" t="s">
        <v>64</v>
      </c>
      <c r="N223" s="329"/>
      <c r="O223" s="329"/>
      <c r="P223" s="329"/>
      <c r="Q223" s="329"/>
      <c r="R223" s="329"/>
      <c r="S223" s="330"/>
      <c r="T223" s="36" t="s">
        <v>65</v>
      </c>
      <c r="U223" s="311">
        <f>IFERROR(U219/H219,"0")+IFERROR(U220/H220,"0")+IFERROR(U221/H221,"0")+IFERROR(U222/H222,"0")</f>
        <v>45.904761904761898</v>
      </c>
      <c r="V223" s="311">
        <f>IFERROR(V219/H219,"0")+IFERROR(V220/H220,"0")+IFERROR(V221/H221,"0")+IFERROR(V222/H222,"0")</f>
        <v>46</v>
      </c>
      <c r="W223" s="311">
        <f>IFERROR(IF(W219="",0,W219),"0")+IFERROR(IF(W220="",0,W220),"0")+IFERROR(IF(W221="",0,W221),"0")+IFERROR(IF(W222="",0,W222),"0")</f>
        <v>0.26103999999999999</v>
      </c>
      <c r="X223" s="312"/>
      <c r="Y223" s="312"/>
    </row>
    <row r="224" spans="1:52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5"/>
      <c r="M224" s="328" t="s">
        <v>64</v>
      </c>
      <c r="N224" s="329"/>
      <c r="O224" s="329"/>
      <c r="P224" s="329"/>
      <c r="Q224" s="329"/>
      <c r="R224" s="329"/>
      <c r="S224" s="330"/>
      <c r="T224" s="36" t="s">
        <v>63</v>
      </c>
      <c r="U224" s="311">
        <f>IFERROR(SUM(U219:U222),"0")</f>
        <v>121.39999999999999</v>
      </c>
      <c r="V224" s="311">
        <f>IFERROR(SUM(V219:V222),"0")</f>
        <v>121.80000000000001</v>
      </c>
      <c r="W224" s="36"/>
      <c r="X224" s="312"/>
      <c r="Y224" s="312"/>
    </row>
    <row r="225" spans="1:52" ht="14.25" customHeight="1" x14ac:dyDescent="0.25">
      <c r="A225" s="326" t="s">
        <v>66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02"/>
      <c r="Y225" s="302"/>
    </row>
    <row r="226" spans="1:52" ht="16.5" customHeight="1" x14ac:dyDescent="0.25">
      <c r="A226" s="53" t="s">
        <v>351</v>
      </c>
      <c r="B226" s="53" t="s">
        <v>352</v>
      </c>
      <c r="C226" s="30">
        <v>4301051100</v>
      </c>
      <c r="D226" s="316">
        <v>4607091387766</v>
      </c>
      <c r="E226" s="317"/>
      <c r="F226" s="308">
        <v>1.35</v>
      </c>
      <c r="G226" s="31">
        <v>6</v>
      </c>
      <c r="H226" s="308">
        <v>8.1</v>
      </c>
      <c r="I226" s="308">
        <v>8.6579999999999995</v>
      </c>
      <c r="J226" s="31">
        <v>56</v>
      </c>
      <c r="K226" s="32" t="s">
        <v>125</v>
      </c>
      <c r="L226" s="31">
        <v>40</v>
      </c>
      <c r="M226" s="3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19"/>
      <c r="O226" s="319"/>
      <c r="P226" s="319"/>
      <c r="Q226" s="317"/>
      <c r="R226" s="33"/>
      <c r="S226" s="33"/>
      <c r="T226" s="34" t="s">
        <v>63</v>
      </c>
      <c r="U226" s="309">
        <v>0</v>
      </c>
      <c r="V226" s="310">
        <f t="shared" ref="V226:V231" si="12">IFERROR(IF(U226="",0,CEILING((U226/$H226),1)*$H226),"")</f>
        <v>0</v>
      </c>
      <c r="W226" s="35" t="str">
        <f>IFERROR(IF(V226=0,"",ROUNDUP(V226/H226,0)*0.02175),"")</f>
        <v/>
      </c>
      <c r="X226" s="55"/>
      <c r="Y226" s="56"/>
      <c r="AC226" s="57"/>
      <c r="AZ226" s="183" t="s">
        <v>1</v>
      </c>
    </row>
    <row r="227" spans="1:52" ht="27" customHeight="1" x14ac:dyDescent="0.25">
      <c r="A227" s="53" t="s">
        <v>353</v>
      </c>
      <c r="B227" s="53" t="s">
        <v>354</v>
      </c>
      <c r="C227" s="30">
        <v>4301051116</v>
      </c>
      <c r="D227" s="316">
        <v>4607091387957</v>
      </c>
      <c r="E227" s="317"/>
      <c r="F227" s="308">
        <v>1.3</v>
      </c>
      <c r="G227" s="31">
        <v>6</v>
      </c>
      <c r="H227" s="308">
        <v>7.8</v>
      </c>
      <c r="I227" s="308">
        <v>8.3640000000000008</v>
      </c>
      <c r="J227" s="31">
        <v>56</v>
      </c>
      <c r="K227" s="32" t="s">
        <v>62</v>
      </c>
      <c r="L227" s="31">
        <v>40</v>
      </c>
      <c r="M227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19"/>
      <c r="O227" s="319"/>
      <c r="P227" s="319"/>
      <c r="Q227" s="317"/>
      <c r="R227" s="33"/>
      <c r="S227" s="33"/>
      <c r="T227" s="34" t="s">
        <v>63</v>
      </c>
      <c r="U227" s="309">
        <v>0</v>
      </c>
      <c r="V227" s="310">
        <f t="shared" si="12"/>
        <v>0</v>
      </c>
      <c r="W227" s="35" t="str">
        <f>IFERROR(IF(V227=0,"",ROUNDUP(V227/H227,0)*0.02175),"")</f>
        <v/>
      </c>
      <c r="X227" s="55"/>
      <c r="Y227" s="56"/>
      <c r="AC227" s="57"/>
      <c r="AZ227" s="184" t="s">
        <v>1</v>
      </c>
    </row>
    <row r="228" spans="1:52" ht="27" customHeight="1" x14ac:dyDescent="0.25">
      <c r="A228" s="53" t="s">
        <v>355</v>
      </c>
      <c r="B228" s="53" t="s">
        <v>356</v>
      </c>
      <c r="C228" s="30">
        <v>4301051115</v>
      </c>
      <c r="D228" s="316">
        <v>4607091387964</v>
      </c>
      <c r="E228" s="317"/>
      <c r="F228" s="308">
        <v>1.35</v>
      </c>
      <c r="G228" s="31">
        <v>6</v>
      </c>
      <c r="H228" s="308">
        <v>8.1</v>
      </c>
      <c r="I228" s="308">
        <v>8.6460000000000008</v>
      </c>
      <c r="J228" s="31">
        <v>56</v>
      </c>
      <c r="K228" s="32" t="s">
        <v>62</v>
      </c>
      <c r="L228" s="31">
        <v>40</v>
      </c>
      <c r="M228" s="3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19"/>
      <c r="O228" s="319"/>
      <c r="P228" s="319"/>
      <c r="Q228" s="317"/>
      <c r="R228" s="33"/>
      <c r="S228" s="33"/>
      <c r="T228" s="34" t="s">
        <v>63</v>
      </c>
      <c r="U228" s="309">
        <v>0</v>
      </c>
      <c r="V228" s="310">
        <f t="shared" si="12"/>
        <v>0</v>
      </c>
      <c r="W228" s="35" t="str">
        <f>IFERROR(IF(V228=0,"",ROUNDUP(V228/H228,0)*0.02175),"")</f>
        <v/>
      </c>
      <c r="X228" s="55"/>
      <c r="Y228" s="56"/>
      <c r="AC228" s="57"/>
      <c r="AZ228" s="185" t="s">
        <v>1</v>
      </c>
    </row>
    <row r="229" spans="1:52" ht="16.5" customHeight="1" x14ac:dyDescent="0.25">
      <c r="A229" s="53" t="s">
        <v>357</v>
      </c>
      <c r="B229" s="53" t="s">
        <v>358</v>
      </c>
      <c r="C229" s="30">
        <v>4301051134</v>
      </c>
      <c r="D229" s="316">
        <v>4607091381672</v>
      </c>
      <c r="E229" s="317"/>
      <c r="F229" s="308">
        <v>0.6</v>
      </c>
      <c r="G229" s="31">
        <v>6</v>
      </c>
      <c r="H229" s="308">
        <v>3.6</v>
      </c>
      <c r="I229" s="308">
        <v>3.8759999999999999</v>
      </c>
      <c r="J229" s="31">
        <v>120</v>
      </c>
      <c r="K229" s="32" t="s">
        <v>62</v>
      </c>
      <c r="L229" s="31">
        <v>40</v>
      </c>
      <c r="M229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19"/>
      <c r="O229" s="319"/>
      <c r="P229" s="319"/>
      <c r="Q229" s="317"/>
      <c r="R229" s="33"/>
      <c r="S229" s="33"/>
      <c r="T229" s="34" t="s">
        <v>63</v>
      </c>
      <c r="U229" s="309">
        <v>0</v>
      </c>
      <c r="V229" s="310">
        <f t="shared" si="12"/>
        <v>0</v>
      </c>
      <c r="W229" s="35" t="str">
        <f>IFERROR(IF(V229=0,"",ROUNDUP(V229/H229,0)*0.00937),"")</f>
        <v/>
      </c>
      <c r="X229" s="55"/>
      <c r="Y229" s="56"/>
      <c r="AC229" s="57"/>
      <c r="AZ229" s="186" t="s">
        <v>1</v>
      </c>
    </row>
    <row r="230" spans="1:52" ht="27" customHeight="1" x14ac:dyDescent="0.25">
      <c r="A230" s="53" t="s">
        <v>359</v>
      </c>
      <c r="B230" s="53" t="s">
        <v>360</v>
      </c>
      <c r="C230" s="30">
        <v>4301051130</v>
      </c>
      <c r="D230" s="316">
        <v>4607091387537</v>
      </c>
      <c r="E230" s="317"/>
      <c r="F230" s="308">
        <v>0.45</v>
      </c>
      <c r="G230" s="31">
        <v>6</v>
      </c>
      <c r="H230" s="308">
        <v>2.7</v>
      </c>
      <c r="I230" s="308">
        <v>2.99</v>
      </c>
      <c r="J230" s="31">
        <v>156</v>
      </c>
      <c r="K230" s="32" t="s">
        <v>62</v>
      </c>
      <c r="L230" s="31">
        <v>40</v>
      </c>
      <c r="M230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19"/>
      <c r="O230" s="319"/>
      <c r="P230" s="319"/>
      <c r="Q230" s="317"/>
      <c r="R230" s="33"/>
      <c r="S230" s="33"/>
      <c r="T230" s="34" t="s">
        <v>63</v>
      </c>
      <c r="U230" s="309">
        <v>0</v>
      </c>
      <c r="V230" s="310">
        <f t="shared" si="12"/>
        <v>0</v>
      </c>
      <c r="W230" s="35" t="str">
        <f>IFERROR(IF(V230=0,"",ROUNDUP(V230/H230,0)*0.00753),"")</f>
        <v/>
      </c>
      <c r="X230" s="55"/>
      <c r="Y230" s="56"/>
      <c r="AC230" s="57"/>
      <c r="AZ230" s="187" t="s">
        <v>1</v>
      </c>
    </row>
    <row r="231" spans="1:52" ht="27" customHeight="1" x14ac:dyDescent="0.25">
      <c r="A231" s="53" t="s">
        <v>361</v>
      </c>
      <c r="B231" s="53" t="s">
        <v>362</v>
      </c>
      <c r="C231" s="30">
        <v>4301051132</v>
      </c>
      <c r="D231" s="316">
        <v>4607091387513</v>
      </c>
      <c r="E231" s="317"/>
      <c r="F231" s="308">
        <v>0.45</v>
      </c>
      <c r="G231" s="31">
        <v>6</v>
      </c>
      <c r="H231" s="308">
        <v>2.7</v>
      </c>
      <c r="I231" s="308">
        <v>2.9780000000000002</v>
      </c>
      <c r="J231" s="31">
        <v>156</v>
      </c>
      <c r="K231" s="32" t="s">
        <v>62</v>
      </c>
      <c r="L231" s="31">
        <v>40</v>
      </c>
      <c r="M231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19"/>
      <c r="O231" s="319"/>
      <c r="P231" s="319"/>
      <c r="Q231" s="317"/>
      <c r="R231" s="33"/>
      <c r="S231" s="33"/>
      <c r="T231" s="34" t="s">
        <v>63</v>
      </c>
      <c r="U231" s="309">
        <v>0</v>
      </c>
      <c r="V231" s="310">
        <f t="shared" si="12"/>
        <v>0</v>
      </c>
      <c r="W231" s="35" t="str">
        <f>IFERROR(IF(V231=0,"",ROUNDUP(V231/H231,0)*0.00753),"")</f>
        <v/>
      </c>
      <c r="X231" s="55"/>
      <c r="Y231" s="56"/>
      <c r="AC231" s="57"/>
      <c r="AZ231" s="188" t="s">
        <v>1</v>
      </c>
    </row>
    <row r="232" spans="1:52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5"/>
      <c r="M232" s="328" t="s">
        <v>64</v>
      </c>
      <c r="N232" s="329"/>
      <c r="O232" s="329"/>
      <c r="P232" s="329"/>
      <c r="Q232" s="329"/>
      <c r="R232" s="329"/>
      <c r="S232" s="330"/>
      <c r="T232" s="36" t="s">
        <v>65</v>
      </c>
      <c r="U232" s="311">
        <f>IFERROR(U226/H226,"0")+IFERROR(U227/H227,"0")+IFERROR(U228/H228,"0")+IFERROR(U229/H229,"0")+IFERROR(U230/H230,"0")+IFERROR(U231/H231,"0")</f>
        <v>0</v>
      </c>
      <c r="V232" s="311">
        <f>IFERROR(V226/H226,"0")+IFERROR(V227/H227,"0")+IFERROR(V228/H228,"0")+IFERROR(V229/H229,"0")+IFERROR(V230/H230,"0")+IFERROR(V231/H231,"0")</f>
        <v>0</v>
      </c>
      <c r="W232" s="311">
        <f>IFERROR(IF(W226="",0,W226),"0")+IFERROR(IF(W227="",0,W227),"0")+IFERROR(IF(W228="",0,W228),"0")+IFERROR(IF(W229="",0,W229),"0")+IFERROR(IF(W230="",0,W230),"0")+IFERROR(IF(W231="",0,W231),"0")</f>
        <v>0</v>
      </c>
      <c r="X232" s="312"/>
      <c r="Y232" s="312"/>
    </row>
    <row r="233" spans="1:52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5"/>
      <c r="M233" s="328" t="s">
        <v>64</v>
      </c>
      <c r="N233" s="329"/>
      <c r="O233" s="329"/>
      <c r="P233" s="329"/>
      <c r="Q233" s="329"/>
      <c r="R233" s="329"/>
      <c r="S233" s="330"/>
      <c r="T233" s="36" t="s">
        <v>63</v>
      </c>
      <c r="U233" s="311">
        <f>IFERROR(SUM(U226:U231),"0")</f>
        <v>0</v>
      </c>
      <c r="V233" s="311">
        <f>IFERROR(SUM(V226:V231),"0")</f>
        <v>0</v>
      </c>
      <c r="W233" s="36"/>
      <c r="X233" s="312"/>
      <c r="Y233" s="312"/>
    </row>
    <row r="234" spans="1:52" ht="14.25" customHeight="1" x14ac:dyDescent="0.25">
      <c r="A234" s="326" t="s">
        <v>205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02"/>
      <c r="Y234" s="302"/>
    </row>
    <row r="235" spans="1:52" ht="16.5" customHeight="1" x14ac:dyDescent="0.25">
      <c r="A235" s="53" t="s">
        <v>363</v>
      </c>
      <c r="B235" s="53" t="s">
        <v>364</v>
      </c>
      <c r="C235" s="30">
        <v>4301060326</v>
      </c>
      <c r="D235" s="316">
        <v>4607091380880</v>
      </c>
      <c r="E235" s="317"/>
      <c r="F235" s="308">
        <v>1.4</v>
      </c>
      <c r="G235" s="31">
        <v>6</v>
      </c>
      <c r="H235" s="308">
        <v>8.4</v>
      </c>
      <c r="I235" s="308">
        <v>8.9640000000000004</v>
      </c>
      <c r="J235" s="31">
        <v>56</v>
      </c>
      <c r="K235" s="32" t="s">
        <v>62</v>
      </c>
      <c r="L235" s="31">
        <v>30</v>
      </c>
      <c r="M235" s="5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19"/>
      <c r="O235" s="319"/>
      <c r="P235" s="319"/>
      <c r="Q235" s="317"/>
      <c r="R235" s="33"/>
      <c r="S235" s="33"/>
      <c r="T235" s="34" t="s">
        <v>63</v>
      </c>
      <c r="U235" s="309">
        <v>100</v>
      </c>
      <c r="V235" s="310">
        <f>IFERROR(IF(U235="",0,CEILING((U235/$H235),1)*$H235),"")</f>
        <v>100.80000000000001</v>
      </c>
      <c r="W235" s="35">
        <f>IFERROR(IF(V235=0,"",ROUNDUP(V235/H235,0)*0.02175),"")</f>
        <v>0.26100000000000001</v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365</v>
      </c>
      <c r="B236" s="53" t="s">
        <v>366</v>
      </c>
      <c r="C236" s="30">
        <v>4301060308</v>
      </c>
      <c r="D236" s="316">
        <v>4607091384482</v>
      </c>
      <c r="E236" s="317"/>
      <c r="F236" s="308">
        <v>1.3</v>
      </c>
      <c r="G236" s="31">
        <v>6</v>
      </c>
      <c r="H236" s="308">
        <v>7.8</v>
      </c>
      <c r="I236" s="308">
        <v>8.3640000000000008</v>
      </c>
      <c r="J236" s="31">
        <v>56</v>
      </c>
      <c r="K236" s="32" t="s">
        <v>62</v>
      </c>
      <c r="L236" s="31">
        <v>30</v>
      </c>
      <c r="M236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19"/>
      <c r="O236" s="319"/>
      <c r="P236" s="319"/>
      <c r="Q236" s="317"/>
      <c r="R236" s="33"/>
      <c r="S236" s="33"/>
      <c r="T236" s="34" t="s">
        <v>63</v>
      </c>
      <c r="U236" s="309">
        <v>700</v>
      </c>
      <c r="V236" s="310">
        <f>IFERROR(IF(U236="",0,CEILING((U236/$H236),1)*$H236),"")</f>
        <v>702</v>
      </c>
      <c r="W236" s="35">
        <f>IFERROR(IF(V236=0,"",ROUNDUP(V236/H236,0)*0.02175),"")</f>
        <v>1.9574999999999998</v>
      </c>
      <c r="X236" s="55"/>
      <c r="Y236" s="56"/>
      <c r="AC236" s="57"/>
      <c r="AZ236" s="190" t="s">
        <v>1</v>
      </c>
    </row>
    <row r="237" spans="1:52" ht="16.5" customHeight="1" x14ac:dyDescent="0.25">
      <c r="A237" s="53" t="s">
        <v>367</v>
      </c>
      <c r="B237" s="53" t="s">
        <v>368</v>
      </c>
      <c r="C237" s="30">
        <v>4301060325</v>
      </c>
      <c r="D237" s="316">
        <v>4607091380897</v>
      </c>
      <c r="E237" s="317"/>
      <c r="F237" s="308">
        <v>1.4</v>
      </c>
      <c r="G237" s="31">
        <v>6</v>
      </c>
      <c r="H237" s="308">
        <v>8.4</v>
      </c>
      <c r="I237" s="308">
        <v>8.9640000000000004</v>
      </c>
      <c r="J237" s="31">
        <v>56</v>
      </c>
      <c r="K237" s="32" t="s">
        <v>62</v>
      </c>
      <c r="L237" s="31">
        <v>30</v>
      </c>
      <c r="M237" s="5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19"/>
      <c r="O237" s="319"/>
      <c r="P237" s="319"/>
      <c r="Q237" s="317"/>
      <c r="R237" s="33"/>
      <c r="S237" s="33"/>
      <c r="T237" s="34" t="s">
        <v>63</v>
      </c>
      <c r="U237" s="309">
        <v>0</v>
      </c>
      <c r="V237" s="310">
        <f>IFERROR(IF(U237="",0,CEILING((U237/$H237),1)*$H237),"")</f>
        <v>0</v>
      </c>
      <c r="W237" s="35" t="str">
        <f>IFERROR(IF(V237=0,"",ROUNDUP(V237/H237,0)*0.02175),"")</f>
        <v/>
      </c>
      <c r="X237" s="55"/>
      <c r="Y237" s="56"/>
      <c r="AC237" s="57"/>
      <c r="AZ237" s="191" t="s">
        <v>1</v>
      </c>
    </row>
    <row r="238" spans="1:52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5"/>
      <c r="M238" s="328" t="s">
        <v>64</v>
      </c>
      <c r="N238" s="329"/>
      <c r="O238" s="329"/>
      <c r="P238" s="329"/>
      <c r="Q238" s="329"/>
      <c r="R238" s="329"/>
      <c r="S238" s="330"/>
      <c r="T238" s="36" t="s">
        <v>65</v>
      </c>
      <c r="U238" s="311">
        <f>IFERROR(U235/H235,"0")+IFERROR(U236/H236,"0")+IFERROR(U237/H237,"0")</f>
        <v>101.64835164835165</v>
      </c>
      <c r="V238" s="311">
        <f>IFERROR(V235/H235,"0")+IFERROR(V236/H236,"0")+IFERROR(V237/H237,"0")</f>
        <v>102</v>
      </c>
      <c r="W238" s="311">
        <f>IFERROR(IF(W235="",0,W235),"0")+IFERROR(IF(W236="",0,W236),"0")+IFERROR(IF(W237="",0,W237),"0")</f>
        <v>2.2184999999999997</v>
      </c>
      <c r="X238" s="312"/>
      <c r="Y238" s="312"/>
    </row>
    <row r="239" spans="1:52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5"/>
      <c r="M239" s="328" t="s">
        <v>64</v>
      </c>
      <c r="N239" s="329"/>
      <c r="O239" s="329"/>
      <c r="P239" s="329"/>
      <c r="Q239" s="329"/>
      <c r="R239" s="329"/>
      <c r="S239" s="330"/>
      <c r="T239" s="36" t="s">
        <v>63</v>
      </c>
      <c r="U239" s="311">
        <f>IFERROR(SUM(U235:U237),"0")</f>
        <v>800</v>
      </c>
      <c r="V239" s="311">
        <f>IFERROR(SUM(V235:V237),"0")</f>
        <v>802.8</v>
      </c>
      <c r="W239" s="36"/>
      <c r="X239" s="312"/>
      <c r="Y239" s="312"/>
    </row>
    <row r="240" spans="1:52" ht="14.25" customHeight="1" x14ac:dyDescent="0.25">
      <c r="A240" s="326" t="s">
        <v>79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02"/>
      <c r="Y240" s="302"/>
    </row>
    <row r="241" spans="1:52" ht="16.5" customHeight="1" x14ac:dyDescent="0.25">
      <c r="A241" s="53" t="s">
        <v>369</v>
      </c>
      <c r="B241" s="53" t="s">
        <v>370</v>
      </c>
      <c r="C241" s="30">
        <v>4301030232</v>
      </c>
      <c r="D241" s="316">
        <v>4607091388374</v>
      </c>
      <c r="E241" s="317"/>
      <c r="F241" s="308">
        <v>0.38</v>
      </c>
      <c r="G241" s="31">
        <v>8</v>
      </c>
      <c r="H241" s="308">
        <v>3.04</v>
      </c>
      <c r="I241" s="308">
        <v>3.28</v>
      </c>
      <c r="J241" s="31">
        <v>156</v>
      </c>
      <c r="K241" s="32" t="s">
        <v>82</v>
      </c>
      <c r="L241" s="31">
        <v>180</v>
      </c>
      <c r="M241" s="386" t="s">
        <v>371</v>
      </c>
      <c r="N241" s="319"/>
      <c r="O241" s="319"/>
      <c r="P241" s="319"/>
      <c r="Q241" s="317"/>
      <c r="R241" s="33"/>
      <c r="S241" s="33"/>
      <c r="T241" s="34" t="s">
        <v>63</v>
      </c>
      <c r="U241" s="309">
        <v>0</v>
      </c>
      <c r="V241" s="310">
        <f>IFERROR(IF(U241="",0,CEILING((U241/$H241),1)*$H241),"")</f>
        <v>0</v>
      </c>
      <c r="W241" s="35" t="str">
        <f>IFERROR(IF(V241=0,"",ROUNDUP(V241/H241,0)*0.00753),"")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372</v>
      </c>
      <c r="B242" s="53" t="s">
        <v>373</v>
      </c>
      <c r="C242" s="30">
        <v>4301030235</v>
      </c>
      <c r="D242" s="316">
        <v>4607091388381</v>
      </c>
      <c r="E242" s="317"/>
      <c r="F242" s="308">
        <v>0.38</v>
      </c>
      <c r="G242" s="31">
        <v>8</v>
      </c>
      <c r="H242" s="308">
        <v>3.04</v>
      </c>
      <c r="I242" s="308">
        <v>3.32</v>
      </c>
      <c r="J242" s="31">
        <v>156</v>
      </c>
      <c r="K242" s="32" t="s">
        <v>82</v>
      </c>
      <c r="L242" s="31">
        <v>180</v>
      </c>
      <c r="M242" s="428" t="s">
        <v>374</v>
      </c>
      <c r="N242" s="319"/>
      <c r="O242" s="319"/>
      <c r="P242" s="319"/>
      <c r="Q242" s="317"/>
      <c r="R242" s="33"/>
      <c r="S242" s="33"/>
      <c r="T242" s="34" t="s">
        <v>63</v>
      </c>
      <c r="U242" s="309">
        <v>0</v>
      </c>
      <c r="V242" s="310">
        <f>IFERROR(IF(U242="",0,CEILING((U242/$H242),1)*$H242),"")</f>
        <v>0</v>
      </c>
      <c r="W242" s="35" t="str">
        <f>IFERROR(IF(V242=0,"",ROUNDUP(V242/H242,0)*0.00753),"")</f>
        <v/>
      </c>
      <c r="X242" s="55"/>
      <c r="Y242" s="56"/>
      <c r="AC242" s="57"/>
      <c r="AZ242" s="193" t="s">
        <v>1</v>
      </c>
    </row>
    <row r="243" spans="1:52" ht="27" customHeight="1" x14ac:dyDescent="0.25">
      <c r="A243" s="53" t="s">
        <v>375</v>
      </c>
      <c r="B243" s="53" t="s">
        <v>376</v>
      </c>
      <c r="C243" s="30">
        <v>4301030233</v>
      </c>
      <c r="D243" s="316">
        <v>4607091388404</v>
      </c>
      <c r="E243" s="317"/>
      <c r="F243" s="308">
        <v>0.17</v>
      </c>
      <c r="G243" s="31">
        <v>15</v>
      </c>
      <c r="H243" s="308">
        <v>2.5499999999999998</v>
      </c>
      <c r="I243" s="308">
        <v>2.9</v>
      </c>
      <c r="J243" s="31">
        <v>156</v>
      </c>
      <c r="K243" s="32" t="s">
        <v>82</v>
      </c>
      <c r="L243" s="31">
        <v>180</v>
      </c>
      <c r="M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19"/>
      <c r="O243" s="319"/>
      <c r="P243" s="319"/>
      <c r="Q243" s="317"/>
      <c r="R243" s="33"/>
      <c r="S243" s="33"/>
      <c r="T243" s="34" t="s">
        <v>63</v>
      </c>
      <c r="U243" s="309">
        <v>86.7</v>
      </c>
      <c r="V243" s="310">
        <f>IFERROR(IF(U243="",0,CEILING((U243/$H243),1)*$H243),"")</f>
        <v>86.699999999999989</v>
      </c>
      <c r="W243" s="35">
        <f>IFERROR(IF(V243=0,"",ROUNDUP(V243/H243,0)*0.00753),"")</f>
        <v>0.25602000000000003</v>
      </c>
      <c r="X243" s="55"/>
      <c r="Y243" s="56"/>
      <c r="AC243" s="57"/>
      <c r="AZ243" s="194" t="s">
        <v>1</v>
      </c>
    </row>
    <row r="244" spans="1:52" x14ac:dyDescent="0.2">
      <c r="A244" s="313"/>
      <c r="B244" s="314"/>
      <c r="C244" s="314"/>
      <c r="D244" s="314"/>
      <c r="E244" s="314"/>
      <c r="F244" s="314"/>
      <c r="G244" s="314"/>
      <c r="H244" s="314"/>
      <c r="I244" s="314"/>
      <c r="J244" s="314"/>
      <c r="K244" s="314"/>
      <c r="L244" s="315"/>
      <c r="M244" s="328" t="s">
        <v>64</v>
      </c>
      <c r="N244" s="329"/>
      <c r="O244" s="329"/>
      <c r="P244" s="329"/>
      <c r="Q244" s="329"/>
      <c r="R244" s="329"/>
      <c r="S244" s="330"/>
      <c r="T244" s="36" t="s">
        <v>65</v>
      </c>
      <c r="U244" s="311">
        <f>IFERROR(U241/H241,"0")+IFERROR(U242/H242,"0")+IFERROR(U243/H243,"0")</f>
        <v>34</v>
      </c>
      <c r="V244" s="311">
        <f>IFERROR(V241/H241,"0")+IFERROR(V242/H242,"0")+IFERROR(V243/H243,"0")</f>
        <v>34</v>
      </c>
      <c r="W244" s="311">
        <f>IFERROR(IF(W241="",0,W241),"0")+IFERROR(IF(W242="",0,W242),"0")+IFERROR(IF(W243="",0,W243),"0")</f>
        <v>0.25602000000000003</v>
      </c>
      <c r="X244" s="312"/>
      <c r="Y244" s="312"/>
    </row>
    <row r="245" spans="1:52" x14ac:dyDescent="0.2">
      <c r="A245" s="314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5"/>
      <c r="M245" s="328" t="s">
        <v>64</v>
      </c>
      <c r="N245" s="329"/>
      <c r="O245" s="329"/>
      <c r="P245" s="329"/>
      <c r="Q245" s="329"/>
      <c r="R245" s="329"/>
      <c r="S245" s="330"/>
      <c r="T245" s="36" t="s">
        <v>63</v>
      </c>
      <c r="U245" s="311">
        <f>IFERROR(SUM(U241:U243),"0")</f>
        <v>86.7</v>
      </c>
      <c r="V245" s="311">
        <f>IFERROR(SUM(V241:V243),"0")</f>
        <v>86.699999999999989</v>
      </c>
      <c r="W245" s="36"/>
      <c r="X245" s="312"/>
      <c r="Y245" s="312"/>
    </row>
    <row r="246" spans="1:52" ht="14.25" customHeight="1" x14ac:dyDescent="0.25">
      <c r="A246" s="326" t="s">
        <v>377</v>
      </c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4"/>
      <c r="N246" s="314"/>
      <c r="O246" s="314"/>
      <c r="P246" s="314"/>
      <c r="Q246" s="314"/>
      <c r="R246" s="314"/>
      <c r="S246" s="314"/>
      <c r="T246" s="314"/>
      <c r="U246" s="314"/>
      <c r="V246" s="314"/>
      <c r="W246" s="314"/>
      <c r="X246" s="302"/>
      <c r="Y246" s="302"/>
    </row>
    <row r="247" spans="1:52" ht="16.5" customHeight="1" x14ac:dyDescent="0.25">
      <c r="A247" s="53" t="s">
        <v>378</v>
      </c>
      <c r="B247" s="53" t="s">
        <v>379</v>
      </c>
      <c r="C247" s="30">
        <v>4301180007</v>
      </c>
      <c r="D247" s="316">
        <v>4680115881808</v>
      </c>
      <c r="E247" s="317"/>
      <c r="F247" s="308">
        <v>0.1</v>
      </c>
      <c r="G247" s="31">
        <v>20</v>
      </c>
      <c r="H247" s="308">
        <v>2</v>
      </c>
      <c r="I247" s="308">
        <v>2.2400000000000002</v>
      </c>
      <c r="J247" s="31">
        <v>238</v>
      </c>
      <c r="K247" s="32" t="s">
        <v>380</v>
      </c>
      <c r="L247" s="31">
        <v>730</v>
      </c>
      <c r="M247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19"/>
      <c r="O247" s="319"/>
      <c r="P247" s="319"/>
      <c r="Q247" s="317"/>
      <c r="R247" s="33"/>
      <c r="S247" s="33"/>
      <c r="T247" s="34" t="s">
        <v>63</v>
      </c>
      <c r="U247" s="309">
        <v>0</v>
      </c>
      <c r="V247" s="310">
        <f>IFERROR(IF(U247="",0,CEILING((U247/$H247),1)*$H247),"")</f>
        <v>0</v>
      </c>
      <c r="W247" s="35" t="str">
        <f>IFERROR(IF(V247=0,"",ROUNDUP(V247/H247,0)*0.00474),"")</f>
        <v/>
      </c>
      <c r="X247" s="55"/>
      <c r="Y247" s="56"/>
      <c r="AC247" s="57"/>
      <c r="AZ247" s="195" t="s">
        <v>1</v>
      </c>
    </row>
    <row r="248" spans="1:52" ht="27" customHeight="1" x14ac:dyDescent="0.25">
      <c r="A248" s="53" t="s">
        <v>381</v>
      </c>
      <c r="B248" s="53" t="s">
        <v>382</v>
      </c>
      <c r="C248" s="30">
        <v>4301180006</v>
      </c>
      <c r="D248" s="316">
        <v>4680115881822</v>
      </c>
      <c r="E248" s="317"/>
      <c r="F248" s="308">
        <v>0.1</v>
      </c>
      <c r="G248" s="31">
        <v>20</v>
      </c>
      <c r="H248" s="308">
        <v>2</v>
      </c>
      <c r="I248" s="308">
        <v>2.2400000000000002</v>
      </c>
      <c r="J248" s="31">
        <v>238</v>
      </c>
      <c r="K248" s="32" t="s">
        <v>380</v>
      </c>
      <c r="L248" s="31">
        <v>730</v>
      </c>
      <c r="M248" s="5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19"/>
      <c r="O248" s="319"/>
      <c r="P248" s="319"/>
      <c r="Q248" s="317"/>
      <c r="R248" s="33"/>
      <c r="S248" s="33"/>
      <c r="T248" s="34" t="s">
        <v>63</v>
      </c>
      <c r="U248" s="309">
        <v>0</v>
      </c>
      <c r="V248" s="310">
        <f>IFERROR(IF(U248="",0,CEILING((U248/$H248),1)*$H248),"")</f>
        <v>0</v>
      </c>
      <c r="W248" s="35" t="str">
        <f>IFERROR(IF(V248=0,"",ROUNDUP(V248/H248,0)*0.00474),"")</f>
        <v/>
      </c>
      <c r="X248" s="55"/>
      <c r="Y248" s="56"/>
      <c r="AC248" s="57"/>
      <c r="AZ248" s="196" t="s">
        <v>1</v>
      </c>
    </row>
    <row r="249" spans="1:52" ht="27" customHeight="1" x14ac:dyDescent="0.25">
      <c r="A249" s="53" t="s">
        <v>383</v>
      </c>
      <c r="B249" s="53" t="s">
        <v>384</v>
      </c>
      <c r="C249" s="30">
        <v>4301180001</v>
      </c>
      <c r="D249" s="316">
        <v>4680115880016</v>
      </c>
      <c r="E249" s="317"/>
      <c r="F249" s="308">
        <v>0.1</v>
      </c>
      <c r="G249" s="31">
        <v>20</v>
      </c>
      <c r="H249" s="308">
        <v>2</v>
      </c>
      <c r="I249" s="308">
        <v>2.2400000000000002</v>
      </c>
      <c r="J249" s="31">
        <v>238</v>
      </c>
      <c r="K249" s="32" t="s">
        <v>380</v>
      </c>
      <c r="L249" s="31">
        <v>730</v>
      </c>
      <c r="M249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19"/>
      <c r="O249" s="319"/>
      <c r="P249" s="319"/>
      <c r="Q249" s="317"/>
      <c r="R249" s="33"/>
      <c r="S249" s="33"/>
      <c r="T249" s="34" t="s">
        <v>63</v>
      </c>
      <c r="U249" s="309">
        <v>0</v>
      </c>
      <c r="V249" s="310">
        <f>IFERROR(IF(U249="",0,CEILING((U249/$H249),1)*$H249),"")</f>
        <v>0</v>
      </c>
      <c r="W249" s="35" t="str">
        <f>IFERROR(IF(V249=0,"",ROUNDUP(V249/H249,0)*0.00474),"")</f>
        <v/>
      </c>
      <c r="X249" s="55"/>
      <c r="Y249" s="56"/>
      <c r="AC249" s="57"/>
      <c r="AZ249" s="197" t="s">
        <v>1</v>
      </c>
    </row>
    <row r="250" spans="1:52" x14ac:dyDescent="0.2">
      <c r="A250" s="313"/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5"/>
      <c r="M250" s="328" t="s">
        <v>64</v>
      </c>
      <c r="N250" s="329"/>
      <c r="O250" s="329"/>
      <c r="P250" s="329"/>
      <c r="Q250" s="329"/>
      <c r="R250" s="329"/>
      <c r="S250" s="330"/>
      <c r="T250" s="36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14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5"/>
      <c r="M251" s="328" t="s">
        <v>64</v>
      </c>
      <c r="N251" s="329"/>
      <c r="O251" s="329"/>
      <c r="P251" s="329"/>
      <c r="Q251" s="329"/>
      <c r="R251" s="329"/>
      <c r="S251" s="330"/>
      <c r="T251" s="36" t="s">
        <v>63</v>
      </c>
      <c r="U251" s="311">
        <f>IFERROR(SUM(U247:U249),"0")</f>
        <v>0</v>
      </c>
      <c r="V251" s="311">
        <f>IFERROR(SUM(V247:V249),"0")</f>
        <v>0</v>
      </c>
      <c r="W251" s="36"/>
      <c r="X251" s="312"/>
      <c r="Y251" s="312"/>
    </row>
    <row r="252" spans="1:52" ht="16.5" customHeight="1" x14ac:dyDescent="0.25">
      <c r="A252" s="337" t="s">
        <v>385</v>
      </c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4"/>
      <c r="N252" s="314"/>
      <c r="O252" s="314"/>
      <c r="P252" s="314"/>
      <c r="Q252" s="314"/>
      <c r="R252" s="314"/>
      <c r="S252" s="314"/>
      <c r="T252" s="314"/>
      <c r="U252" s="314"/>
      <c r="V252" s="314"/>
      <c r="W252" s="314"/>
      <c r="X252" s="305"/>
      <c r="Y252" s="305"/>
    </row>
    <row r="253" spans="1:52" ht="14.25" customHeight="1" x14ac:dyDescent="0.25">
      <c r="A253" s="326" t="s">
        <v>100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02"/>
      <c r="Y253" s="302"/>
    </row>
    <row r="254" spans="1:52" ht="27" customHeight="1" x14ac:dyDescent="0.25">
      <c r="A254" s="53" t="s">
        <v>386</v>
      </c>
      <c r="B254" s="53" t="s">
        <v>387</v>
      </c>
      <c r="C254" s="30">
        <v>4301011315</v>
      </c>
      <c r="D254" s="316">
        <v>4607091387421</v>
      </c>
      <c r="E254" s="317"/>
      <c r="F254" s="308">
        <v>1.35</v>
      </c>
      <c r="G254" s="31">
        <v>8</v>
      </c>
      <c r="H254" s="308">
        <v>10.8</v>
      </c>
      <c r="I254" s="308">
        <v>11.28</v>
      </c>
      <c r="J254" s="31">
        <v>56</v>
      </c>
      <c r="K254" s="32" t="s">
        <v>96</v>
      </c>
      <c r="L254" s="31">
        <v>55</v>
      </c>
      <c r="M254" s="4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19"/>
      <c r="O254" s="319"/>
      <c r="P254" s="319"/>
      <c r="Q254" s="317"/>
      <c r="R254" s="33"/>
      <c r="S254" s="33"/>
      <c r="T254" s="34" t="s">
        <v>63</v>
      </c>
      <c r="U254" s="309">
        <v>0</v>
      </c>
      <c r="V254" s="310">
        <f t="shared" ref="V254:V260" si="13">IFERROR(IF(U254="",0,CEILING((U254/$H254),1)*$H254),"")</f>
        <v>0</v>
      </c>
      <c r="W254" s="35" t="str">
        <f>IFERROR(IF(V254=0,"",ROUNDUP(V254/H254,0)*0.02175),"")</f>
        <v/>
      </c>
      <c r="X254" s="55"/>
      <c r="Y254" s="56"/>
      <c r="AC254" s="57"/>
      <c r="AZ254" s="198" t="s">
        <v>1</v>
      </c>
    </row>
    <row r="255" spans="1:52" ht="27" customHeight="1" x14ac:dyDescent="0.25">
      <c r="A255" s="53" t="s">
        <v>386</v>
      </c>
      <c r="B255" s="53" t="s">
        <v>388</v>
      </c>
      <c r="C255" s="30">
        <v>4301011121</v>
      </c>
      <c r="D255" s="316">
        <v>4607091387421</v>
      </c>
      <c r="E255" s="317"/>
      <c r="F255" s="308">
        <v>1.35</v>
      </c>
      <c r="G255" s="31">
        <v>8</v>
      </c>
      <c r="H255" s="308">
        <v>10.8</v>
      </c>
      <c r="I255" s="308">
        <v>11.28</v>
      </c>
      <c r="J255" s="31">
        <v>48</v>
      </c>
      <c r="K255" s="32" t="s">
        <v>103</v>
      </c>
      <c r="L255" s="31">
        <v>55</v>
      </c>
      <c r="M255" s="4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19"/>
      <c r="O255" s="319"/>
      <c r="P255" s="319"/>
      <c r="Q255" s="317"/>
      <c r="R255" s="33"/>
      <c r="S255" s="33"/>
      <c r="T255" s="34" t="s">
        <v>63</v>
      </c>
      <c r="U255" s="309">
        <v>0</v>
      </c>
      <c r="V255" s="310">
        <f t="shared" si="13"/>
        <v>0</v>
      </c>
      <c r="W255" s="35" t="str">
        <f>IFERROR(IF(V255=0,"",ROUNDUP(V255/H255,0)*0.02039),"")</f>
        <v/>
      </c>
      <c r="X255" s="55"/>
      <c r="Y255" s="56"/>
      <c r="AC255" s="57"/>
      <c r="AZ255" s="199" t="s">
        <v>1</v>
      </c>
    </row>
    <row r="256" spans="1:52" ht="27" customHeight="1" x14ac:dyDescent="0.25">
      <c r="A256" s="53" t="s">
        <v>389</v>
      </c>
      <c r="B256" s="53" t="s">
        <v>390</v>
      </c>
      <c r="C256" s="30">
        <v>4301011619</v>
      </c>
      <c r="D256" s="316">
        <v>4607091387452</v>
      </c>
      <c r="E256" s="317"/>
      <c r="F256" s="308">
        <v>1.45</v>
      </c>
      <c r="G256" s="31">
        <v>8</v>
      </c>
      <c r="H256" s="308">
        <v>11.6</v>
      </c>
      <c r="I256" s="308">
        <v>12.08</v>
      </c>
      <c r="J256" s="31">
        <v>56</v>
      </c>
      <c r="K256" s="32" t="s">
        <v>96</v>
      </c>
      <c r="L256" s="31">
        <v>55</v>
      </c>
      <c r="M256" s="416" t="s">
        <v>391</v>
      </c>
      <c r="N256" s="319"/>
      <c r="O256" s="319"/>
      <c r="P256" s="319"/>
      <c r="Q256" s="317"/>
      <c r="R256" s="33"/>
      <c r="S256" s="33"/>
      <c r="T256" s="34" t="s">
        <v>63</v>
      </c>
      <c r="U256" s="309">
        <v>0</v>
      </c>
      <c r="V256" s="310">
        <f t="shared" si="13"/>
        <v>0</v>
      </c>
      <c r="W256" s="35" t="str">
        <f>IFERROR(IF(V256=0,"",ROUNDUP(V256/H256,0)*0.02175),"")</f>
        <v/>
      </c>
      <c r="X256" s="55"/>
      <c r="Y256" s="56"/>
      <c r="AC256" s="57"/>
      <c r="AZ256" s="200" t="s">
        <v>1</v>
      </c>
    </row>
    <row r="257" spans="1:52" ht="27" customHeight="1" x14ac:dyDescent="0.25">
      <c r="A257" s="53" t="s">
        <v>389</v>
      </c>
      <c r="B257" s="53" t="s">
        <v>392</v>
      </c>
      <c r="C257" s="30">
        <v>4301011396</v>
      </c>
      <c r="D257" s="316">
        <v>4607091387452</v>
      </c>
      <c r="E257" s="317"/>
      <c r="F257" s="308">
        <v>1.35</v>
      </c>
      <c r="G257" s="31">
        <v>8</v>
      </c>
      <c r="H257" s="308">
        <v>10.8</v>
      </c>
      <c r="I257" s="308">
        <v>11.28</v>
      </c>
      <c r="J257" s="31">
        <v>48</v>
      </c>
      <c r="K257" s="32" t="s">
        <v>103</v>
      </c>
      <c r="L257" s="31">
        <v>55</v>
      </c>
      <c r="M257" s="6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19"/>
      <c r="O257" s="319"/>
      <c r="P257" s="319"/>
      <c r="Q257" s="317"/>
      <c r="R257" s="33"/>
      <c r="S257" s="33"/>
      <c r="T257" s="34" t="s">
        <v>63</v>
      </c>
      <c r="U257" s="309">
        <v>0</v>
      </c>
      <c r="V257" s="310">
        <f t="shared" si="13"/>
        <v>0</v>
      </c>
      <c r="W257" s="35" t="str">
        <f>IFERROR(IF(V257=0,"",ROUNDUP(V257/H257,0)*0.02039),"")</f>
        <v/>
      </c>
      <c r="X257" s="55"/>
      <c r="Y257" s="56"/>
      <c r="AC257" s="57"/>
      <c r="AZ257" s="201" t="s">
        <v>1</v>
      </c>
    </row>
    <row r="258" spans="1:52" ht="27" customHeight="1" x14ac:dyDescent="0.25">
      <c r="A258" s="53" t="s">
        <v>393</v>
      </c>
      <c r="B258" s="53" t="s">
        <v>394</v>
      </c>
      <c r="C258" s="30">
        <v>4301011313</v>
      </c>
      <c r="D258" s="316">
        <v>4607091385984</v>
      </c>
      <c r="E258" s="317"/>
      <c r="F258" s="308">
        <v>1.35</v>
      </c>
      <c r="G258" s="31">
        <v>8</v>
      </c>
      <c r="H258" s="308">
        <v>10.8</v>
      </c>
      <c r="I258" s="308">
        <v>11.28</v>
      </c>
      <c r="J258" s="31">
        <v>56</v>
      </c>
      <c r="K258" s="32" t="s">
        <v>96</v>
      </c>
      <c r="L258" s="31">
        <v>55</v>
      </c>
      <c r="M258" s="5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19"/>
      <c r="O258" s="319"/>
      <c r="P258" s="319"/>
      <c r="Q258" s="317"/>
      <c r="R258" s="33"/>
      <c r="S258" s="33"/>
      <c r="T258" s="34" t="s">
        <v>63</v>
      </c>
      <c r="U258" s="309">
        <v>0</v>
      </c>
      <c r="V258" s="310">
        <f t="shared" si="13"/>
        <v>0</v>
      </c>
      <c r="W258" s="35" t="str">
        <f>IFERROR(IF(V258=0,"",ROUNDUP(V258/H258,0)*0.02175),"")</f>
        <v/>
      </c>
      <c r="X258" s="55"/>
      <c r="Y258" s="56"/>
      <c r="AC258" s="57"/>
      <c r="AZ258" s="202" t="s">
        <v>1</v>
      </c>
    </row>
    <row r="259" spans="1:52" ht="27" customHeight="1" x14ac:dyDescent="0.25">
      <c r="A259" s="53" t="s">
        <v>395</v>
      </c>
      <c r="B259" s="53" t="s">
        <v>396</v>
      </c>
      <c r="C259" s="30">
        <v>4301011316</v>
      </c>
      <c r="D259" s="316">
        <v>4607091387438</v>
      </c>
      <c r="E259" s="317"/>
      <c r="F259" s="308">
        <v>0.5</v>
      </c>
      <c r="G259" s="31">
        <v>10</v>
      </c>
      <c r="H259" s="308">
        <v>5</v>
      </c>
      <c r="I259" s="308">
        <v>5.24</v>
      </c>
      <c r="J259" s="31">
        <v>120</v>
      </c>
      <c r="K259" s="32" t="s">
        <v>96</v>
      </c>
      <c r="L259" s="31">
        <v>55</v>
      </c>
      <c r="M259" s="5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19"/>
      <c r="O259" s="319"/>
      <c r="P259" s="319"/>
      <c r="Q259" s="317"/>
      <c r="R259" s="33"/>
      <c r="S259" s="33"/>
      <c r="T259" s="34" t="s">
        <v>63</v>
      </c>
      <c r="U259" s="309">
        <v>0</v>
      </c>
      <c r="V259" s="310">
        <f t="shared" si="13"/>
        <v>0</v>
      </c>
      <c r="W259" s="35" t="str">
        <f>IFERROR(IF(V259=0,"",ROUNDUP(V259/H259,0)*0.00937),"")</f>
        <v/>
      </c>
      <c r="X259" s="55"/>
      <c r="Y259" s="56"/>
      <c r="AC259" s="57"/>
      <c r="AZ259" s="203" t="s">
        <v>1</v>
      </c>
    </row>
    <row r="260" spans="1:52" ht="27" customHeight="1" x14ac:dyDescent="0.25">
      <c r="A260" s="53" t="s">
        <v>397</v>
      </c>
      <c r="B260" s="53" t="s">
        <v>398</v>
      </c>
      <c r="C260" s="30">
        <v>4301011318</v>
      </c>
      <c r="D260" s="316">
        <v>4607091387469</v>
      </c>
      <c r="E260" s="317"/>
      <c r="F260" s="308">
        <v>0.5</v>
      </c>
      <c r="G260" s="31">
        <v>10</v>
      </c>
      <c r="H260" s="308">
        <v>5</v>
      </c>
      <c r="I260" s="308">
        <v>5.21</v>
      </c>
      <c r="J260" s="31">
        <v>120</v>
      </c>
      <c r="K260" s="32" t="s">
        <v>62</v>
      </c>
      <c r="L260" s="31">
        <v>55</v>
      </c>
      <c r="M260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19"/>
      <c r="O260" s="319"/>
      <c r="P260" s="319"/>
      <c r="Q260" s="317"/>
      <c r="R260" s="33"/>
      <c r="S260" s="33"/>
      <c r="T260" s="34" t="s">
        <v>63</v>
      </c>
      <c r="U260" s="309">
        <v>0</v>
      </c>
      <c r="V260" s="310">
        <f t="shared" si="13"/>
        <v>0</v>
      </c>
      <c r="W260" s="35" t="str">
        <f>IFERROR(IF(V260=0,"",ROUNDUP(V260/H260,0)*0.00937),"")</f>
        <v/>
      </c>
      <c r="X260" s="55"/>
      <c r="Y260" s="56"/>
      <c r="AC260" s="57"/>
      <c r="AZ260" s="204" t="s">
        <v>1</v>
      </c>
    </row>
    <row r="261" spans="1:52" x14ac:dyDescent="0.2">
      <c r="A261" s="313"/>
      <c r="B261" s="314"/>
      <c r="C261" s="314"/>
      <c r="D261" s="314"/>
      <c r="E261" s="314"/>
      <c r="F261" s="314"/>
      <c r="G261" s="314"/>
      <c r="H261" s="314"/>
      <c r="I261" s="314"/>
      <c r="J261" s="314"/>
      <c r="K261" s="314"/>
      <c r="L261" s="315"/>
      <c r="M261" s="328" t="s">
        <v>64</v>
      </c>
      <c r="N261" s="329"/>
      <c r="O261" s="329"/>
      <c r="P261" s="329"/>
      <c r="Q261" s="329"/>
      <c r="R261" s="329"/>
      <c r="S261" s="330"/>
      <c r="T261" s="36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14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5"/>
      <c r="M262" s="328" t="s">
        <v>64</v>
      </c>
      <c r="N262" s="329"/>
      <c r="O262" s="329"/>
      <c r="P262" s="329"/>
      <c r="Q262" s="329"/>
      <c r="R262" s="329"/>
      <c r="S262" s="330"/>
      <c r="T262" s="36" t="s">
        <v>63</v>
      </c>
      <c r="U262" s="311">
        <f>IFERROR(SUM(U254:U260),"0")</f>
        <v>0</v>
      </c>
      <c r="V262" s="311">
        <f>IFERROR(SUM(V254:V260),"0")</f>
        <v>0</v>
      </c>
      <c r="W262" s="36"/>
      <c r="X262" s="312"/>
      <c r="Y262" s="312"/>
    </row>
    <row r="263" spans="1:52" ht="14.25" customHeight="1" x14ac:dyDescent="0.25">
      <c r="A263" s="326" t="s">
        <v>59</v>
      </c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4"/>
      <c r="N263" s="314"/>
      <c r="O263" s="314"/>
      <c r="P263" s="314"/>
      <c r="Q263" s="314"/>
      <c r="R263" s="314"/>
      <c r="S263" s="314"/>
      <c r="T263" s="314"/>
      <c r="U263" s="314"/>
      <c r="V263" s="314"/>
      <c r="W263" s="314"/>
      <c r="X263" s="302"/>
      <c r="Y263" s="302"/>
    </row>
    <row r="264" spans="1:52" ht="27" customHeight="1" x14ac:dyDescent="0.25">
      <c r="A264" s="53" t="s">
        <v>399</v>
      </c>
      <c r="B264" s="53" t="s">
        <v>400</v>
      </c>
      <c r="C264" s="30">
        <v>4301031154</v>
      </c>
      <c r="D264" s="316">
        <v>4607091387292</v>
      </c>
      <c r="E264" s="317"/>
      <c r="F264" s="308">
        <v>0.73</v>
      </c>
      <c r="G264" s="31">
        <v>6</v>
      </c>
      <c r="H264" s="308">
        <v>4.38</v>
      </c>
      <c r="I264" s="308">
        <v>4.6399999999999997</v>
      </c>
      <c r="J264" s="31">
        <v>156</v>
      </c>
      <c r="K264" s="32" t="s">
        <v>62</v>
      </c>
      <c r="L264" s="31">
        <v>45</v>
      </c>
      <c r="M264" s="57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19"/>
      <c r="O264" s="319"/>
      <c r="P264" s="319"/>
      <c r="Q264" s="317"/>
      <c r="R264" s="33"/>
      <c r="S264" s="33"/>
      <c r="T264" s="34" t="s">
        <v>63</v>
      </c>
      <c r="U264" s="309">
        <v>0</v>
      </c>
      <c r="V264" s="310">
        <f>IFERROR(IF(U264="",0,CEILING((U264/$H264),1)*$H264),"")</f>
        <v>0</v>
      </c>
      <c r="W264" s="35" t="str">
        <f>IFERROR(IF(V264=0,"",ROUNDUP(V264/H264,0)*0.00753),"")</f>
        <v/>
      </c>
      <c r="X264" s="55"/>
      <c r="Y264" s="56"/>
      <c r="AC264" s="57"/>
      <c r="AZ264" s="205" t="s">
        <v>1</v>
      </c>
    </row>
    <row r="265" spans="1:52" ht="27" customHeight="1" x14ac:dyDescent="0.25">
      <c r="A265" s="53" t="s">
        <v>401</v>
      </c>
      <c r="B265" s="53" t="s">
        <v>402</v>
      </c>
      <c r="C265" s="30">
        <v>4301031155</v>
      </c>
      <c r="D265" s="316">
        <v>4607091387315</v>
      </c>
      <c r="E265" s="317"/>
      <c r="F265" s="308">
        <v>0.7</v>
      </c>
      <c r="G265" s="31">
        <v>4</v>
      </c>
      <c r="H265" s="308">
        <v>2.8</v>
      </c>
      <c r="I265" s="308">
        <v>3.048</v>
      </c>
      <c r="J265" s="31">
        <v>156</v>
      </c>
      <c r="K265" s="32" t="s">
        <v>62</v>
      </c>
      <c r="L265" s="31">
        <v>45</v>
      </c>
      <c r="M265" s="47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19"/>
      <c r="O265" s="319"/>
      <c r="P265" s="319"/>
      <c r="Q265" s="317"/>
      <c r="R265" s="33"/>
      <c r="S265" s="33"/>
      <c r="T265" s="34" t="s">
        <v>63</v>
      </c>
      <c r="U265" s="309">
        <v>0</v>
      </c>
      <c r="V265" s="310">
        <f>IFERROR(IF(U265="",0,CEILING((U265/$H265),1)*$H265),"")</f>
        <v>0</v>
      </c>
      <c r="W265" s="35" t="str">
        <f>IFERROR(IF(V265=0,"",ROUNDUP(V265/H265,0)*0.00753),"")</f>
        <v/>
      </c>
      <c r="X265" s="55"/>
      <c r="Y265" s="56"/>
      <c r="AC265" s="57"/>
      <c r="AZ265" s="206" t="s">
        <v>1</v>
      </c>
    </row>
    <row r="266" spans="1:52" x14ac:dyDescent="0.2">
      <c r="A266" s="313"/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5"/>
      <c r="M266" s="328" t="s">
        <v>64</v>
      </c>
      <c r="N266" s="329"/>
      <c r="O266" s="329"/>
      <c r="P266" s="329"/>
      <c r="Q266" s="329"/>
      <c r="R266" s="329"/>
      <c r="S266" s="330"/>
      <c r="T266" s="36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14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5"/>
      <c r="M267" s="328" t="s">
        <v>64</v>
      </c>
      <c r="N267" s="329"/>
      <c r="O267" s="329"/>
      <c r="P267" s="329"/>
      <c r="Q267" s="329"/>
      <c r="R267" s="329"/>
      <c r="S267" s="330"/>
      <c r="T267" s="36" t="s">
        <v>63</v>
      </c>
      <c r="U267" s="311">
        <f>IFERROR(SUM(U264:U265),"0")</f>
        <v>0</v>
      </c>
      <c r="V267" s="311">
        <f>IFERROR(SUM(V264:V265),"0")</f>
        <v>0</v>
      </c>
      <c r="W267" s="36"/>
      <c r="X267" s="312"/>
      <c r="Y267" s="312"/>
    </row>
    <row r="268" spans="1:52" ht="16.5" customHeight="1" x14ac:dyDescent="0.25">
      <c r="A268" s="337" t="s">
        <v>403</v>
      </c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4"/>
      <c r="N268" s="314"/>
      <c r="O268" s="314"/>
      <c r="P268" s="314"/>
      <c r="Q268" s="314"/>
      <c r="R268" s="314"/>
      <c r="S268" s="314"/>
      <c r="T268" s="314"/>
      <c r="U268" s="314"/>
      <c r="V268" s="314"/>
      <c r="W268" s="314"/>
      <c r="X268" s="305"/>
      <c r="Y268" s="305"/>
    </row>
    <row r="269" spans="1:52" ht="14.25" customHeight="1" x14ac:dyDescent="0.25">
      <c r="A269" s="326" t="s">
        <v>59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02"/>
      <c r="Y269" s="302"/>
    </row>
    <row r="270" spans="1:52" ht="27" customHeight="1" x14ac:dyDescent="0.25">
      <c r="A270" s="53" t="s">
        <v>404</v>
      </c>
      <c r="B270" s="53" t="s">
        <v>405</v>
      </c>
      <c r="C270" s="30">
        <v>4301031066</v>
      </c>
      <c r="D270" s="316">
        <v>4607091383836</v>
      </c>
      <c r="E270" s="317"/>
      <c r="F270" s="308">
        <v>0.3</v>
      </c>
      <c r="G270" s="31">
        <v>6</v>
      </c>
      <c r="H270" s="308">
        <v>1.8</v>
      </c>
      <c r="I270" s="308">
        <v>2.048</v>
      </c>
      <c r="J270" s="31">
        <v>156</v>
      </c>
      <c r="K270" s="32" t="s">
        <v>62</v>
      </c>
      <c r="L270" s="31">
        <v>40</v>
      </c>
      <c r="M270" s="3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19"/>
      <c r="O270" s="319"/>
      <c r="P270" s="319"/>
      <c r="Q270" s="317"/>
      <c r="R270" s="33"/>
      <c r="S270" s="33"/>
      <c r="T270" s="34" t="s">
        <v>63</v>
      </c>
      <c r="U270" s="309">
        <v>0</v>
      </c>
      <c r="V270" s="310">
        <f>IFERROR(IF(U270="",0,CEILING((U270/$H270),1)*$H270),"")</f>
        <v>0</v>
      </c>
      <c r="W270" s="35" t="str">
        <f>IFERROR(IF(V270=0,"",ROUNDUP(V270/H270,0)*0.00753),"")</f>
        <v/>
      </c>
      <c r="X270" s="55"/>
      <c r="Y270" s="56"/>
      <c r="AC270" s="57"/>
      <c r="AZ270" s="207" t="s">
        <v>1</v>
      </c>
    </row>
    <row r="271" spans="1:52" x14ac:dyDescent="0.2">
      <c r="A271" s="313"/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5"/>
      <c r="M271" s="328" t="s">
        <v>64</v>
      </c>
      <c r="N271" s="329"/>
      <c r="O271" s="329"/>
      <c r="P271" s="329"/>
      <c r="Q271" s="329"/>
      <c r="R271" s="329"/>
      <c r="S271" s="330"/>
      <c r="T271" s="36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14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5"/>
      <c r="M272" s="328" t="s">
        <v>64</v>
      </c>
      <c r="N272" s="329"/>
      <c r="O272" s="329"/>
      <c r="P272" s="329"/>
      <c r="Q272" s="329"/>
      <c r="R272" s="329"/>
      <c r="S272" s="330"/>
      <c r="T272" s="36" t="s">
        <v>63</v>
      </c>
      <c r="U272" s="311">
        <f>IFERROR(SUM(U270:U270),"0")</f>
        <v>0</v>
      </c>
      <c r="V272" s="311">
        <f>IFERROR(SUM(V270:V270),"0")</f>
        <v>0</v>
      </c>
      <c r="W272" s="36"/>
      <c r="X272" s="312"/>
      <c r="Y272" s="312"/>
    </row>
    <row r="273" spans="1:52" ht="14.25" customHeight="1" x14ac:dyDescent="0.25">
      <c r="A273" s="326" t="s">
        <v>66</v>
      </c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4"/>
      <c r="N273" s="314"/>
      <c r="O273" s="314"/>
      <c r="P273" s="314"/>
      <c r="Q273" s="314"/>
      <c r="R273" s="314"/>
      <c r="S273" s="314"/>
      <c r="T273" s="314"/>
      <c r="U273" s="314"/>
      <c r="V273" s="314"/>
      <c r="W273" s="314"/>
      <c r="X273" s="302"/>
      <c r="Y273" s="302"/>
    </row>
    <row r="274" spans="1:52" ht="27" customHeight="1" x14ac:dyDescent="0.25">
      <c r="A274" s="53" t="s">
        <v>406</v>
      </c>
      <c r="B274" s="53" t="s">
        <v>407</v>
      </c>
      <c r="C274" s="30">
        <v>4301051142</v>
      </c>
      <c r="D274" s="316">
        <v>4607091387919</v>
      </c>
      <c r="E274" s="317"/>
      <c r="F274" s="308">
        <v>1.35</v>
      </c>
      <c r="G274" s="31">
        <v>6</v>
      </c>
      <c r="H274" s="308">
        <v>8.1</v>
      </c>
      <c r="I274" s="308">
        <v>8.6639999999999997</v>
      </c>
      <c r="J274" s="31">
        <v>56</v>
      </c>
      <c r="K274" s="32" t="s">
        <v>62</v>
      </c>
      <c r="L274" s="31">
        <v>45</v>
      </c>
      <c r="M274" s="6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19"/>
      <c r="O274" s="319"/>
      <c r="P274" s="319"/>
      <c r="Q274" s="317"/>
      <c r="R274" s="33"/>
      <c r="S274" s="33"/>
      <c r="T274" s="34" t="s">
        <v>63</v>
      </c>
      <c r="U274" s="309">
        <v>0</v>
      </c>
      <c r="V274" s="310">
        <f>IFERROR(IF(U274="",0,CEILING((U274/$H274),1)*$H274),"")</f>
        <v>0</v>
      </c>
      <c r="W274" s="35" t="str">
        <f>IFERROR(IF(V274=0,"",ROUNDUP(V274/H274,0)*0.02175),"")</f>
        <v/>
      </c>
      <c r="X274" s="55"/>
      <c r="Y274" s="56"/>
      <c r="AC274" s="57"/>
      <c r="AZ274" s="208" t="s">
        <v>1</v>
      </c>
    </row>
    <row r="275" spans="1:52" ht="27" customHeight="1" x14ac:dyDescent="0.25">
      <c r="A275" s="53" t="s">
        <v>408</v>
      </c>
      <c r="B275" s="53" t="s">
        <v>409</v>
      </c>
      <c r="C275" s="30">
        <v>4301051109</v>
      </c>
      <c r="D275" s="316">
        <v>4607091383942</v>
      </c>
      <c r="E275" s="317"/>
      <c r="F275" s="308">
        <v>0.42</v>
      </c>
      <c r="G275" s="31">
        <v>6</v>
      </c>
      <c r="H275" s="308">
        <v>2.52</v>
      </c>
      <c r="I275" s="308">
        <v>2.7919999999999998</v>
      </c>
      <c r="J275" s="31">
        <v>156</v>
      </c>
      <c r="K275" s="32" t="s">
        <v>125</v>
      </c>
      <c r="L275" s="31">
        <v>45</v>
      </c>
      <c r="M275" s="63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19"/>
      <c r="O275" s="319"/>
      <c r="P275" s="319"/>
      <c r="Q275" s="317"/>
      <c r="R275" s="33"/>
      <c r="S275" s="33"/>
      <c r="T275" s="34" t="s">
        <v>63</v>
      </c>
      <c r="U275" s="309">
        <v>400</v>
      </c>
      <c r="V275" s="310">
        <f>IFERROR(IF(U275="",0,CEILING((U275/$H275),1)*$H275),"")</f>
        <v>400.68</v>
      </c>
      <c r="W275" s="35">
        <f>IFERROR(IF(V275=0,"",ROUNDUP(V275/H275,0)*0.00753),"")</f>
        <v>1.1972700000000001</v>
      </c>
      <c r="X275" s="55"/>
      <c r="Y275" s="56"/>
      <c r="AC275" s="57"/>
      <c r="AZ275" s="209" t="s">
        <v>1</v>
      </c>
    </row>
    <row r="276" spans="1:52" ht="27" customHeight="1" x14ac:dyDescent="0.25">
      <c r="A276" s="53" t="s">
        <v>410</v>
      </c>
      <c r="B276" s="53" t="s">
        <v>411</v>
      </c>
      <c r="C276" s="30">
        <v>4301051518</v>
      </c>
      <c r="D276" s="316">
        <v>4607091383959</v>
      </c>
      <c r="E276" s="317"/>
      <c r="F276" s="308">
        <v>0.42</v>
      </c>
      <c r="G276" s="31">
        <v>6</v>
      </c>
      <c r="H276" s="308">
        <v>2.52</v>
      </c>
      <c r="I276" s="308">
        <v>2.78</v>
      </c>
      <c r="J276" s="31">
        <v>156</v>
      </c>
      <c r="K276" s="32" t="s">
        <v>62</v>
      </c>
      <c r="L276" s="31">
        <v>40</v>
      </c>
      <c r="M276" s="477" t="s">
        <v>412</v>
      </c>
      <c r="N276" s="319"/>
      <c r="O276" s="319"/>
      <c r="P276" s="319"/>
      <c r="Q276" s="317"/>
      <c r="R276" s="33"/>
      <c r="S276" s="33"/>
      <c r="T276" s="34" t="s">
        <v>63</v>
      </c>
      <c r="U276" s="309">
        <v>0</v>
      </c>
      <c r="V276" s="310">
        <f>IFERROR(IF(U276="",0,CEILING((U276/$H276),1)*$H276),"")</f>
        <v>0</v>
      </c>
      <c r="W276" s="35" t="str">
        <f>IFERROR(IF(V276=0,"",ROUNDUP(V276/H276,0)*0.00753),"")</f>
        <v/>
      </c>
      <c r="X276" s="55"/>
      <c r="Y276" s="56"/>
      <c r="AC276" s="57"/>
      <c r="AZ276" s="210" t="s">
        <v>1</v>
      </c>
    </row>
    <row r="277" spans="1:52" x14ac:dyDescent="0.2">
      <c r="A277" s="313"/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5"/>
      <c r="M277" s="328" t="s">
        <v>64</v>
      </c>
      <c r="N277" s="329"/>
      <c r="O277" s="329"/>
      <c r="P277" s="329"/>
      <c r="Q277" s="329"/>
      <c r="R277" s="329"/>
      <c r="S277" s="330"/>
      <c r="T277" s="36" t="s">
        <v>65</v>
      </c>
      <c r="U277" s="311">
        <f>IFERROR(U274/H274,"0")+IFERROR(U275/H275,"0")+IFERROR(U276/H276,"0")</f>
        <v>158.73015873015873</v>
      </c>
      <c r="V277" s="311">
        <f>IFERROR(V274/H274,"0")+IFERROR(V275/H275,"0")+IFERROR(V276/H276,"0")</f>
        <v>159</v>
      </c>
      <c r="W277" s="311">
        <f>IFERROR(IF(W274="",0,W274),"0")+IFERROR(IF(W275="",0,W275),"0")+IFERROR(IF(W276="",0,W276),"0")</f>
        <v>1.1972700000000001</v>
      </c>
      <c r="X277" s="312"/>
      <c r="Y277" s="312"/>
    </row>
    <row r="278" spans="1:52" x14ac:dyDescent="0.2">
      <c r="A278" s="314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5"/>
      <c r="M278" s="328" t="s">
        <v>64</v>
      </c>
      <c r="N278" s="329"/>
      <c r="O278" s="329"/>
      <c r="P278" s="329"/>
      <c r="Q278" s="329"/>
      <c r="R278" s="329"/>
      <c r="S278" s="330"/>
      <c r="T278" s="36" t="s">
        <v>63</v>
      </c>
      <c r="U278" s="311">
        <f>IFERROR(SUM(U274:U276),"0")</f>
        <v>400</v>
      </c>
      <c r="V278" s="311">
        <f>IFERROR(SUM(V274:V276),"0")</f>
        <v>400.68</v>
      </c>
      <c r="W278" s="36"/>
      <c r="X278" s="312"/>
      <c r="Y278" s="312"/>
    </row>
    <row r="279" spans="1:52" ht="14.25" customHeight="1" x14ac:dyDescent="0.25">
      <c r="A279" s="326" t="s">
        <v>205</v>
      </c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4"/>
      <c r="N279" s="314"/>
      <c r="O279" s="314"/>
      <c r="P279" s="314"/>
      <c r="Q279" s="314"/>
      <c r="R279" s="314"/>
      <c r="S279" s="314"/>
      <c r="T279" s="314"/>
      <c r="U279" s="314"/>
      <c r="V279" s="314"/>
      <c r="W279" s="314"/>
      <c r="X279" s="302"/>
      <c r="Y279" s="302"/>
    </row>
    <row r="280" spans="1:52" ht="27" customHeight="1" x14ac:dyDescent="0.25">
      <c r="A280" s="53" t="s">
        <v>413</v>
      </c>
      <c r="B280" s="53" t="s">
        <v>414</v>
      </c>
      <c r="C280" s="30">
        <v>4301060324</v>
      </c>
      <c r="D280" s="316">
        <v>4607091388831</v>
      </c>
      <c r="E280" s="317"/>
      <c r="F280" s="308">
        <v>0.38</v>
      </c>
      <c r="G280" s="31">
        <v>6</v>
      </c>
      <c r="H280" s="308">
        <v>2.2799999999999998</v>
      </c>
      <c r="I280" s="308">
        <v>2.552</v>
      </c>
      <c r="J280" s="31">
        <v>156</v>
      </c>
      <c r="K280" s="32" t="s">
        <v>62</v>
      </c>
      <c r="L280" s="31">
        <v>40</v>
      </c>
      <c r="M280" s="6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19"/>
      <c r="O280" s="319"/>
      <c r="P280" s="319"/>
      <c r="Q280" s="317"/>
      <c r="R280" s="33"/>
      <c r="S280" s="33"/>
      <c r="T280" s="34" t="s">
        <v>63</v>
      </c>
      <c r="U280" s="309">
        <v>0</v>
      </c>
      <c r="V280" s="310">
        <f>IFERROR(IF(U280="",0,CEILING((U280/$H280),1)*$H280),"")</f>
        <v>0</v>
      </c>
      <c r="W280" s="35" t="str">
        <f>IFERROR(IF(V280=0,"",ROUNDUP(V280/H280,0)*0.00753),"")</f>
        <v/>
      </c>
      <c r="X280" s="55"/>
      <c r="Y280" s="56"/>
      <c r="AC280" s="57"/>
      <c r="AZ280" s="211" t="s">
        <v>1</v>
      </c>
    </row>
    <row r="281" spans="1:52" x14ac:dyDescent="0.2">
      <c r="A281" s="313"/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5"/>
      <c r="M281" s="328" t="s">
        <v>64</v>
      </c>
      <c r="N281" s="329"/>
      <c r="O281" s="329"/>
      <c r="P281" s="329"/>
      <c r="Q281" s="329"/>
      <c r="R281" s="329"/>
      <c r="S281" s="330"/>
      <c r="T281" s="36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14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5"/>
      <c r="M282" s="328" t="s">
        <v>64</v>
      </c>
      <c r="N282" s="329"/>
      <c r="O282" s="329"/>
      <c r="P282" s="329"/>
      <c r="Q282" s="329"/>
      <c r="R282" s="329"/>
      <c r="S282" s="330"/>
      <c r="T282" s="36" t="s">
        <v>63</v>
      </c>
      <c r="U282" s="311">
        <f>IFERROR(SUM(U280:U280),"0")</f>
        <v>0</v>
      </c>
      <c r="V282" s="311">
        <f>IFERROR(SUM(V280:V280),"0")</f>
        <v>0</v>
      </c>
      <c r="W282" s="36"/>
      <c r="X282" s="312"/>
      <c r="Y282" s="312"/>
    </row>
    <row r="283" spans="1:52" ht="14.25" customHeight="1" x14ac:dyDescent="0.25">
      <c r="A283" s="326" t="s">
        <v>79</v>
      </c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4"/>
      <c r="N283" s="314"/>
      <c r="O283" s="314"/>
      <c r="P283" s="314"/>
      <c r="Q283" s="314"/>
      <c r="R283" s="314"/>
      <c r="S283" s="314"/>
      <c r="T283" s="314"/>
      <c r="U283" s="314"/>
      <c r="V283" s="314"/>
      <c r="W283" s="314"/>
      <c r="X283" s="302"/>
      <c r="Y283" s="302"/>
    </row>
    <row r="284" spans="1:52" ht="27" customHeight="1" x14ac:dyDescent="0.25">
      <c r="A284" s="53" t="s">
        <v>415</v>
      </c>
      <c r="B284" s="53" t="s">
        <v>416</v>
      </c>
      <c r="C284" s="30">
        <v>4301032015</v>
      </c>
      <c r="D284" s="316">
        <v>4607091383102</v>
      </c>
      <c r="E284" s="317"/>
      <c r="F284" s="308">
        <v>0.17</v>
      </c>
      <c r="G284" s="31">
        <v>15</v>
      </c>
      <c r="H284" s="308">
        <v>2.5499999999999998</v>
      </c>
      <c r="I284" s="308">
        <v>2.9750000000000001</v>
      </c>
      <c r="J284" s="31">
        <v>156</v>
      </c>
      <c r="K284" s="32" t="s">
        <v>82</v>
      </c>
      <c r="L284" s="31">
        <v>180</v>
      </c>
      <c r="M284" s="4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19"/>
      <c r="O284" s="319"/>
      <c r="P284" s="319"/>
      <c r="Q284" s="317"/>
      <c r="R284" s="33"/>
      <c r="S284" s="33"/>
      <c r="T284" s="34" t="s">
        <v>63</v>
      </c>
      <c r="U284" s="309">
        <v>0</v>
      </c>
      <c r="V284" s="310">
        <f>IFERROR(IF(U284="",0,CEILING((U284/$H284),1)*$H284),"")</f>
        <v>0</v>
      </c>
      <c r="W284" s="35" t="str">
        <f>IFERROR(IF(V284=0,"",ROUNDUP(V284/H284,0)*0.00753),"")</f>
        <v/>
      </c>
      <c r="X284" s="55"/>
      <c r="Y284" s="56"/>
      <c r="AC284" s="57"/>
      <c r="AZ284" s="212" t="s">
        <v>1</v>
      </c>
    </row>
    <row r="285" spans="1:52" x14ac:dyDescent="0.2">
      <c r="A285" s="313"/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5"/>
      <c r="M285" s="328" t="s">
        <v>64</v>
      </c>
      <c r="N285" s="329"/>
      <c r="O285" s="329"/>
      <c r="P285" s="329"/>
      <c r="Q285" s="329"/>
      <c r="R285" s="329"/>
      <c r="S285" s="330"/>
      <c r="T285" s="36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14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5"/>
      <c r="M286" s="328" t="s">
        <v>64</v>
      </c>
      <c r="N286" s="329"/>
      <c r="O286" s="329"/>
      <c r="P286" s="329"/>
      <c r="Q286" s="329"/>
      <c r="R286" s="329"/>
      <c r="S286" s="330"/>
      <c r="T286" s="36" t="s">
        <v>63</v>
      </c>
      <c r="U286" s="311">
        <f>IFERROR(SUM(U284:U284),"0")</f>
        <v>0</v>
      </c>
      <c r="V286" s="311">
        <f>IFERROR(SUM(V284:V284),"0")</f>
        <v>0</v>
      </c>
      <c r="W286" s="36"/>
      <c r="X286" s="312"/>
      <c r="Y286" s="312"/>
    </row>
    <row r="287" spans="1:52" ht="27.75" customHeight="1" x14ac:dyDescent="0.2">
      <c r="A287" s="357" t="s">
        <v>417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47"/>
      <c r="Y287" s="47"/>
    </row>
    <row r="288" spans="1:52" ht="16.5" customHeight="1" x14ac:dyDescent="0.25">
      <c r="A288" s="337" t="s">
        <v>418</v>
      </c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4"/>
      <c r="N288" s="314"/>
      <c r="O288" s="314"/>
      <c r="P288" s="314"/>
      <c r="Q288" s="314"/>
      <c r="R288" s="314"/>
      <c r="S288" s="314"/>
      <c r="T288" s="314"/>
      <c r="U288" s="314"/>
      <c r="V288" s="314"/>
      <c r="W288" s="314"/>
      <c r="X288" s="305"/>
      <c r="Y288" s="305"/>
    </row>
    <row r="289" spans="1:52" ht="14.25" customHeight="1" x14ac:dyDescent="0.25">
      <c r="A289" s="326" t="s">
        <v>100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02"/>
      <c r="Y289" s="302"/>
    </row>
    <row r="290" spans="1:52" ht="27" customHeight="1" x14ac:dyDescent="0.25">
      <c r="A290" s="53" t="s">
        <v>419</v>
      </c>
      <c r="B290" s="53" t="s">
        <v>420</v>
      </c>
      <c r="C290" s="30">
        <v>4301011239</v>
      </c>
      <c r="D290" s="316">
        <v>4607091383997</v>
      </c>
      <c r="E290" s="317"/>
      <c r="F290" s="308">
        <v>2.5</v>
      </c>
      <c r="G290" s="31">
        <v>6</v>
      </c>
      <c r="H290" s="308">
        <v>15</v>
      </c>
      <c r="I290" s="308">
        <v>15.48</v>
      </c>
      <c r="J290" s="31">
        <v>48</v>
      </c>
      <c r="K290" s="32" t="s">
        <v>103</v>
      </c>
      <c r="L290" s="31">
        <v>60</v>
      </c>
      <c r="M290" s="5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19"/>
      <c r="O290" s="319"/>
      <c r="P290" s="319"/>
      <c r="Q290" s="317"/>
      <c r="R290" s="33"/>
      <c r="S290" s="33"/>
      <c r="T290" s="34" t="s">
        <v>63</v>
      </c>
      <c r="U290" s="309">
        <v>0</v>
      </c>
      <c r="V290" s="310">
        <f t="shared" ref="V290:V297" si="14">IFERROR(IF(U290="",0,CEILING((U290/$H290),1)*$H290),"")</f>
        <v>0</v>
      </c>
      <c r="W290" s="35" t="str">
        <f>IFERROR(IF(V290=0,"",ROUNDUP(V290/H290,0)*0.02039),"")</f>
        <v/>
      </c>
      <c r="X290" s="55"/>
      <c r="Y290" s="56"/>
      <c r="AC290" s="57"/>
      <c r="AZ290" s="213" t="s">
        <v>1</v>
      </c>
    </row>
    <row r="291" spans="1:52" ht="27" customHeight="1" x14ac:dyDescent="0.25">
      <c r="A291" s="53" t="s">
        <v>419</v>
      </c>
      <c r="B291" s="53" t="s">
        <v>421</v>
      </c>
      <c r="C291" s="30">
        <v>4301011339</v>
      </c>
      <c r="D291" s="316">
        <v>4607091383997</v>
      </c>
      <c r="E291" s="317"/>
      <c r="F291" s="308">
        <v>2.5</v>
      </c>
      <c r="G291" s="31">
        <v>6</v>
      </c>
      <c r="H291" s="308">
        <v>15</v>
      </c>
      <c r="I291" s="308">
        <v>15.48</v>
      </c>
      <c r="J291" s="31">
        <v>48</v>
      </c>
      <c r="K291" s="32" t="s">
        <v>62</v>
      </c>
      <c r="L291" s="31">
        <v>60</v>
      </c>
      <c r="M291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19"/>
      <c r="O291" s="319"/>
      <c r="P291" s="319"/>
      <c r="Q291" s="317"/>
      <c r="R291" s="33"/>
      <c r="S291" s="33"/>
      <c r="T291" s="34" t="s">
        <v>63</v>
      </c>
      <c r="U291" s="309">
        <v>1800</v>
      </c>
      <c r="V291" s="310">
        <f t="shared" si="14"/>
        <v>1800</v>
      </c>
      <c r="W291" s="35">
        <f>IFERROR(IF(V291=0,"",ROUNDUP(V291/H291,0)*0.02175),"")</f>
        <v>2.61</v>
      </c>
      <c r="X291" s="55"/>
      <c r="Y291" s="56"/>
      <c r="AC291" s="57"/>
      <c r="AZ291" s="214" t="s">
        <v>1</v>
      </c>
    </row>
    <row r="292" spans="1:52" ht="27" customHeight="1" x14ac:dyDescent="0.25">
      <c r="A292" s="53" t="s">
        <v>422</v>
      </c>
      <c r="B292" s="53" t="s">
        <v>423</v>
      </c>
      <c r="C292" s="30">
        <v>4301011326</v>
      </c>
      <c r="D292" s="316">
        <v>4607091384130</v>
      </c>
      <c r="E292" s="317"/>
      <c r="F292" s="308">
        <v>2.5</v>
      </c>
      <c r="G292" s="31">
        <v>6</v>
      </c>
      <c r="H292" s="308">
        <v>15</v>
      </c>
      <c r="I292" s="308">
        <v>15.48</v>
      </c>
      <c r="J292" s="31">
        <v>48</v>
      </c>
      <c r="K292" s="32" t="s">
        <v>62</v>
      </c>
      <c r="L292" s="31">
        <v>60</v>
      </c>
      <c r="M292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19"/>
      <c r="O292" s="319"/>
      <c r="P292" s="319"/>
      <c r="Q292" s="317"/>
      <c r="R292" s="33"/>
      <c r="S292" s="33"/>
      <c r="T292" s="34" t="s">
        <v>63</v>
      </c>
      <c r="U292" s="309">
        <v>900</v>
      </c>
      <c r="V292" s="310">
        <f t="shared" si="14"/>
        <v>900</v>
      </c>
      <c r="W292" s="35">
        <f>IFERROR(IF(V292=0,"",ROUNDUP(V292/H292,0)*0.02175),"")</f>
        <v>1.3049999999999999</v>
      </c>
      <c r="X292" s="55"/>
      <c r="Y292" s="56"/>
      <c r="AC292" s="57"/>
      <c r="AZ292" s="215" t="s">
        <v>1</v>
      </c>
    </row>
    <row r="293" spans="1:52" ht="27" customHeight="1" x14ac:dyDescent="0.25">
      <c r="A293" s="53" t="s">
        <v>422</v>
      </c>
      <c r="B293" s="53" t="s">
        <v>424</v>
      </c>
      <c r="C293" s="30">
        <v>4301011240</v>
      </c>
      <c r="D293" s="316">
        <v>4607091384130</v>
      </c>
      <c r="E293" s="317"/>
      <c r="F293" s="308">
        <v>2.5</v>
      </c>
      <c r="G293" s="31">
        <v>6</v>
      </c>
      <c r="H293" s="308">
        <v>15</v>
      </c>
      <c r="I293" s="308">
        <v>15.48</v>
      </c>
      <c r="J293" s="31">
        <v>48</v>
      </c>
      <c r="K293" s="32" t="s">
        <v>103</v>
      </c>
      <c r="L293" s="31">
        <v>60</v>
      </c>
      <c r="M293" s="4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19"/>
      <c r="O293" s="319"/>
      <c r="P293" s="319"/>
      <c r="Q293" s="317"/>
      <c r="R293" s="33"/>
      <c r="S293" s="33"/>
      <c r="T293" s="34" t="s">
        <v>63</v>
      </c>
      <c r="U293" s="309">
        <v>0</v>
      </c>
      <c r="V293" s="310">
        <f t="shared" si="14"/>
        <v>0</v>
      </c>
      <c r="W293" s="35" t="str">
        <f>IFERROR(IF(V293=0,"",ROUNDUP(V293/H293,0)*0.02039),"")</f>
        <v/>
      </c>
      <c r="X293" s="55"/>
      <c r="Y293" s="56"/>
      <c r="AC293" s="57"/>
      <c r="AZ293" s="216" t="s">
        <v>1</v>
      </c>
    </row>
    <row r="294" spans="1:52" ht="16.5" customHeight="1" x14ac:dyDescent="0.25">
      <c r="A294" s="53" t="s">
        <v>425</v>
      </c>
      <c r="B294" s="53" t="s">
        <v>426</v>
      </c>
      <c r="C294" s="30">
        <v>4301011330</v>
      </c>
      <c r="D294" s="316">
        <v>4607091384147</v>
      </c>
      <c r="E294" s="317"/>
      <c r="F294" s="308">
        <v>2.5</v>
      </c>
      <c r="G294" s="31">
        <v>6</v>
      </c>
      <c r="H294" s="308">
        <v>15</v>
      </c>
      <c r="I294" s="308">
        <v>15.48</v>
      </c>
      <c r="J294" s="31">
        <v>48</v>
      </c>
      <c r="K294" s="32" t="s">
        <v>62</v>
      </c>
      <c r="L294" s="31">
        <v>60</v>
      </c>
      <c r="M294" s="4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19"/>
      <c r="O294" s="319"/>
      <c r="P294" s="319"/>
      <c r="Q294" s="317"/>
      <c r="R294" s="33"/>
      <c r="S294" s="33"/>
      <c r="T294" s="34" t="s">
        <v>63</v>
      </c>
      <c r="U294" s="309">
        <v>0</v>
      </c>
      <c r="V294" s="310">
        <f t="shared" si="14"/>
        <v>0</v>
      </c>
      <c r="W294" s="35" t="str">
        <f>IFERROR(IF(V294=0,"",ROUNDUP(V294/H294,0)*0.02175),"")</f>
        <v/>
      </c>
      <c r="X294" s="55"/>
      <c r="Y294" s="56"/>
      <c r="AC294" s="57"/>
      <c r="AZ294" s="217" t="s">
        <v>1</v>
      </c>
    </row>
    <row r="295" spans="1:52" ht="16.5" customHeight="1" x14ac:dyDescent="0.25">
      <c r="A295" s="53" t="s">
        <v>425</v>
      </c>
      <c r="B295" s="53" t="s">
        <v>427</v>
      </c>
      <c r="C295" s="30">
        <v>4301011238</v>
      </c>
      <c r="D295" s="316">
        <v>4607091384147</v>
      </c>
      <c r="E295" s="317"/>
      <c r="F295" s="308">
        <v>2.5</v>
      </c>
      <c r="G295" s="31">
        <v>6</v>
      </c>
      <c r="H295" s="308">
        <v>15</v>
      </c>
      <c r="I295" s="308">
        <v>15.48</v>
      </c>
      <c r="J295" s="31">
        <v>48</v>
      </c>
      <c r="K295" s="32" t="s">
        <v>103</v>
      </c>
      <c r="L295" s="31">
        <v>60</v>
      </c>
      <c r="M295" s="628" t="s">
        <v>428</v>
      </c>
      <c r="N295" s="319"/>
      <c r="O295" s="319"/>
      <c r="P295" s="319"/>
      <c r="Q295" s="317"/>
      <c r="R295" s="33"/>
      <c r="S295" s="33"/>
      <c r="T295" s="34" t="s">
        <v>63</v>
      </c>
      <c r="U295" s="309">
        <v>0</v>
      </c>
      <c r="V295" s="310">
        <f t="shared" si="14"/>
        <v>0</v>
      </c>
      <c r="W295" s="35" t="str">
        <f>IFERROR(IF(V295=0,"",ROUNDUP(V295/H295,0)*0.02039),"")</f>
        <v/>
      </c>
      <c r="X295" s="55"/>
      <c r="Y295" s="56"/>
      <c r="AC295" s="57"/>
      <c r="AZ295" s="218" t="s">
        <v>1</v>
      </c>
    </row>
    <row r="296" spans="1:52" ht="27" customHeight="1" x14ac:dyDescent="0.25">
      <c r="A296" s="53" t="s">
        <v>429</v>
      </c>
      <c r="B296" s="53" t="s">
        <v>430</v>
      </c>
      <c r="C296" s="30">
        <v>4301011327</v>
      </c>
      <c r="D296" s="316">
        <v>4607091384154</v>
      </c>
      <c r="E296" s="317"/>
      <c r="F296" s="308">
        <v>0.5</v>
      </c>
      <c r="G296" s="31">
        <v>10</v>
      </c>
      <c r="H296" s="308">
        <v>5</v>
      </c>
      <c r="I296" s="308">
        <v>5.21</v>
      </c>
      <c r="J296" s="31">
        <v>120</v>
      </c>
      <c r="K296" s="32" t="s">
        <v>62</v>
      </c>
      <c r="L296" s="31">
        <v>60</v>
      </c>
      <c r="M296" s="3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19"/>
      <c r="O296" s="319"/>
      <c r="P296" s="319"/>
      <c r="Q296" s="317"/>
      <c r="R296" s="33"/>
      <c r="S296" s="33"/>
      <c r="T296" s="34" t="s">
        <v>63</v>
      </c>
      <c r="U296" s="309">
        <v>0</v>
      </c>
      <c r="V296" s="310">
        <f t="shared" si="14"/>
        <v>0</v>
      </c>
      <c r="W296" s="35" t="str">
        <f>IFERROR(IF(V296=0,"",ROUNDUP(V296/H296,0)*0.00937),"")</f>
        <v/>
      </c>
      <c r="X296" s="55"/>
      <c r="Y296" s="56"/>
      <c r="AC296" s="57"/>
      <c r="AZ296" s="219" t="s">
        <v>1</v>
      </c>
    </row>
    <row r="297" spans="1:52" ht="27" customHeight="1" x14ac:dyDescent="0.25">
      <c r="A297" s="53" t="s">
        <v>431</v>
      </c>
      <c r="B297" s="53" t="s">
        <v>432</v>
      </c>
      <c r="C297" s="30">
        <v>4301011332</v>
      </c>
      <c r="D297" s="316">
        <v>4607091384161</v>
      </c>
      <c r="E297" s="317"/>
      <c r="F297" s="308">
        <v>0.5</v>
      </c>
      <c r="G297" s="31">
        <v>10</v>
      </c>
      <c r="H297" s="308">
        <v>5</v>
      </c>
      <c r="I297" s="308">
        <v>5.21</v>
      </c>
      <c r="J297" s="31">
        <v>120</v>
      </c>
      <c r="K297" s="32" t="s">
        <v>62</v>
      </c>
      <c r="L297" s="31">
        <v>60</v>
      </c>
      <c r="M297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19"/>
      <c r="O297" s="319"/>
      <c r="P297" s="319"/>
      <c r="Q297" s="317"/>
      <c r="R297" s="33"/>
      <c r="S297" s="33"/>
      <c r="T297" s="34" t="s">
        <v>63</v>
      </c>
      <c r="U297" s="309">
        <v>0</v>
      </c>
      <c r="V297" s="310">
        <f t="shared" si="14"/>
        <v>0</v>
      </c>
      <c r="W297" s="35" t="str">
        <f>IFERROR(IF(V297=0,"",ROUNDUP(V297/H297,0)*0.00937),"")</f>
        <v/>
      </c>
      <c r="X297" s="55"/>
      <c r="Y297" s="56"/>
      <c r="AC297" s="57"/>
      <c r="AZ297" s="220" t="s">
        <v>1</v>
      </c>
    </row>
    <row r="298" spans="1:52" x14ac:dyDescent="0.2">
      <c r="A298" s="313"/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5"/>
      <c r="M298" s="328" t="s">
        <v>64</v>
      </c>
      <c r="N298" s="329"/>
      <c r="O298" s="329"/>
      <c r="P298" s="329"/>
      <c r="Q298" s="329"/>
      <c r="R298" s="329"/>
      <c r="S298" s="330"/>
      <c r="T298" s="36" t="s">
        <v>65</v>
      </c>
      <c r="U298" s="311">
        <f>IFERROR(U290/H290,"0")+IFERROR(U291/H291,"0")+IFERROR(U292/H292,"0")+IFERROR(U293/H293,"0")+IFERROR(U294/H294,"0")+IFERROR(U295/H295,"0")+IFERROR(U296/H296,"0")+IFERROR(U297/H297,"0")</f>
        <v>180</v>
      </c>
      <c r="V298" s="311">
        <f>IFERROR(V290/H290,"0")+IFERROR(V291/H291,"0")+IFERROR(V292/H292,"0")+IFERROR(V293/H293,"0")+IFERROR(V294/H294,"0")+IFERROR(V295/H295,"0")+IFERROR(V296/H296,"0")+IFERROR(V297/H297,"0")</f>
        <v>180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3.915</v>
      </c>
      <c r="X298" s="312"/>
      <c r="Y298" s="312"/>
    </row>
    <row r="299" spans="1:52" x14ac:dyDescent="0.2">
      <c r="A299" s="314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5"/>
      <c r="M299" s="328" t="s">
        <v>64</v>
      </c>
      <c r="N299" s="329"/>
      <c r="O299" s="329"/>
      <c r="P299" s="329"/>
      <c r="Q299" s="329"/>
      <c r="R299" s="329"/>
      <c r="S299" s="330"/>
      <c r="T299" s="36" t="s">
        <v>63</v>
      </c>
      <c r="U299" s="311">
        <f>IFERROR(SUM(U290:U297),"0")</f>
        <v>2700</v>
      </c>
      <c r="V299" s="311">
        <f>IFERROR(SUM(V290:V297),"0")</f>
        <v>2700</v>
      </c>
      <c r="W299" s="36"/>
      <c r="X299" s="312"/>
      <c r="Y299" s="312"/>
    </row>
    <row r="300" spans="1:52" ht="14.25" customHeight="1" x14ac:dyDescent="0.25">
      <c r="A300" s="326" t="s">
        <v>93</v>
      </c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4"/>
      <c r="N300" s="314"/>
      <c r="O300" s="314"/>
      <c r="P300" s="314"/>
      <c r="Q300" s="314"/>
      <c r="R300" s="314"/>
      <c r="S300" s="314"/>
      <c r="T300" s="314"/>
      <c r="U300" s="314"/>
      <c r="V300" s="314"/>
      <c r="W300" s="314"/>
      <c r="X300" s="302"/>
      <c r="Y300" s="302"/>
    </row>
    <row r="301" spans="1:52" ht="27" customHeight="1" x14ac:dyDescent="0.25">
      <c r="A301" s="53" t="s">
        <v>433</v>
      </c>
      <c r="B301" s="53" t="s">
        <v>434</v>
      </c>
      <c r="C301" s="30">
        <v>4301020178</v>
      </c>
      <c r="D301" s="316">
        <v>4607091383980</v>
      </c>
      <c r="E301" s="317"/>
      <c r="F301" s="308">
        <v>2.5</v>
      </c>
      <c r="G301" s="31">
        <v>6</v>
      </c>
      <c r="H301" s="308">
        <v>15</v>
      </c>
      <c r="I301" s="308">
        <v>15.48</v>
      </c>
      <c r="J301" s="31">
        <v>48</v>
      </c>
      <c r="K301" s="32" t="s">
        <v>96</v>
      </c>
      <c r="L301" s="31">
        <v>50</v>
      </c>
      <c r="M301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19"/>
      <c r="O301" s="319"/>
      <c r="P301" s="319"/>
      <c r="Q301" s="317"/>
      <c r="R301" s="33"/>
      <c r="S301" s="33"/>
      <c r="T301" s="34" t="s">
        <v>63</v>
      </c>
      <c r="U301" s="309">
        <v>800</v>
      </c>
      <c r="V301" s="310">
        <f>IFERROR(IF(U301="",0,CEILING((U301/$H301),1)*$H301),"")</f>
        <v>810</v>
      </c>
      <c r="W301" s="35">
        <f>IFERROR(IF(V301=0,"",ROUNDUP(V301/H301,0)*0.02175),"")</f>
        <v>1.1744999999999999</v>
      </c>
      <c r="X301" s="55"/>
      <c r="Y301" s="56"/>
      <c r="AC301" s="57"/>
      <c r="AZ301" s="221" t="s">
        <v>1</v>
      </c>
    </row>
    <row r="302" spans="1:52" ht="27" customHeight="1" x14ac:dyDescent="0.25">
      <c r="A302" s="53" t="s">
        <v>435</v>
      </c>
      <c r="B302" s="53" t="s">
        <v>436</v>
      </c>
      <c r="C302" s="30">
        <v>4301020179</v>
      </c>
      <c r="D302" s="316">
        <v>4607091384178</v>
      </c>
      <c r="E302" s="317"/>
      <c r="F302" s="308">
        <v>0.4</v>
      </c>
      <c r="G302" s="31">
        <v>10</v>
      </c>
      <c r="H302" s="308">
        <v>4</v>
      </c>
      <c r="I302" s="308">
        <v>4.24</v>
      </c>
      <c r="J302" s="31">
        <v>120</v>
      </c>
      <c r="K302" s="32" t="s">
        <v>96</v>
      </c>
      <c r="L302" s="31">
        <v>50</v>
      </c>
      <c r="M302" s="3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19"/>
      <c r="O302" s="319"/>
      <c r="P302" s="319"/>
      <c r="Q302" s="317"/>
      <c r="R302" s="33"/>
      <c r="S302" s="33"/>
      <c r="T302" s="34" t="s">
        <v>63</v>
      </c>
      <c r="U302" s="309">
        <v>0</v>
      </c>
      <c r="V302" s="310">
        <f>IFERROR(IF(U302="",0,CEILING((U302/$H302),1)*$H302),"")</f>
        <v>0</v>
      </c>
      <c r="W302" s="35" t="str">
        <f>IFERROR(IF(V302=0,"",ROUNDUP(V302/H302,0)*0.00937),"")</f>
        <v/>
      </c>
      <c r="X302" s="55"/>
      <c r="Y302" s="56"/>
      <c r="AC302" s="57"/>
      <c r="AZ302" s="222" t="s">
        <v>1</v>
      </c>
    </row>
    <row r="303" spans="1:52" x14ac:dyDescent="0.2">
      <c r="A303" s="313"/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5"/>
      <c r="M303" s="328" t="s">
        <v>64</v>
      </c>
      <c r="N303" s="329"/>
      <c r="O303" s="329"/>
      <c r="P303" s="329"/>
      <c r="Q303" s="329"/>
      <c r="R303" s="329"/>
      <c r="S303" s="330"/>
      <c r="T303" s="36" t="s">
        <v>65</v>
      </c>
      <c r="U303" s="311">
        <f>IFERROR(U301/H301,"0")+IFERROR(U302/H302,"0")</f>
        <v>53.333333333333336</v>
      </c>
      <c r="V303" s="311">
        <f>IFERROR(V301/H301,"0")+IFERROR(V302/H302,"0")</f>
        <v>54</v>
      </c>
      <c r="W303" s="311">
        <f>IFERROR(IF(W301="",0,W301),"0")+IFERROR(IF(W302="",0,W302),"0")</f>
        <v>1.1744999999999999</v>
      </c>
      <c r="X303" s="312"/>
      <c r="Y303" s="312"/>
    </row>
    <row r="304" spans="1:52" x14ac:dyDescent="0.2">
      <c r="A304" s="314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5"/>
      <c r="M304" s="328" t="s">
        <v>64</v>
      </c>
      <c r="N304" s="329"/>
      <c r="O304" s="329"/>
      <c r="P304" s="329"/>
      <c r="Q304" s="329"/>
      <c r="R304" s="329"/>
      <c r="S304" s="330"/>
      <c r="T304" s="36" t="s">
        <v>63</v>
      </c>
      <c r="U304" s="311">
        <f>IFERROR(SUM(U301:U302),"0")</f>
        <v>800</v>
      </c>
      <c r="V304" s="311">
        <f>IFERROR(SUM(V301:V302),"0")</f>
        <v>810</v>
      </c>
      <c r="W304" s="36"/>
      <c r="X304" s="312"/>
      <c r="Y304" s="312"/>
    </row>
    <row r="305" spans="1:52" ht="14.25" customHeight="1" x14ac:dyDescent="0.25">
      <c r="A305" s="326" t="s">
        <v>66</v>
      </c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4"/>
      <c r="N305" s="314"/>
      <c r="O305" s="314"/>
      <c r="P305" s="314"/>
      <c r="Q305" s="314"/>
      <c r="R305" s="314"/>
      <c r="S305" s="314"/>
      <c r="T305" s="314"/>
      <c r="U305" s="314"/>
      <c r="V305" s="314"/>
      <c r="W305" s="314"/>
      <c r="X305" s="302"/>
      <c r="Y305" s="302"/>
    </row>
    <row r="306" spans="1:52" ht="27" customHeight="1" x14ac:dyDescent="0.25">
      <c r="A306" s="53" t="s">
        <v>437</v>
      </c>
      <c r="B306" s="53" t="s">
        <v>438</v>
      </c>
      <c r="C306" s="30">
        <v>4301051298</v>
      </c>
      <c r="D306" s="316">
        <v>4607091384260</v>
      </c>
      <c r="E306" s="317"/>
      <c r="F306" s="308">
        <v>1.3</v>
      </c>
      <c r="G306" s="31">
        <v>6</v>
      </c>
      <c r="H306" s="308">
        <v>7.8</v>
      </c>
      <c r="I306" s="308">
        <v>8.3640000000000008</v>
      </c>
      <c r="J306" s="31">
        <v>56</v>
      </c>
      <c r="K306" s="32" t="s">
        <v>62</v>
      </c>
      <c r="L306" s="31">
        <v>35</v>
      </c>
      <c r="M306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19"/>
      <c r="O306" s="319"/>
      <c r="P306" s="319"/>
      <c r="Q306" s="317"/>
      <c r="R306" s="33"/>
      <c r="S306" s="33"/>
      <c r="T306" s="34" t="s">
        <v>63</v>
      </c>
      <c r="U306" s="309">
        <v>0</v>
      </c>
      <c r="V306" s="310">
        <f>IFERROR(IF(U306="",0,CEILING((U306/$H306),1)*$H306),"")</f>
        <v>0</v>
      </c>
      <c r="W306" s="35" t="str">
        <f>IFERROR(IF(V306=0,"",ROUNDUP(V306/H306,0)*0.02175),"")</f>
        <v/>
      </c>
      <c r="X306" s="55"/>
      <c r="Y306" s="56"/>
      <c r="AC306" s="57"/>
      <c r="AZ306" s="223" t="s">
        <v>1</v>
      </c>
    </row>
    <row r="307" spans="1:52" x14ac:dyDescent="0.2">
      <c r="A307" s="313"/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5"/>
      <c r="M307" s="328" t="s">
        <v>64</v>
      </c>
      <c r="N307" s="329"/>
      <c r="O307" s="329"/>
      <c r="P307" s="329"/>
      <c r="Q307" s="329"/>
      <c r="R307" s="329"/>
      <c r="S307" s="330"/>
      <c r="T307" s="36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14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5"/>
      <c r="M308" s="328" t="s">
        <v>64</v>
      </c>
      <c r="N308" s="329"/>
      <c r="O308" s="329"/>
      <c r="P308" s="329"/>
      <c r="Q308" s="329"/>
      <c r="R308" s="329"/>
      <c r="S308" s="330"/>
      <c r="T308" s="36" t="s">
        <v>63</v>
      </c>
      <c r="U308" s="311">
        <f>IFERROR(SUM(U306:U306),"0")</f>
        <v>0</v>
      </c>
      <c r="V308" s="311">
        <f>IFERROR(SUM(V306:V306),"0")</f>
        <v>0</v>
      </c>
      <c r="W308" s="36"/>
      <c r="X308" s="312"/>
      <c r="Y308" s="312"/>
    </row>
    <row r="309" spans="1:52" ht="14.25" customHeight="1" x14ac:dyDescent="0.25">
      <c r="A309" s="326" t="s">
        <v>205</v>
      </c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4"/>
      <c r="N309" s="314"/>
      <c r="O309" s="314"/>
      <c r="P309" s="314"/>
      <c r="Q309" s="314"/>
      <c r="R309" s="314"/>
      <c r="S309" s="314"/>
      <c r="T309" s="314"/>
      <c r="U309" s="314"/>
      <c r="V309" s="314"/>
      <c r="W309" s="314"/>
      <c r="X309" s="302"/>
      <c r="Y309" s="302"/>
    </row>
    <row r="310" spans="1:52" ht="16.5" customHeight="1" x14ac:dyDescent="0.25">
      <c r="A310" s="53" t="s">
        <v>439</v>
      </c>
      <c r="B310" s="53" t="s">
        <v>440</v>
      </c>
      <c r="C310" s="30">
        <v>4301060314</v>
      </c>
      <c r="D310" s="316">
        <v>4607091384673</v>
      </c>
      <c r="E310" s="317"/>
      <c r="F310" s="308">
        <v>1.3</v>
      </c>
      <c r="G310" s="31">
        <v>6</v>
      </c>
      <c r="H310" s="308">
        <v>7.8</v>
      </c>
      <c r="I310" s="308">
        <v>8.3640000000000008</v>
      </c>
      <c r="J310" s="31">
        <v>56</v>
      </c>
      <c r="K310" s="32" t="s">
        <v>62</v>
      </c>
      <c r="L310" s="31">
        <v>30</v>
      </c>
      <c r="M310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19"/>
      <c r="O310" s="319"/>
      <c r="P310" s="319"/>
      <c r="Q310" s="317"/>
      <c r="R310" s="33"/>
      <c r="S310" s="33"/>
      <c r="T310" s="34" t="s">
        <v>63</v>
      </c>
      <c r="U310" s="309">
        <v>400</v>
      </c>
      <c r="V310" s="310">
        <f>IFERROR(IF(U310="",0,CEILING((U310/$H310),1)*$H310),"")</f>
        <v>405.59999999999997</v>
      </c>
      <c r="W310" s="35">
        <f>IFERROR(IF(V310=0,"",ROUNDUP(V310/H310,0)*0.02175),"")</f>
        <v>1.131</v>
      </c>
      <c r="X310" s="55"/>
      <c r="Y310" s="56"/>
      <c r="AC310" s="57"/>
      <c r="AZ310" s="224" t="s">
        <v>1</v>
      </c>
    </row>
    <row r="311" spans="1:52" x14ac:dyDescent="0.2">
      <c r="A311" s="313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5"/>
      <c r="M311" s="328" t="s">
        <v>64</v>
      </c>
      <c r="N311" s="329"/>
      <c r="O311" s="329"/>
      <c r="P311" s="329"/>
      <c r="Q311" s="329"/>
      <c r="R311" s="329"/>
      <c r="S311" s="330"/>
      <c r="T311" s="36" t="s">
        <v>65</v>
      </c>
      <c r="U311" s="311">
        <f>IFERROR(U310/H310,"0")</f>
        <v>51.282051282051285</v>
      </c>
      <c r="V311" s="311">
        <f>IFERROR(V310/H310,"0")</f>
        <v>52</v>
      </c>
      <c r="W311" s="311">
        <f>IFERROR(IF(W310="",0,W310),"0")</f>
        <v>1.131</v>
      </c>
      <c r="X311" s="312"/>
      <c r="Y311" s="312"/>
    </row>
    <row r="312" spans="1:52" x14ac:dyDescent="0.2">
      <c r="A312" s="314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5"/>
      <c r="M312" s="328" t="s">
        <v>64</v>
      </c>
      <c r="N312" s="329"/>
      <c r="O312" s="329"/>
      <c r="P312" s="329"/>
      <c r="Q312" s="329"/>
      <c r="R312" s="329"/>
      <c r="S312" s="330"/>
      <c r="T312" s="36" t="s">
        <v>63</v>
      </c>
      <c r="U312" s="311">
        <f>IFERROR(SUM(U310:U310),"0")</f>
        <v>400</v>
      </c>
      <c r="V312" s="311">
        <f>IFERROR(SUM(V310:V310),"0")</f>
        <v>405.59999999999997</v>
      </c>
      <c r="W312" s="36"/>
      <c r="X312" s="312"/>
      <c r="Y312" s="312"/>
    </row>
    <row r="313" spans="1:52" ht="16.5" customHeight="1" x14ac:dyDescent="0.25">
      <c r="A313" s="337" t="s">
        <v>441</v>
      </c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4"/>
      <c r="N313" s="314"/>
      <c r="O313" s="314"/>
      <c r="P313" s="314"/>
      <c r="Q313" s="314"/>
      <c r="R313" s="314"/>
      <c r="S313" s="314"/>
      <c r="T313" s="314"/>
      <c r="U313" s="314"/>
      <c r="V313" s="314"/>
      <c r="W313" s="314"/>
      <c r="X313" s="305"/>
      <c r="Y313" s="305"/>
    </row>
    <row r="314" spans="1:52" ht="14.25" customHeight="1" x14ac:dyDescent="0.25">
      <c r="A314" s="326" t="s">
        <v>100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02"/>
      <c r="Y314" s="302"/>
    </row>
    <row r="315" spans="1:52" ht="27" customHeight="1" x14ac:dyDescent="0.25">
      <c r="A315" s="53" t="s">
        <v>442</v>
      </c>
      <c r="B315" s="53" t="s">
        <v>443</v>
      </c>
      <c r="C315" s="30">
        <v>4301011324</v>
      </c>
      <c r="D315" s="316">
        <v>4607091384185</v>
      </c>
      <c r="E315" s="317"/>
      <c r="F315" s="308">
        <v>0.8</v>
      </c>
      <c r="G315" s="31">
        <v>15</v>
      </c>
      <c r="H315" s="308">
        <v>12</v>
      </c>
      <c r="I315" s="308">
        <v>12.48</v>
      </c>
      <c r="J315" s="31">
        <v>56</v>
      </c>
      <c r="K315" s="32" t="s">
        <v>62</v>
      </c>
      <c r="L315" s="31">
        <v>60</v>
      </c>
      <c r="M315" s="4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19"/>
      <c r="O315" s="319"/>
      <c r="P315" s="319"/>
      <c r="Q315" s="317"/>
      <c r="R315" s="33"/>
      <c r="S315" s="33"/>
      <c r="T315" s="34" t="s">
        <v>63</v>
      </c>
      <c r="U315" s="309">
        <v>0</v>
      </c>
      <c r="V315" s="310">
        <f>IFERROR(IF(U315="",0,CEILING((U315/$H315),1)*$H315),"")</f>
        <v>0</v>
      </c>
      <c r="W315" s="35" t="str">
        <f>IFERROR(IF(V315=0,"",ROUNDUP(V315/H315,0)*0.02175),"")</f>
        <v/>
      </c>
      <c r="X315" s="55"/>
      <c r="Y315" s="56"/>
      <c r="AC315" s="57"/>
      <c r="AZ315" s="225" t="s">
        <v>1</v>
      </c>
    </row>
    <row r="316" spans="1:52" ht="27" customHeight="1" x14ac:dyDescent="0.25">
      <c r="A316" s="53" t="s">
        <v>444</v>
      </c>
      <c r="B316" s="53" t="s">
        <v>445</v>
      </c>
      <c r="C316" s="30">
        <v>4301011312</v>
      </c>
      <c r="D316" s="316">
        <v>4607091384192</v>
      </c>
      <c r="E316" s="317"/>
      <c r="F316" s="308">
        <v>1.8</v>
      </c>
      <c r="G316" s="31">
        <v>6</v>
      </c>
      <c r="H316" s="308">
        <v>10.8</v>
      </c>
      <c r="I316" s="308">
        <v>11.28</v>
      </c>
      <c r="J316" s="31">
        <v>56</v>
      </c>
      <c r="K316" s="32" t="s">
        <v>96</v>
      </c>
      <c r="L316" s="31">
        <v>60</v>
      </c>
      <c r="M316" s="5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19"/>
      <c r="O316" s="319"/>
      <c r="P316" s="319"/>
      <c r="Q316" s="317"/>
      <c r="R316" s="33"/>
      <c r="S316" s="33"/>
      <c r="T316" s="34" t="s">
        <v>63</v>
      </c>
      <c r="U316" s="309">
        <v>0</v>
      </c>
      <c r="V316" s="310">
        <f>IFERROR(IF(U316="",0,CEILING((U316/$H316),1)*$H316),"")</f>
        <v>0</v>
      </c>
      <c r="W316" s="35" t="str">
        <f>IFERROR(IF(V316=0,"",ROUNDUP(V316/H316,0)*0.02175),"")</f>
        <v/>
      </c>
      <c r="X316" s="55"/>
      <c r="Y316" s="56"/>
      <c r="AC316" s="57"/>
      <c r="AZ316" s="226" t="s">
        <v>1</v>
      </c>
    </row>
    <row r="317" spans="1:52" ht="27" customHeight="1" x14ac:dyDescent="0.25">
      <c r="A317" s="53" t="s">
        <v>446</v>
      </c>
      <c r="B317" s="53" t="s">
        <v>447</v>
      </c>
      <c r="C317" s="30">
        <v>4301011483</v>
      </c>
      <c r="D317" s="316">
        <v>4680115881907</v>
      </c>
      <c r="E317" s="317"/>
      <c r="F317" s="308">
        <v>1.8</v>
      </c>
      <c r="G317" s="31">
        <v>6</v>
      </c>
      <c r="H317" s="308">
        <v>10.8</v>
      </c>
      <c r="I317" s="308">
        <v>11.28</v>
      </c>
      <c r="J317" s="31">
        <v>56</v>
      </c>
      <c r="K317" s="32" t="s">
        <v>62</v>
      </c>
      <c r="L317" s="31">
        <v>60</v>
      </c>
      <c r="M317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19"/>
      <c r="O317" s="319"/>
      <c r="P317" s="319"/>
      <c r="Q317" s="317"/>
      <c r="R317" s="33"/>
      <c r="S317" s="33"/>
      <c r="T317" s="34" t="s">
        <v>63</v>
      </c>
      <c r="U317" s="309">
        <v>0</v>
      </c>
      <c r="V317" s="310">
        <f>IFERROR(IF(U317="",0,CEILING((U317/$H317),1)*$H317),"")</f>
        <v>0</v>
      </c>
      <c r="W317" s="35" t="str">
        <f>IFERROR(IF(V317=0,"",ROUNDUP(V317/H317,0)*0.02175),"")</f>
        <v/>
      </c>
      <c r="X317" s="55"/>
      <c r="Y317" s="56"/>
      <c r="AC317" s="57"/>
      <c r="AZ317" s="227" t="s">
        <v>1</v>
      </c>
    </row>
    <row r="318" spans="1:52" ht="27" customHeight="1" x14ac:dyDescent="0.25">
      <c r="A318" s="53" t="s">
        <v>448</v>
      </c>
      <c r="B318" s="53" t="s">
        <v>449</v>
      </c>
      <c r="C318" s="30">
        <v>4301011303</v>
      </c>
      <c r="D318" s="316">
        <v>4607091384680</v>
      </c>
      <c r="E318" s="317"/>
      <c r="F318" s="308">
        <v>0.4</v>
      </c>
      <c r="G318" s="31">
        <v>10</v>
      </c>
      <c r="H318" s="308">
        <v>4</v>
      </c>
      <c r="I318" s="308">
        <v>4.21</v>
      </c>
      <c r="J318" s="31">
        <v>120</v>
      </c>
      <c r="K318" s="32" t="s">
        <v>62</v>
      </c>
      <c r="L318" s="31">
        <v>60</v>
      </c>
      <c r="M318" s="41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19"/>
      <c r="O318" s="319"/>
      <c r="P318" s="319"/>
      <c r="Q318" s="317"/>
      <c r="R318" s="33"/>
      <c r="S318" s="33"/>
      <c r="T318" s="34" t="s">
        <v>63</v>
      </c>
      <c r="U318" s="309">
        <v>0</v>
      </c>
      <c r="V318" s="310">
        <f>IFERROR(IF(U318="",0,CEILING((U318/$H318),1)*$H318),"")</f>
        <v>0</v>
      </c>
      <c r="W318" s="35" t="str">
        <f>IFERROR(IF(V318=0,"",ROUNDUP(V318/H318,0)*0.00937),"")</f>
        <v/>
      </c>
      <c r="X318" s="55"/>
      <c r="Y318" s="56"/>
      <c r="AC318" s="57"/>
      <c r="AZ318" s="228" t="s">
        <v>1</v>
      </c>
    </row>
    <row r="319" spans="1:52" x14ac:dyDescent="0.2">
      <c r="A319" s="313"/>
      <c r="B319" s="314"/>
      <c r="C319" s="314"/>
      <c r="D319" s="314"/>
      <c r="E319" s="314"/>
      <c r="F319" s="314"/>
      <c r="G319" s="314"/>
      <c r="H319" s="314"/>
      <c r="I319" s="314"/>
      <c r="J319" s="314"/>
      <c r="K319" s="314"/>
      <c r="L319" s="315"/>
      <c r="M319" s="328" t="s">
        <v>64</v>
      </c>
      <c r="N319" s="329"/>
      <c r="O319" s="329"/>
      <c r="P319" s="329"/>
      <c r="Q319" s="329"/>
      <c r="R319" s="329"/>
      <c r="S319" s="330"/>
      <c r="T319" s="36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14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5"/>
      <c r="M320" s="328" t="s">
        <v>64</v>
      </c>
      <c r="N320" s="329"/>
      <c r="O320" s="329"/>
      <c r="P320" s="329"/>
      <c r="Q320" s="329"/>
      <c r="R320" s="329"/>
      <c r="S320" s="330"/>
      <c r="T320" s="36" t="s">
        <v>63</v>
      </c>
      <c r="U320" s="311">
        <f>IFERROR(SUM(U315:U318),"0")</f>
        <v>0</v>
      </c>
      <c r="V320" s="311">
        <f>IFERROR(SUM(V315:V318),"0")</f>
        <v>0</v>
      </c>
      <c r="W320" s="36"/>
      <c r="X320" s="312"/>
      <c r="Y320" s="312"/>
    </row>
    <row r="321" spans="1:52" ht="14.25" customHeight="1" x14ac:dyDescent="0.25">
      <c r="A321" s="326" t="s">
        <v>59</v>
      </c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4"/>
      <c r="N321" s="314"/>
      <c r="O321" s="314"/>
      <c r="P321" s="314"/>
      <c r="Q321" s="314"/>
      <c r="R321" s="314"/>
      <c r="S321" s="314"/>
      <c r="T321" s="314"/>
      <c r="U321" s="314"/>
      <c r="V321" s="314"/>
      <c r="W321" s="314"/>
      <c r="X321" s="302"/>
      <c r="Y321" s="302"/>
    </row>
    <row r="322" spans="1:52" ht="27" customHeight="1" x14ac:dyDescent="0.25">
      <c r="A322" s="53" t="s">
        <v>450</v>
      </c>
      <c r="B322" s="53" t="s">
        <v>451</v>
      </c>
      <c r="C322" s="30">
        <v>4301031139</v>
      </c>
      <c r="D322" s="316">
        <v>4607091384802</v>
      </c>
      <c r="E322" s="317"/>
      <c r="F322" s="308">
        <v>0.73</v>
      </c>
      <c r="G322" s="31">
        <v>6</v>
      </c>
      <c r="H322" s="308">
        <v>4.38</v>
      </c>
      <c r="I322" s="308">
        <v>4.58</v>
      </c>
      <c r="J322" s="31">
        <v>156</v>
      </c>
      <c r="K322" s="32" t="s">
        <v>62</v>
      </c>
      <c r="L322" s="31">
        <v>35</v>
      </c>
      <c r="M322" s="5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19"/>
      <c r="O322" s="319"/>
      <c r="P322" s="319"/>
      <c r="Q322" s="317"/>
      <c r="R322" s="33"/>
      <c r="S322" s="33"/>
      <c r="T322" s="34" t="s">
        <v>63</v>
      </c>
      <c r="U322" s="309">
        <v>0</v>
      </c>
      <c r="V322" s="310">
        <f>IFERROR(IF(U322="",0,CEILING((U322/$H322),1)*$H322),"")</f>
        <v>0</v>
      </c>
      <c r="W322" s="35" t="str">
        <f>IFERROR(IF(V322=0,"",ROUNDUP(V322/H322,0)*0.00753),"")</f>
        <v/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452</v>
      </c>
      <c r="B323" s="53" t="s">
        <v>453</v>
      </c>
      <c r="C323" s="30">
        <v>4301031140</v>
      </c>
      <c r="D323" s="316">
        <v>4607091384826</v>
      </c>
      <c r="E323" s="317"/>
      <c r="F323" s="308">
        <v>0.35</v>
      </c>
      <c r="G323" s="31">
        <v>8</v>
      </c>
      <c r="H323" s="308">
        <v>2.8</v>
      </c>
      <c r="I323" s="308">
        <v>2.9</v>
      </c>
      <c r="J323" s="31">
        <v>234</v>
      </c>
      <c r="K323" s="32" t="s">
        <v>62</v>
      </c>
      <c r="L323" s="31">
        <v>35</v>
      </c>
      <c r="M323" s="4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19"/>
      <c r="O323" s="319"/>
      <c r="P323" s="319"/>
      <c r="Q323" s="317"/>
      <c r="R323" s="33"/>
      <c r="S323" s="33"/>
      <c r="T323" s="34" t="s">
        <v>63</v>
      </c>
      <c r="U323" s="309">
        <v>0</v>
      </c>
      <c r="V323" s="310">
        <f>IFERROR(IF(U323="",0,CEILING((U323/$H323),1)*$H323),"")</f>
        <v>0</v>
      </c>
      <c r="W323" s="35" t="str">
        <f>IFERROR(IF(V323=0,"",ROUNDUP(V323/H323,0)*0.00502),"")</f>
        <v/>
      </c>
      <c r="X323" s="55"/>
      <c r="Y323" s="56"/>
      <c r="AC323" s="57"/>
      <c r="AZ323" s="230" t="s">
        <v>1</v>
      </c>
    </row>
    <row r="324" spans="1:52" x14ac:dyDescent="0.2">
      <c r="A324" s="313"/>
      <c r="B324" s="314"/>
      <c r="C324" s="314"/>
      <c r="D324" s="314"/>
      <c r="E324" s="314"/>
      <c r="F324" s="314"/>
      <c r="G324" s="314"/>
      <c r="H324" s="314"/>
      <c r="I324" s="314"/>
      <c r="J324" s="314"/>
      <c r="K324" s="314"/>
      <c r="L324" s="315"/>
      <c r="M324" s="328" t="s">
        <v>64</v>
      </c>
      <c r="N324" s="329"/>
      <c r="O324" s="329"/>
      <c r="P324" s="329"/>
      <c r="Q324" s="329"/>
      <c r="R324" s="329"/>
      <c r="S324" s="330"/>
      <c r="T324" s="36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14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5"/>
      <c r="M325" s="328" t="s">
        <v>64</v>
      </c>
      <c r="N325" s="329"/>
      <c r="O325" s="329"/>
      <c r="P325" s="329"/>
      <c r="Q325" s="329"/>
      <c r="R325" s="329"/>
      <c r="S325" s="330"/>
      <c r="T325" s="36" t="s">
        <v>63</v>
      </c>
      <c r="U325" s="311">
        <f>IFERROR(SUM(U322:U323),"0")</f>
        <v>0</v>
      </c>
      <c r="V325" s="311">
        <f>IFERROR(SUM(V322:V323),"0")</f>
        <v>0</v>
      </c>
      <c r="W325" s="36"/>
      <c r="X325" s="312"/>
      <c r="Y325" s="312"/>
    </row>
    <row r="326" spans="1:52" ht="14.25" customHeight="1" x14ac:dyDescent="0.25">
      <c r="A326" s="326" t="s">
        <v>66</v>
      </c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4"/>
      <c r="N326" s="314"/>
      <c r="O326" s="314"/>
      <c r="P326" s="314"/>
      <c r="Q326" s="314"/>
      <c r="R326" s="314"/>
      <c r="S326" s="314"/>
      <c r="T326" s="314"/>
      <c r="U326" s="314"/>
      <c r="V326" s="314"/>
      <c r="W326" s="314"/>
      <c r="X326" s="302"/>
      <c r="Y326" s="302"/>
    </row>
    <row r="327" spans="1:52" ht="27" customHeight="1" x14ac:dyDescent="0.25">
      <c r="A327" s="53" t="s">
        <v>454</v>
      </c>
      <c r="B327" s="53" t="s">
        <v>455</v>
      </c>
      <c r="C327" s="30">
        <v>4301051303</v>
      </c>
      <c r="D327" s="316">
        <v>4607091384246</v>
      </c>
      <c r="E327" s="317"/>
      <c r="F327" s="308">
        <v>1.3</v>
      </c>
      <c r="G327" s="31">
        <v>6</v>
      </c>
      <c r="H327" s="308">
        <v>7.8</v>
      </c>
      <c r="I327" s="308">
        <v>8.3640000000000008</v>
      </c>
      <c r="J327" s="31">
        <v>56</v>
      </c>
      <c r="K327" s="32" t="s">
        <v>62</v>
      </c>
      <c r="L327" s="31">
        <v>40</v>
      </c>
      <c r="M327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19"/>
      <c r="O327" s="319"/>
      <c r="P327" s="319"/>
      <c r="Q327" s="317"/>
      <c r="R327" s="33"/>
      <c r="S327" s="33"/>
      <c r="T327" s="34" t="s">
        <v>63</v>
      </c>
      <c r="U327" s="309">
        <v>4000</v>
      </c>
      <c r="V327" s="310">
        <f>IFERROR(IF(U327="",0,CEILING((U327/$H327),1)*$H327),"")</f>
        <v>4001.4</v>
      </c>
      <c r="W327" s="35">
        <f>IFERROR(IF(V327=0,"",ROUNDUP(V327/H327,0)*0.02175),"")</f>
        <v>11.15775</v>
      </c>
      <c r="X327" s="55"/>
      <c r="Y327" s="56"/>
      <c r="AC327" s="57"/>
      <c r="AZ327" s="231" t="s">
        <v>1</v>
      </c>
    </row>
    <row r="328" spans="1:52" ht="27" customHeight="1" x14ac:dyDescent="0.25">
      <c r="A328" s="53" t="s">
        <v>456</v>
      </c>
      <c r="B328" s="53" t="s">
        <v>457</v>
      </c>
      <c r="C328" s="30">
        <v>4301051445</v>
      </c>
      <c r="D328" s="316">
        <v>4680115881976</v>
      </c>
      <c r="E328" s="317"/>
      <c r="F328" s="308">
        <v>1.3</v>
      </c>
      <c r="G328" s="31">
        <v>6</v>
      </c>
      <c r="H328" s="308">
        <v>7.8</v>
      </c>
      <c r="I328" s="308">
        <v>8.2799999999999994</v>
      </c>
      <c r="J328" s="31">
        <v>56</v>
      </c>
      <c r="K328" s="32" t="s">
        <v>62</v>
      </c>
      <c r="L328" s="31">
        <v>40</v>
      </c>
      <c r="M328" s="3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19"/>
      <c r="O328" s="319"/>
      <c r="P328" s="319"/>
      <c r="Q328" s="317"/>
      <c r="R328" s="33"/>
      <c r="S328" s="33"/>
      <c r="T328" s="34" t="s">
        <v>63</v>
      </c>
      <c r="U328" s="309">
        <v>0</v>
      </c>
      <c r="V328" s="310">
        <f>IFERROR(IF(U328="",0,CEILING((U328/$H328),1)*$H328),"")</f>
        <v>0</v>
      </c>
      <c r="W328" s="35" t="str">
        <f>IFERROR(IF(V328=0,"",ROUNDUP(V328/H328,0)*0.02175),"")</f>
        <v/>
      </c>
      <c r="X328" s="55"/>
      <c r="Y328" s="56"/>
      <c r="AC328" s="57"/>
      <c r="AZ328" s="232" t="s">
        <v>1</v>
      </c>
    </row>
    <row r="329" spans="1:52" ht="27" customHeight="1" x14ac:dyDescent="0.25">
      <c r="A329" s="53" t="s">
        <v>458</v>
      </c>
      <c r="B329" s="53" t="s">
        <v>459</v>
      </c>
      <c r="C329" s="30">
        <v>4301051297</v>
      </c>
      <c r="D329" s="316">
        <v>4607091384253</v>
      </c>
      <c r="E329" s="317"/>
      <c r="F329" s="308">
        <v>0.4</v>
      </c>
      <c r="G329" s="31">
        <v>6</v>
      </c>
      <c r="H329" s="308">
        <v>2.4</v>
      </c>
      <c r="I329" s="308">
        <v>2.6840000000000002</v>
      </c>
      <c r="J329" s="31">
        <v>156</v>
      </c>
      <c r="K329" s="32" t="s">
        <v>62</v>
      </c>
      <c r="L329" s="31">
        <v>40</v>
      </c>
      <c r="M329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19"/>
      <c r="O329" s="319"/>
      <c r="P329" s="319"/>
      <c r="Q329" s="317"/>
      <c r="R329" s="33"/>
      <c r="S329" s="33"/>
      <c r="T329" s="34" t="s">
        <v>63</v>
      </c>
      <c r="U329" s="309">
        <v>81.600000000000009</v>
      </c>
      <c r="V329" s="310">
        <f>IFERROR(IF(U329="",0,CEILING((U329/$H329),1)*$H329),"")</f>
        <v>81.599999999999994</v>
      </c>
      <c r="W329" s="35">
        <f>IFERROR(IF(V329=0,"",ROUNDUP(V329/H329,0)*0.00753),"")</f>
        <v>0.25602000000000003</v>
      </c>
      <c r="X329" s="55"/>
      <c r="Y329" s="56"/>
      <c r="AC329" s="57"/>
      <c r="AZ329" s="233" t="s">
        <v>1</v>
      </c>
    </row>
    <row r="330" spans="1:52" ht="27" customHeight="1" x14ac:dyDescent="0.25">
      <c r="A330" s="53" t="s">
        <v>460</v>
      </c>
      <c r="B330" s="53" t="s">
        <v>461</v>
      </c>
      <c r="C330" s="30">
        <v>4301051444</v>
      </c>
      <c r="D330" s="316">
        <v>4680115881969</v>
      </c>
      <c r="E330" s="317"/>
      <c r="F330" s="308">
        <v>0.4</v>
      </c>
      <c r="G330" s="31">
        <v>6</v>
      </c>
      <c r="H330" s="308">
        <v>2.4</v>
      </c>
      <c r="I330" s="308">
        <v>2.6</v>
      </c>
      <c r="J330" s="31">
        <v>156</v>
      </c>
      <c r="K330" s="32" t="s">
        <v>62</v>
      </c>
      <c r="L330" s="31">
        <v>40</v>
      </c>
      <c r="M330" s="5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19"/>
      <c r="O330" s="319"/>
      <c r="P330" s="319"/>
      <c r="Q330" s="317"/>
      <c r="R330" s="33"/>
      <c r="S330" s="33"/>
      <c r="T330" s="34" t="s">
        <v>63</v>
      </c>
      <c r="U330" s="309">
        <v>0</v>
      </c>
      <c r="V330" s="310">
        <f>IFERROR(IF(U330="",0,CEILING((U330/$H330),1)*$H330),"")</f>
        <v>0</v>
      </c>
      <c r="W330" s="35" t="str">
        <f>IFERROR(IF(V330=0,"",ROUNDUP(V330/H330,0)*0.00753),"")</f>
        <v/>
      </c>
      <c r="X330" s="55"/>
      <c r="Y330" s="56"/>
      <c r="AC330" s="57"/>
      <c r="AZ330" s="234" t="s">
        <v>1</v>
      </c>
    </row>
    <row r="331" spans="1:52" x14ac:dyDescent="0.2">
      <c r="A331" s="313"/>
      <c r="B331" s="314"/>
      <c r="C331" s="314"/>
      <c r="D331" s="314"/>
      <c r="E331" s="314"/>
      <c r="F331" s="314"/>
      <c r="G331" s="314"/>
      <c r="H331" s="314"/>
      <c r="I331" s="314"/>
      <c r="J331" s="314"/>
      <c r="K331" s="314"/>
      <c r="L331" s="315"/>
      <c r="M331" s="328" t="s">
        <v>64</v>
      </c>
      <c r="N331" s="329"/>
      <c r="O331" s="329"/>
      <c r="P331" s="329"/>
      <c r="Q331" s="329"/>
      <c r="R331" s="329"/>
      <c r="S331" s="330"/>
      <c r="T331" s="36" t="s">
        <v>65</v>
      </c>
      <c r="U331" s="311">
        <f>IFERROR(U327/H327,"0")+IFERROR(U328/H328,"0")+IFERROR(U329/H329,"0")+IFERROR(U330/H330,"0")</f>
        <v>546.82051282051282</v>
      </c>
      <c r="V331" s="311">
        <f>IFERROR(V327/H327,"0")+IFERROR(V328/H328,"0")+IFERROR(V329/H329,"0")+IFERROR(V330/H330,"0")</f>
        <v>547</v>
      </c>
      <c r="W331" s="311">
        <f>IFERROR(IF(W327="",0,W327),"0")+IFERROR(IF(W328="",0,W328),"0")+IFERROR(IF(W329="",0,W329),"0")+IFERROR(IF(W330="",0,W330),"0")</f>
        <v>11.41377</v>
      </c>
      <c r="X331" s="312"/>
      <c r="Y331" s="312"/>
    </row>
    <row r="332" spans="1:52" x14ac:dyDescent="0.2">
      <c r="A332" s="314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5"/>
      <c r="M332" s="328" t="s">
        <v>64</v>
      </c>
      <c r="N332" s="329"/>
      <c r="O332" s="329"/>
      <c r="P332" s="329"/>
      <c r="Q332" s="329"/>
      <c r="R332" s="329"/>
      <c r="S332" s="330"/>
      <c r="T332" s="36" t="s">
        <v>63</v>
      </c>
      <c r="U332" s="311">
        <f>IFERROR(SUM(U327:U330),"0")</f>
        <v>4081.6</v>
      </c>
      <c r="V332" s="311">
        <f>IFERROR(SUM(V327:V330),"0")</f>
        <v>4083</v>
      </c>
      <c r="W332" s="36"/>
      <c r="X332" s="312"/>
      <c r="Y332" s="312"/>
    </row>
    <row r="333" spans="1:52" ht="14.25" customHeight="1" x14ac:dyDescent="0.25">
      <c r="A333" s="326" t="s">
        <v>205</v>
      </c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4"/>
      <c r="N333" s="314"/>
      <c r="O333" s="314"/>
      <c r="P333" s="314"/>
      <c r="Q333" s="314"/>
      <c r="R333" s="314"/>
      <c r="S333" s="314"/>
      <c r="T333" s="314"/>
      <c r="U333" s="314"/>
      <c r="V333" s="314"/>
      <c r="W333" s="314"/>
      <c r="X333" s="302"/>
      <c r="Y333" s="302"/>
    </row>
    <row r="334" spans="1:52" ht="27" customHeight="1" x14ac:dyDescent="0.25">
      <c r="A334" s="53" t="s">
        <v>462</v>
      </c>
      <c r="B334" s="53" t="s">
        <v>463</v>
      </c>
      <c r="C334" s="30">
        <v>4301060322</v>
      </c>
      <c r="D334" s="316">
        <v>4607091389357</v>
      </c>
      <c r="E334" s="317"/>
      <c r="F334" s="308">
        <v>1.3</v>
      </c>
      <c r="G334" s="31">
        <v>6</v>
      </c>
      <c r="H334" s="308">
        <v>7.8</v>
      </c>
      <c r="I334" s="308">
        <v>8.2799999999999994</v>
      </c>
      <c r="J334" s="31">
        <v>56</v>
      </c>
      <c r="K334" s="32" t="s">
        <v>62</v>
      </c>
      <c r="L334" s="31">
        <v>40</v>
      </c>
      <c r="M334" s="3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19"/>
      <c r="O334" s="319"/>
      <c r="P334" s="319"/>
      <c r="Q334" s="317"/>
      <c r="R334" s="33"/>
      <c r="S334" s="33"/>
      <c r="T334" s="34" t="s">
        <v>63</v>
      </c>
      <c r="U334" s="309">
        <v>0</v>
      </c>
      <c r="V334" s="310">
        <f>IFERROR(IF(U334="",0,CEILING((U334/$H334),1)*$H334),"")</f>
        <v>0</v>
      </c>
      <c r="W334" s="35" t="str">
        <f>IFERROR(IF(V334=0,"",ROUNDUP(V334/H334,0)*0.02175),"")</f>
        <v/>
      </c>
      <c r="X334" s="55"/>
      <c r="Y334" s="56"/>
      <c r="AC334" s="57"/>
      <c r="AZ334" s="235" t="s">
        <v>1</v>
      </c>
    </row>
    <row r="335" spans="1:52" x14ac:dyDescent="0.2">
      <c r="A335" s="313"/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5"/>
      <c r="M335" s="328" t="s">
        <v>64</v>
      </c>
      <c r="N335" s="329"/>
      <c r="O335" s="329"/>
      <c r="P335" s="329"/>
      <c r="Q335" s="329"/>
      <c r="R335" s="329"/>
      <c r="S335" s="330"/>
      <c r="T335" s="36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14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5"/>
      <c r="M336" s="328" t="s">
        <v>64</v>
      </c>
      <c r="N336" s="329"/>
      <c r="O336" s="329"/>
      <c r="P336" s="329"/>
      <c r="Q336" s="329"/>
      <c r="R336" s="329"/>
      <c r="S336" s="330"/>
      <c r="T336" s="36" t="s">
        <v>63</v>
      </c>
      <c r="U336" s="311">
        <f>IFERROR(SUM(U334:U334),"0")</f>
        <v>0</v>
      </c>
      <c r="V336" s="311">
        <f>IFERROR(SUM(V334:V334),"0")</f>
        <v>0</v>
      </c>
      <c r="W336" s="36"/>
      <c r="X336" s="312"/>
      <c r="Y336" s="312"/>
    </row>
    <row r="337" spans="1:52" ht="27.75" customHeight="1" x14ac:dyDescent="0.2">
      <c r="A337" s="357" t="s">
        <v>464</v>
      </c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358"/>
      <c r="P337" s="358"/>
      <c r="Q337" s="358"/>
      <c r="R337" s="358"/>
      <c r="S337" s="358"/>
      <c r="T337" s="358"/>
      <c r="U337" s="358"/>
      <c r="V337" s="358"/>
      <c r="W337" s="358"/>
      <c r="X337" s="47"/>
      <c r="Y337" s="47"/>
    </row>
    <row r="338" spans="1:52" ht="16.5" customHeight="1" x14ac:dyDescent="0.25">
      <c r="A338" s="337" t="s">
        <v>465</v>
      </c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4"/>
      <c r="N338" s="314"/>
      <c r="O338" s="314"/>
      <c r="P338" s="314"/>
      <c r="Q338" s="314"/>
      <c r="R338" s="314"/>
      <c r="S338" s="314"/>
      <c r="T338" s="314"/>
      <c r="U338" s="314"/>
      <c r="V338" s="314"/>
      <c r="W338" s="314"/>
      <c r="X338" s="305"/>
      <c r="Y338" s="305"/>
    </row>
    <row r="339" spans="1:52" ht="14.25" customHeight="1" x14ac:dyDescent="0.25">
      <c r="A339" s="326" t="s">
        <v>100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02"/>
      <c r="Y339" s="302"/>
    </row>
    <row r="340" spans="1:52" ht="27" customHeight="1" x14ac:dyDescent="0.25">
      <c r="A340" s="53" t="s">
        <v>466</v>
      </c>
      <c r="B340" s="53" t="s">
        <v>467</v>
      </c>
      <c r="C340" s="30">
        <v>4301011428</v>
      </c>
      <c r="D340" s="316">
        <v>4607091389708</v>
      </c>
      <c r="E340" s="317"/>
      <c r="F340" s="308">
        <v>0.45</v>
      </c>
      <c r="G340" s="31">
        <v>6</v>
      </c>
      <c r="H340" s="308">
        <v>2.7</v>
      </c>
      <c r="I340" s="308">
        <v>2.9</v>
      </c>
      <c r="J340" s="31">
        <v>156</v>
      </c>
      <c r="K340" s="32" t="s">
        <v>96</v>
      </c>
      <c r="L340" s="31">
        <v>50</v>
      </c>
      <c r="M340" s="3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19"/>
      <c r="O340" s="319"/>
      <c r="P340" s="319"/>
      <c r="Q340" s="317"/>
      <c r="R340" s="33"/>
      <c r="S340" s="33"/>
      <c r="T340" s="34" t="s">
        <v>63</v>
      </c>
      <c r="U340" s="309">
        <v>0</v>
      </c>
      <c r="V340" s="310">
        <f>IFERROR(IF(U340="",0,CEILING((U340/$H340),1)*$H340),"")</f>
        <v>0</v>
      </c>
      <c r="W340" s="35" t="str">
        <f>IFERROR(IF(V340=0,"",ROUNDUP(V340/H340,0)*0.00753),"")</f>
        <v/>
      </c>
      <c r="X340" s="55"/>
      <c r="Y340" s="56"/>
      <c r="AC340" s="57"/>
      <c r="AZ340" s="236" t="s">
        <v>1</v>
      </c>
    </row>
    <row r="341" spans="1:52" ht="27" customHeight="1" x14ac:dyDescent="0.25">
      <c r="A341" s="53" t="s">
        <v>468</v>
      </c>
      <c r="B341" s="53" t="s">
        <v>469</v>
      </c>
      <c r="C341" s="30">
        <v>4301011427</v>
      </c>
      <c r="D341" s="316">
        <v>4607091389692</v>
      </c>
      <c r="E341" s="317"/>
      <c r="F341" s="308">
        <v>0.45</v>
      </c>
      <c r="G341" s="31">
        <v>6</v>
      </c>
      <c r="H341" s="308">
        <v>2.7</v>
      </c>
      <c r="I341" s="308">
        <v>2.9</v>
      </c>
      <c r="J341" s="31">
        <v>156</v>
      </c>
      <c r="K341" s="32" t="s">
        <v>96</v>
      </c>
      <c r="L341" s="31">
        <v>50</v>
      </c>
      <c r="M341" s="5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19"/>
      <c r="O341" s="319"/>
      <c r="P341" s="319"/>
      <c r="Q341" s="317"/>
      <c r="R341" s="33"/>
      <c r="S341" s="33"/>
      <c r="T341" s="34" t="s">
        <v>63</v>
      </c>
      <c r="U341" s="309">
        <v>0</v>
      </c>
      <c r="V341" s="310">
        <f>IFERROR(IF(U341="",0,CEILING((U341/$H341),1)*$H341),"")</f>
        <v>0</v>
      </c>
      <c r="W341" s="35" t="str">
        <f>IFERROR(IF(V341=0,"",ROUNDUP(V341/H341,0)*0.00753),"")</f>
        <v/>
      </c>
      <c r="X341" s="55"/>
      <c r="Y341" s="56"/>
      <c r="AC341" s="57"/>
      <c r="AZ341" s="237" t="s">
        <v>1</v>
      </c>
    </row>
    <row r="342" spans="1:52" x14ac:dyDescent="0.2">
      <c r="A342" s="313"/>
      <c r="B342" s="314"/>
      <c r="C342" s="314"/>
      <c r="D342" s="314"/>
      <c r="E342" s="314"/>
      <c r="F342" s="314"/>
      <c r="G342" s="314"/>
      <c r="H342" s="314"/>
      <c r="I342" s="314"/>
      <c r="J342" s="314"/>
      <c r="K342" s="314"/>
      <c r="L342" s="315"/>
      <c r="M342" s="328" t="s">
        <v>64</v>
      </c>
      <c r="N342" s="329"/>
      <c r="O342" s="329"/>
      <c r="P342" s="329"/>
      <c r="Q342" s="329"/>
      <c r="R342" s="329"/>
      <c r="S342" s="330"/>
      <c r="T342" s="36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14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5"/>
      <c r="M343" s="328" t="s">
        <v>64</v>
      </c>
      <c r="N343" s="329"/>
      <c r="O343" s="329"/>
      <c r="P343" s="329"/>
      <c r="Q343" s="329"/>
      <c r="R343" s="329"/>
      <c r="S343" s="330"/>
      <c r="T343" s="36" t="s">
        <v>63</v>
      </c>
      <c r="U343" s="311">
        <f>IFERROR(SUM(U340:U341),"0")</f>
        <v>0</v>
      </c>
      <c r="V343" s="311">
        <f>IFERROR(SUM(V340:V341),"0")</f>
        <v>0</v>
      </c>
      <c r="W343" s="36"/>
      <c r="X343" s="312"/>
      <c r="Y343" s="312"/>
    </row>
    <row r="344" spans="1:52" ht="14.25" customHeight="1" x14ac:dyDescent="0.25">
      <c r="A344" s="326" t="s">
        <v>59</v>
      </c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4"/>
      <c r="N344" s="314"/>
      <c r="O344" s="314"/>
      <c r="P344" s="314"/>
      <c r="Q344" s="314"/>
      <c r="R344" s="314"/>
      <c r="S344" s="314"/>
      <c r="T344" s="314"/>
      <c r="U344" s="314"/>
      <c r="V344" s="314"/>
      <c r="W344" s="314"/>
      <c r="X344" s="302"/>
      <c r="Y344" s="302"/>
    </row>
    <row r="345" spans="1:52" ht="27" customHeight="1" x14ac:dyDescent="0.25">
      <c r="A345" s="53" t="s">
        <v>470</v>
      </c>
      <c r="B345" s="53" t="s">
        <v>471</v>
      </c>
      <c r="C345" s="30">
        <v>4301031177</v>
      </c>
      <c r="D345" s="316">
        <v>4607091389753</v>
      </c>
      <c r="E345" s="317"/>
      <c r="F345" s="308">
        <v>0.7</v>
      </c>
      <c r="G345" s="31">
        <v>6</v>
      </c>
      <c r="H345" s="308">
        <v>4.2</v>
      </c>
      <c r="I345" s="308">
        <v>4.43</v>
      </c>
      <c r="J345" s="31">
        <v>156</v>
      </c>
      <c r="K345" s="32" t="s">
        <v>62</v>
      </c>
      <c r="L345" s="31">
        <v>45</v>
      </c>
      <c r="M345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19"/>
      <c r="O345" s="319"/>
      <c r="P345" s="319"/>
      <c r="Q345" s="317"/>
      <c r="R345" s="33"/>
      <c r="S345" s="33"/>
      <c r="T345" s="34" t="s">
        <v>63</v>
      </c>
      <c r="U345" s="309">
        <v>0</v>
      </c>
      <c r="V345" s="310">
        <f t="shared" ref="V345:V357" si="15">IFERROR(IF(U345="",0,CEILING((U345/$H345),1)*$H345),"")</f>
        <v>0</v>
      </c>
      <c r="W345" s="35" t="str">
        <f>IFERROR(IF(V345=0,"",ROUNDUP(V345/H345,0)*0.00753),"")</f>
        <v/>
      </c>
      <c r="X345" s="55"/>
      <c r="Y345" s="56"/>
      <c r="AC345" s="57"/>
      <c r="AZ345" s="238" t="s">
        <v>1</v>
      </c>
    </row>
    <row r="346" spans="1:52" ht="27" customHeight="1" x14ac:dyDescent="0.25">
      <c r="A346" s="53" t="s">
        <v>472</v>
      </c>
      <c r="B346" s="53" t="s">
        <v>473</v>
      </c>
      <c r="C346" s="30">
        <v>4301031174</v>
      </c>
      <c r="D346" s="316">
        <v>4607091389760</v>
      </c>
      <c r="E346" s="317"/>
      <c r="F346" s="308">
        <v>0.7</v>
      </c>
      <c r="G346" s="31">
        <v>6</v>
      </c>
      <c r="H346" s="308">
        <v>4.2</v>
      </c>
      <c r="I346" s="308">
        <v>4.43</v>
      </c>
      <c r="J346" s="31">
        <v>156</v>
      </c>
      <c r="K346" s="32" t="s">
        <v>62</v>
      </c>
      <c r="L346" s="31">
        <v>45</v>
      </c>
      <c r="M346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19"/>
      <c r="O346" s="319"/>
      <c r="P346" s="319"/>
      <c r="Q346" s="317"/>
      <c r="R346" s="33"/>
      <c r="S346" s="33"/>
      <c r="T346" s="34" t="s">
        <v>63</v>
      </c>
      <c r="U346" s="309">
        <v>130</v>
      </c>
      <c r="V346" s="310">
        <f t="shared" si="15"/>
        <v>130.20000000000002</v>
      </c>
      <c r="W346" s="35">
        <f>IFERROR(IF(V346=0,"",ROUNDUP(V346/H346,0)*0.00753),"")</f>
        <v>0.23343</v>
      </c>
      <c r="X346" s="55"/>
      <c r="Y346" s="56"/>
      <c r="AC346" s="57"/>
      <c r="AZ346" s="239" t="s">
        <v>1</v>
      </c>
    </row>
    <row r="347" spans="1:52" ht="27" customHeight="1" x14ac:dyDescent="0.25">
      <c r="A347" s="53" t="s">
        <v>474</v>
      </c>
      <c r="B347" s="53" t="s">
        <v>475</v>
      </c>
      <c r="C347" s="30">
        <v>4301031175</v>
      </c>
      <c r="D347" s="316">
        <v>4607091389746</v>
      </c>
      <c r="E347" s="317"/>
      <c r="F347" s="308">
        <v>0.7</v>
      </c>
      <c r="G347" s="31">
        <v>6</v>
      </c>
      <c r="H347" s="308">
        <v>4.2</v>
      </c>
      <c r="I347" s="308">
        <v>4.43</v>
      </c>
      <c r="J347" s="31">
        <v>156</v>
      </c>
      <c r="K347" s="32" t="s">
        <v>62</v>
      </c>
      <c r="L347" s="31">
        <v>45</v>
      </c>
      <c r="M347" s="60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19"/>
      <c r="O347" s="319"/>
      <c r="P347" s="319"/>
      <c r="Q347" s="317"/>
      <c r="R347" s="33"/>
      <c r="S347" s="33"/>
      <c r="T347" s="34" t="s">
        <v>63</v>
      </c>
      <c r="U347" s="309">
        <v>50</v>
      </c>
      <c r="V347" s="310">
        <f t="shared" si="15"/>
        <v>50.400000000000006</v>
      </c>
      <c r="W347" s="35">
        <f>IFERROR(IF(V347=0,"",ROUNDUP(V347/H347,0)*0.00753),"")</f>
        <v>9.0359999999999996E-2</v>
      </c>
      <c r="X347" s="55"/>
      <c r="Y347" s="56"/>
      <c r="AC347" s="57"/>
      <c r="AZ347" s="240" t="s">
        <v>1</v>
      </c>
    </row>
    <row r="348" spans="1:52" ht="37.5" customHeight="1" x14ac:dyDescent="0.25">
      <c r="A348" s="53" t="s">
        <v>476</v>
      </c>
      <c r="B348" s="53" t="s">
        <v>477</v>
      </c>
      <c r="C348" s="30">
        <v>4301031236</v>
      </c>
      <c r="D348" s="316">
        <v>4680115882928</v>
      </c>
      <c r="E348" s="317"/>
      <c r="F348" s="308">
        <v>0.28000000000000003</v>
      </c>
      <c r="G348" s="31">
        <v>6</v>
      </c>
      <c r="H348" s="308">
        <v>1.68</v>
      </c>
      <c r="I348" s="308">
        <v>2.6</v>
      </c>
      <c r="J348" s="31">
        <v>156</v>
      </c>
      <c r="K348" s="32" t="s">
        <v>62</v>
      </c>
      <c r="L348" s="31">
        <v>35</v>
      </c>
      <c r="M348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19"/>
      <c r="O348" s="319"/>
      <c r="P348" s="319"/>
      <c r="Q348" s="317"/>
      <c r="R348" s="33"/>
      <c r="S348" s="33"/>
      <c r="T348" s="34" t="s">
        <v>63</v>
      </c>
      <c r="U348" s="309">
        <v>0</v>
      </c>
      <c r="V348" s="310">
        <f t="shared" si="15"/>
        <v>0</v>
      </c>
      <c r="W348" s="35" t="str">
        <f>IFERROR(IF(V348=0,"",ROUNDUP(V348/H348,0)*0.00753),"")</f>
        <v/>
      </c>
      <c r="X348" s="55"/>
      <c r="Y348" s="56"/>
      <c r="AC348" s="57"/>
      <c r="AZ348" s="241" t="s">
        <v>1</v>
      </c>
    </row>
    <row r="349" spans="1:52" ht="27" customHeight="1" x14ac:dyDescent="0.25">
      <c r="A349" s="53" t="s">
        <v>478</v>
      </c>
      <c r="B349" s="53" t="s">
        <v>479</v>
      </c>
      <c r="C349" s="30">
        <v>4301031257</v>
      </c>
      <c r="D349" s="316">
        <v>4680115883147</v>
      </c>
      <c r="E349" s="317"/>
      <c r="F349" s="308">
        <v>0.28000000000000003</v>
      </c>
      <c r="G349" s="31">
        <v>6</v>
      </c>
      <c r="H349" s="308">
        <v>1.68</v>
      </c>
      <c r="I349" s="308">
        <v>1.81</v>
      </c>
      <c r="J349" s="31">
        <v>234</v>
      </c>
      <c r="K349" s="32" t="s">
        <v>62</v>
      </c>
      <c r="L349" s="31">
        <v>45</v>
      </c>
      <c r="M349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19"/>
      <c r="O349" s="319"/>
      <c r="P349" s="319"/>
      <c r="Q349" s="317"/>
      <c r="R349" s="33"/>
      <c r="S349" s="33"/>
      <c r="T349" s="34" t="s">
        <v>63</v>
      </c>
      <c r="U349" s="309">
        <v>0</v>
      </c>
      <c r="V349" s="310">
        <f t="shared" si="15"/>
        <v>0</v>
      </c>
      <c r="W349" s="35" t="str">
        <f t="shared" ref="W349:W357" si="16">IFERROR(IF(V349=0,"",ROUNDUP(V349/H349,0)*0.00502),"")</f>
        <v/>
      </c>
      <c r="X349" s="55"/>
      <c r="Y349" s="56"/>
      <c r="AC349" s="57"/>
      <c r="AZ349" s="242" t="s">
        <v>1</v>
      </c>
    </row>
    <row r="350" spans="1:52" ht="27" customHeight="1" x14ac:dyDescent="0.25">
      <c r="A350" s="53" t="s">
        <v>480</v>
      </c>
      <c r="B350" s="53" t="s">
        <v>481</v>
      </c>
      <c r="C350" s="30">
        <v>4301031178</v>
      </c>
      <c r="D350" s="316">
        <v>4607091384338</v>
      </c>
      <c r="E350" s="317"/>
      <c r="F350" s="308">
        <v>0.35</v>
      </c>
      <c r="G350" s="31">
        <v>6</v>
      </c>
      <c r="H350" s="308">
        <v>2.1</v>
      </c>
      <c r="I350" s="308">
        <v>2.23</v>
      </c>
      <c r="J350" s="31">
        <v>234</v>
      </c>
      <c r="K350" s="32" t="s">
        <v>62</v>
      </c>
      <c r="L350" s="31">
        <v>45</v>
      </c>
      <c r="M350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19"/>
      <c r="O350" s="319"/>
      <c r="P350" s="319"/>
      <c r="Q350" s="317"/>
      <c r="R350" s="33"/>
      <c r="S350" s="33"/>
      <c r="T350" s="34" t="s">
        <v>63</v>
      </c>
      <c r="U350" s="309">
        <v>0</v>
      </c>
      <c r="V350" s="310">
        <f t="shared" si="15"/>
        <v>0</v>
      </c>
      <c r="W350" s="35" t="str">
        <f t="shared" si="16"/>
        <v/>
      </c>
      <c r="X350" s="55"/>
      <c r="Y350" s="56"/>
      <c r="AC350" s="57"/>
      <c r="AZ350" s="243" t="s">
        <v>1</v>
      </c>
    </row>
    <row r="351" spans="1:52" ht="37.5" customHeight="1" x14ac:dyDescent="0.25">
      <c r="A351" s="53" t="s">
        <v>482</v>
      </c>
      <c r="B351" s="53" t="s">
        <v>483</v>
      </c>
      <c r="C351" s="30">
        <v>4301031254</v>
      </c>
      <c r="D351" s="316">
        <v>4680115883154</v>
      </c>
      <c r="E351" s="317"/>
      <c r="F351" s="308">
        <v>0.28000000000000003</v>
      </c>
      <c r="G351" s="31">
        <v>6</v>
      </c>
      <c r="H351" s="308">
        <v>1.68</v>
      </c>
      <c r="I351" s="308">
        <v>1.81</v>
      </c>
      <c r="J351" s="31">
        <v>234</v>
      </c>
      <c r="K351" s="32" t="s">
        <v>62</v>
      </c>
      <c r="L351" s="31">
        <v>45</v>
      </c>
      <c r="M351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19"/>
      <c r="O351" s="319"/>
      <c r="P351" s="319"/>
      <c r="Q351" s="317"/>
      <c r="R351" s="33"/>
      <c r="S351" s="33"/>
      <c r="T351" s="34" t="s">
        <v>63</v>
      </c>
      <c r="U351" s="309">
        <v>0</v>
      </c>
      <c r="V351" s="310">
        <f t="shared" si="15"/>
        <v>0</v>
      </c>
      <c r="W351" s="35" t="str">
        <f t="shared" si="16"/>
        <v/>
      </c>
      <c r="X351" s="55"/>
      <c r="Y351" s="56"/>
      <c r="AC351" s="57"/>
      <c r="AZ351" s="244" t="s">
        <v>1</v>
      </c>
    </row>
    <row r="352" spans="1:52" ht="37.5" customHeight="1" x14ac:dyDescent="0.25">
      <c r="A352" s="53" t="s">
        <v>484</v>
      </c>
      <c r="B352" s="53" t="s">
        <v>485</v>
      </c>
      <c r="C352" s="30">
        <v>4301031171</v>
      </c>
      <c r="D352" s="316">
        <v>4607091389524</v>
      </c>
      <c r="E352" s="317"/>
      <c r="F352" s="308">
        <v>0.35</v>
      </c>
      <c r="G352" s="31">
        <v>6</v>
      </c>
      <c r="H352" s="308">
        <v>2.1</v>
      </c>
      <c r="I352" s="308">
        <v>2.23</v>
      </c>
      <c r="J352" s="31">
        <v>234</v>
      </c>
      <c r="K352" s="32" t="s">
        <v>62</v>
      </c>
      <c r="L352" s="31">
        <v>45</v>
      </c>
      <c r="M352" s="56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19"/>
      <c r="O352" s="319"/>
      <c r="P352" s="319"/>
      <c r="Q352" s="317"/>
      <c r="R352" s="33"/>
      <c r="S352" s="33"/>
      <c r="T352" s="34" t="s">
        <v>63</v>
      </c>
      <c r="U352" s="309">
        <v>0</v>
      </c>
      <c r="V352" s="310">
        <f t="shared" si="15"/>
        <v>0</v>
      </c>
      <c r="W352" s="35" t="str">
        <f t="shared" si="16"/>
        <v/>
      </c>
      <c r="X352" s="55"/>
      <c r="Y352" s="56"/>
      <c r="AC352" s="57"/>
      <c r="AZ352" s="245" t="s">
        <v>1</v>
      </c>
    </row>
    <row r="353" spans="1:52" ht="27" customHeight="1" x14ac:dyDescent="0.25">
      <c r="A353" s="53" t="s">
        <v>486</v>
      </c>
      <c r="B353" s="53" t="s">
        <v>487</v>
      </c>
      <c r="C353" s="30">
        <v>4301031258</v>
      </c>
      <c r="D353" s="316">
        <v>4680115883161</v>
      </c>
      <c r="E353" s="317"/>
      <c r="F353" s="308">
        <v>0.28000000000000003</v>
      </c>
      <c r="G353" s="31">
        <v>6</v>
      </c>
      <c r="H353" s="308">
        <v>1.68</v>
      </c>
      <c r="I353" s="308">
        <v>1.81</v>
      </c>
      <c r="J353" s="31">
        <v>234</v>
      </c>
      <c r="K353" s="32" t="s">
        <v>62</v>
      </c>
      <c r="L353" s="31">
        <v>45</v>
      </c>
      <c r="M353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19"/>
      <c r="O353" s="319"/>
      <c r="P353" s="319"/>
      <c r="Q353" s="317"/>
      <c r="R353" s="33"/>
      <c r="S353" s="33"/>
      <c r="T353" s="34" t="s">
        <v>63</v>
      </c>
      <c r="U353" s="309">
        <v>0</v>
      </c>
      <c r="V353" s="310">
        <f t="shared" si="15"/>
        <v>0</v>
      </c>
      <c r="W353" s="35" t="str">
        <f t="shared" si="16"/>
        <v/>
      </c>
      <c r="X353" s="55"/>
      <c r="Y353" s="56"/>
      <c r="AC353" s="57"/>
      <c r="AZ353" s="246" t="s">
        <v>1</v>
      </c>
    </row>
    <row r="354" spans="1:52" ht="27" customHeight="1" x14ac:dyDescent="0.25">
      <c r="A354" s="53" t="s">
        <v>488</v>
      </c>
      <c r="B354" s="53" t="s">
        <v>489</v>
      </c>
      <c r="C354" s="30">
        <v>4301031170</v>
      </c>
      <c r="D354" s="316">
        <v>4607091384345</v>
      </c>
      <c r="E354" s="317"/>
      <c r="F354" s="308">
        <v>0.35</v>
      </c>
      <c r="G354" s="31">
        <v>6</v>
      </c>
      <c r="H354" s="308">
        <v>2.1</v>
      </c>
      <c r="I354" s="308">
        <v>2.23</v>
      </c>
      <c r="J354" s="31">
        <v>234</v>
      </c>
      <c r="K354" s="32" t="s">
        <v>62</v>
      </c>
      <c r="L354" s="31">
        <v>45</v>
      </c>
      <c r="M354" s="5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19"/>
      <c r="O354" s="319"/>
      <c r="P354" s="319"/>
      <c r="Q354" s="317"/>
      <c r="R354" s="33"/>
      <c r="S354" s="33"/>
      <c r="T354" s="34" t="s">
        <v>63</v>
      </c>
      <c r="U354" s="309">
        <v>0</v>
      </c>
      <c r="V354" s="310">
        <f t="shared" si="15"/>
        <v>0</v>
      </c>
      <c r="W354" s="35" t="str">
        <f t="shared" si="16"/>
        <v/>
      </c>
      <c r="X354" s="55"/>
      <c r="Y354" s="56"/>
      <c r="AC354" s="57"/>
      <c r="AZ354" s="247" t="s">
        <v>1</v>
      </c>
    </row>
    <row r="355" spans="1:52" ht="27" customHeight="1" x14ac:dyDescent="0.25">
      <c r="A355" s="53" t="s">
        <v>490</v>
      </c>
      <c r="B355" s="53" t="s">
        <v>491</v>
      </c>
      <c r="C355" s="30">
        <v>4301031256</v>
      </c>
      <c r="D355" s="316">
        <v>4680115883178</v>
      </c>
      <c r="E355" s="317"/>
      <c r="F355" s="308">
        <v>0.28000000000000003</v>
      </c>
      <c r="G355" s="31">
        <v>6</v>
      </c>
      <c r="H355" s="308">
        <v>1.68</v>
      </c>
      <c r="I355" s="308">
        <v>1.81</v>
      </c>
      <c r="J355" s="31">
        <v>234</v>
      </c>
      <c r="K355" s="32" t="s">
        <v>62</v>
      </c>
      <c r="L355" s="31">
        <v>45</v>
      </c>
      <c r="M355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19"/>
      <c r="O355" s="319"/>
      <c r="P355" s="319"/>
      <c r="Q355" s="317"/>
      <c r="R355" s="33"/>
      <c r="S355" s="33"/>
      <c r="T355" s="34" t="s">
        <v>63</v>
      </c>
      <c r="U355" s="309">
        <v>0</v>
      </c>
      <c r="V355" s="310">
        <f t="shared" si="15"/>
        <v>0</v>
      </c>
      <c r="W355" s="35" t="str">
        <f t="shared" si="16"/>
        <v/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492</v>
      </c>
      <c r="B356" s="53" t="s">
        <v>493</v>
      </c>
      <c r="C356" s="30">
        <v>4301031172</v>
      </c>
      <c r="D356" s="316">
        <v>4607091389531</v>
      </c>
      <c r="E356" s="317"/>
      <c r="F356" s="308">
        <v>0.35</v>
      </c>
      <c r="G356" s="31">
        <v>6</v>
      </c>
      <c r="H356" s="308">
        <v>2.1</v>
      </c>
      <c r="I356" s="308">
        <v>2.23</v>
      </c>
      <c r="J356" s="31">
        <v>234</v>
      </c>
      <c r="K356" s="32" t="s">
        <v>62</v>
      </c>
      <c r="L356" s="31">
        <v>45</v>
      </c>
      <c r="M356" s="61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19"/>
      <c r="O356" s="319"/>
      <c r="P356" s="319"/>
      <c r="Q356" s="317"/>
      <c r="R356" s="33"/>
      <c r="S356" s="33"/>
      <c r="T356" s="34" t="s">
        <v>63</v>
      </c>
      <c r="U356" s="309">
        <v>0</v>
      </c>
      <c r="V356" s="310">
        <f t="shared" si="15"/>
        <v>0</v>
      </c>
      <c r="W356" s="35" t="str">
        <f t="shared" si="16"/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494</v>
      </c>
      <c r="B357" s="53" t="s">
        <v>495</v>
      </c>
      <c r="C357" s="30">
        <v>4301031255</v>
      </c>
      <c r="D357" s="316">
        <v>4680115883185</v>
      </c>
      <c r="E357" s="317"/>
      <c r="F357" s="308">
        <v>0.28000000000000003</v>
      </c>
      <c r="G357" s="31">
        <v>6</v>
      </c>
      <c r="H357" s="308">
        <v>1.68</v>
      </c>
      <c r="I357" s="308">
        <v>1.81</v>
      </c>
      <c r="J357" s="31">
        <v>234</v>
      </c>
      <c r="K357" s="32" t="s">
        <v>62</v>
      </c>
      <c r="L357" s="31">
        <v>45</v>
      </c>
      <c r="M357" s="471" t="s">
        <v>496</v>
      </c>
      <c r="N357" s="319"/>
      <c r="O357" s="319"/>
      <c r="P357" s="319"/>
      <c r="Q357" s="317"/>
      <c r="R357" s="33"/>
      <c r="S357" s="33"/>
      <c r="T357" s="34" t="s">
        <v>63</v>
      </c>
      <c r="U357" s="309">
        <v>0</v>
      </c>
      <c r="V357" s="310">
        <f t="shared" si="15"/>
        <v>0</v>
      </c>
      <c r="W357" s="35" t="str">
        <f t="shared" si="16"/>
        <v/>
      </c>
      <c r="X357" s="55"/>
      <c r="Y357" s="56"/>
      <c r="AC357" s="57"/>
      <c r="AZ357" s="250" t="s">
        <v>1</v>
      </c>
    </row>
    <row r="358" spans="1:52" x14ac:dyDescent="0.2">
      <c r="A358" s="313"/>
      <c r="B358" s="314"/>
      <c r="C358" s="314"/>
      <c r="D358" s="314"/>
      <c r="E358" s="314"/>
      <c r="F358" s="314"/>
      <c r="G358" s="314"/>
      <c r="H358" s="314"/>
      <c r="I358" s="314"/>
      <c r="J358" s="314"/>
      <c r="K358" s="314"/>
      <c r="L358" s="315"/>
      <c r="M358" s="328" t="s">
        <v>64</v>
      </c>
      <c r="N358" s="329"/>
      <c r="O358" s="329"/>
      <c r="P358" s="329"/>
      <c r="Q358" s="329"/>
      <c r="R358" s="329"/>
      <c r="S358" s="330"/>
      <c r="T358" s="36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42.857142857142861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43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0.32379000000000002</v>
      </c>
      <c r="X358" s="312"/>
      <c r="Y358" s="312"/>
    </row>
    <row r="359" spans="1:52" x14ac:dyDescent="0.2">
      <c r="A359" s="314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5"/>
      <c r="M359" s="328" t="s">
        <v>64</v>
      </c>
      <c r="N359" s="329"/>
      <c r="O359" s="329"/>
      <c r="P359" s="329"/>
      <c r="Q359" s="329"/>
      <c r="R359" s="329"/>
      <c r="S359" s="330"/>
      <c r="T359" s="36" t="s">
        <v>63</v>
      </c>
      <c r="U359" s="311">
        <f>IFERROR(SUM(U345:U357),"0")</f>
        <v>180</v>
      </c>
      <c r="V359" s="311">
        <f>IFERROR(SUM(V345:V357),"0")</f>
        <v>180.60000000000002</v>
      </c>
      <c r="W359" s="36"/>
      <c r="X359" s="312"/>
      <c r="Y359" s="312"/>
    </row>
    <row r="360" spans="1:52" ht="14.25" customHeight="1" x14ac:dyDescent="0.25">
      <c r="A360" s="326" t="s">
        <v>66</v>
      </c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4"/>
      <c r="N360" s="314"/>
      <c r="O360" s="314"/>
      <c r="P360" s="314"/>
      <c r="Q360" s="314"/>
      <c r="R360" s="314"/>
      <c r="S360" s="314"/>
      <c r="T360" s="314"/>
      <c r="U360" s="314"/>
      <c r="V360" s="314"/>
      <c r="W360" s="314"/>
      <c r="X360" s="302"/>
      <c r="Y360" s="302"/>
    </row>
    <row r="361" spans="1:52" ht="27" customHeight="1" x14ac:dyDescent="0.25">
      <c r="A361" s="53" t="s">
        <v>497</v>
      </c>
      <c r="B361" s="53" t="s">
        <v>498</v>
      </c>
      <c r="C361" s="30">
        <v>4301051258</v>
      </c>
      <c r="D361" s="316">
        <v>4607091389685</v>
      </c>
      <c r="E361" s="317"/>
      <c r="F361" s="308">
        <v>1.3</v>
      </c>
      <c r="G361" s="31">
        <v>6</v>
      </c>
      <c r="H361" s="308">
        <v>7.8</v>
      </c>
      <c r="I361" s="308">
        <v>8.3460000000000001</v>
      </c>
      <c r="J361" s="31">
        <v>56</v>
      </c>
      <c r="K361" s="32" t="s">
        <v>125</v>
      </c>
      <c r="L361" s="31">
        <v>45</v>
      </c>
      <c r="M361" s="4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19"/>
      <c r="O361" s="319"/>
      <c r="P361" s="319"/>
      <c r="Q361" s="317"/>
      <c r="R361" s="33"/>
      <c r="S361" s="33"/>
      <c r="T361" s="34" t="s">
        <v>63</v>
      </c>
      <c r="U361" s="309">
        <v>0</v>
      </c>
      <c r="V361" s="310">
        <f>IFERROR(IF(U361="",0,CEILING((U361/$H361),1)*$H361),"")</f>
        <v>0</v>
      </c>
      <c r="W361" s="35" t="str">
        <f>IFERROR(IF(V361=0,"",ROUNDUP(V361/H361,0)*0.02175),"")</f>
        <v/>
      </c>
      <c r="X361" s="55"/>
      <c r="Y361" s="56"/>
      <c r="AC361" s="57"/>
      <c r="AZ361" s="251" t="s">
        <v>1</v>
      </c>
    </row>
    <row r="362" spans="1:52" ht="27" customHeight="1" x14ac:dyDescent="0.25">
      <c r="A362" s="53" t="s">
        <v>499</v>
      </c>
      <c r="B362" s="53" t="s">
        <v>500</v>
      </c>
      <c r="C362" s="30">
        <v>4301051431</v>
      </c>
      <c r="D362" s="316">
        <v>4607091389654</v>
      </c>
      <c r="E362" s="317"/>
      <c r="F362" s="308">
        <v>0.33</v>
      </c>
      <c r="G362" s="31">
        <v>6</v>
      </c>
      <c r="H362" s="308">
        <v>1.98</v>
      </c>
      <c r="I362" s="308">
        <v>2.258</v>
      </c>
      <c r="J362" s="31">
        <v>156</v>
      </c>
      <c r="K362" s="32" t="s">
        <v>125</v>
      </c>
      <c r="L362" s="31">
        <v>45</v>
      </c>
      <c r="M362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19"/>
      <c r="O362" s="319"/>
      <c r="P362" s="319"/>
      <c r="Q362" s="317"/>
      <c r="R362" s="33"/>
      <c r="S362" s="33"/>
      <c r="T362" s="34" t="s">
        <v>63</v>
      </c>
      <c r="U362" s="309">
        <v>0</v>
      </c>
      <c r="V362" s="310">
        <f>IFERROR(IF(U362="",0,CEILING((U362/$H362),1)*$H362),"")</f>
        <v>0</v>
      </c>
      <c r="W362" s="35" t="str">
        <f>IFERROR(IF(V362=0,"",ROUNDUP(V362/H362,0)*0.00753),"")</f>
        <v/>
      </c>
      <c r="X362" s="55"/>
      <c r="Y362" s="56"/>
      <c r="AC362" s="57"/>
      <c r="AZ362" s="252" t="s">
        <v>1</v>
      </c>
    </row>
    <row r="363" spans="1:52" ht="27" customHeight="1" x14ac:dyDescent="0.25">
      <c r="A363" s="53" t="s">
        <v>501</v>
      </c>
      <c r="B363" s="53" t="s">
        <v>502</v>
      </c>
      <c r="C363" s="30">
        <v>4301051284</v>
      </c>
      <c r="D363" s="316">
        <v>4607091384352</v>
      </c>
      <c r="E363" s="317"/>
      <c r="F363" s="308">
        <v>0.6</v>
      </c>
      <c r="G363" s="31">
        <v>4</v>
      </c>
      <c r="H363" s="308">
        <v>2.4</v>
      </c>
      <c r="I363" s="308">
        <v>2.6459999999999999</v>
      </c>
      <c r="J363" s="31">
        <v>120</v>
      </c>
      <c r="K363" s="32" t="s">
        <v>125</v>
      </c>
      <c r="L363" s="31">
        <v>45</v>
      </c>
      <c r="M363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19"/>
      <c r="O363" s="319"/>
      <c r="P363" s="319"/>
      <c r="Q363" s="317"/>
      <c r="R363" s="33"/>
      <c r="S363" s="33"/>
      <c r="T363" s="34" t="s">
        <v>63</v>
      </c>
      <c r="U363" s="309">
        <v>0</v>
      </c>
      <c r="V363" s="310">
        <f>IFERROR(IF(U363="",0,CEILING((U363/$H363),1)*$H363),"")</f>
        <v>0</v>
      </c>
      <c r="W363" s="35" t="str">
        <f>IFERROR(IF(V363=0,"",ROUNDUP(V363/H363,0)*0.00937),"")</f>
        <v/>
      </c>
      <c r="X363" s="55"/>
      <c r="Y363" s="56"/>
      <c r="AC363" s="57"/>
      <c r="AZ363" s="253" t="s">
        <v>1</v>
      </c>
    </row>
    <row r="364" spans="1:52" ht="27" customHeight="1" x14ac:dyDescent="0.25">
      <c r="A364" s="53" t="s">
        <v>503</v>
      </c>
      <c r="B364" s="53" t="s">
        <v>504</v>
      </c>
      <c r="C364" s="30">
        <v>4301051257</v>
      </c>
      <c r="D364" s="316">
        <v>4607091389661</v>
      </c>
      <c r="E364" s="317"/>
      <c r="F364" s="308">
        <v>0.55000000000000004</v>
      </c>
      <c r="G364" s="31">
        <v>4</v>
      </c>
      <c r="H364" s="308">
        <v>2.2000000000000002</v>
      </c>
      <c r="I364" s="308">
        <v>2.492</v>
      </c>
      <c r="J364" s="31">
        <v>120</v>
      </c>
      <c r="K364" s="32" t="s">
        <v>125</v>
      </c>
      <c r="L364" s="31">
        <v>45</v>
      </c>
      <c r="M364" s="4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19"/>
      <c r="O364" s="319"/>
      <c r="P364" s="319"/>
      <c r="Q364" s="317"/>
      <c r="R364" s="33"/>
      <c r="S364" s="33"/>
      <c r="T364" s="34" t="s">
        <v>63</v>
      </c>
      <c r="U364" s="309">
        <v>0</v>
      </c>
      <c r="V364" s="310">
        <f>IFERROR(IF(U364="",0,CEILING((U364/$H364),1)*$H364),"")</f>
        <v>0</v>
      </c>
      <c r="W364" s="35" t="str">
        <f>IFERROR(IF(V364=0,"",ROUNDUP(V364/H364,0)*0.00937),"")</f>
        <v/>
      </c>
      <c r="X364" s="55"/>
      <c r="Y364" s="56"/>
      <c r="AC364" s="57"/>
      <c r="AZ364" s="254" t="s">
        <v>1</v>
      </c>
    </row>
    <row r="365" spans="1:52" x14ac:dyDescent="0.2">
      <c r="A365" s="313"/>
      <c r="B365" s="314"/>
      <c r="C365" s="314"/>
      <c r="D365" s="314"/>
      <c r="E365" s="314"/>
      <c r="F365" s="314"/>
      <c r="G365" s="314"/>
      <c r="H365" s="314"/>
      <c r="I365" s="314"/>
      <c r="J365" s="314"/>
      <c r="K365" s="314"/>
      <c r="L365" s="315"/>
      <c r="M365" s="328" t="s">
        <v>64</v>
      </c>
      <c r="N365" s="329"/>
      <c r="O365" s="329"/>
      <c r="P365" s="329"/>
      <c r="Q365" s="329"/>
      <c r="R365" s="329"/>
      <c r="S365" s="330"/>
      <c r="T365" s="36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14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5"/>
      <c r="M366" s="328" t="s">
        <v>64</v>
      </c>
      <c r="N366" s="329"/>
      <c r="O366" s="329"/>
      <c r="P366" s="329"/>
      <c r="Q366" s="329"/>
      <c r="R366" s="329"/>
      <c r="S366" s="330"/>
      <c r="T366" s="36" t="s">
        <v>63</v>
      </c>
      <c r="U366" s="311">
        <f>IFERROR(SUM(U361:U364),"0")</f>
        <v>0</v>
      </c>
      <c r="V366" s="311">
        <f>IFERROR(SUM(V361:V364),"0")</f>
        <v>0</v>
      </c>
      <c r="W366" s="36"/>
      <c r="X366" s="312"/>
      <c r="Y366" s="312"/>
    </row>
    <row r="367" spans="1:52" ht="14.25" customHeight="1" x14ac:dyDescent="0.25">
      <c r="A367" s="326" t="s">
        <v>205</v>
      </c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4"/>
      <c r="N367" s="314"/>
      <c r="O367" s="314"/>
      <c r="P367" s="314"/>
      <c r="Q367" s="314"/>
      <c r="R367" s="314"/>
      <c r="S367" s="314"/>
      <c r="T367" s="314"/>
      <c r="U367" s="314"/>
      <c r="V367" s="314"/>
      <c r="W367" s="314"/>
      <c r="X367" s="302"/>
      <c r="Y367" s="302"/>
    </row>
    <row r="368" spans="1:52" ht="27" customHeight="1" x14ac:dyDescent="0.25">
      <c r="A368" s="53" t="s">
        <v>505</v>
      </c>
      <c r="B368" s="53" t="s">
        <v>506</v>
      </c>
      <c r="C368" s="30">
        <v>4301060352</v>
      </c>
      <c r="D368" s="316">
        <v>4680115881648</v>
      </c>
      <c r="E368" s="317"/>
      <c r="F368" s="308">
        <v>1</v>
      </c>
      <c r="G368" s="31">
        <v>4</v>
      </c>
      <c r="H368" s="308">
        <v>4</v>
      </c>
      <c r="I368" s="308">
        <v>4.4039999999999999</v>
      </c>
      <c r="J368" s="31">
        <v>104</v>
      </c>
      <c r="K368" s="32" t="s">
        <v>62</v>
      </c>
      <c r="L368" s="31">
        <v>35</v>
      </c>
      <c r="M368" s="3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19"/>
      <c r="O368" s="319"/>
      <c r="P368" s="319"/>
      <c r="Q368" s="317"/>
      <c r="R368" s="33"/>
      <c r="S368" s="33"/>
      <c r="T368" s="34" t="s">
        <v>63</v>
      </c>
      <c r="U368" s="309">
        <v>0</v>
      </c>
      <c r="V368" s="310">
        <f>IFERROR(IF(U368="",0,CEILING((U368/$H368),1)*$H368),"")</f>
        <v>0</v>
      </c>
      <c r="W368" s="35" t="str">
        <f>IFERROR(IF(V368=0,"",ROUNDUP(V368/H368,0)*0.01196),"")</f>
        <v/>
      </c>
      <c r="X368" s="55"/>
      <c r="Y368" s="56"/>
      <c r="AC368" s="57"/>
      <c r="AZ368" s="255" t="s">
        <v>1</v>
      </c>
    </row>
    <row r="369" spans="1:52" x14ac:dyDescent="0.2">
      <c r="A369" s="313"/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5"/>
      <c r="M369" s="328" t="s">
        <v>64</v>
      </c>
      <c r="N369" s="329"/>
      <c r="O369" s="329"/>
      <c r="P369" s="329"/>
      <c r="Q369" s="329"/>
      <c r="R369" s="329"/>
      <c r="S369" s="330"/>
      <c r="T369" s="36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14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5"/>
      <c r="M370" s="328" t="s">
        <v>64</v>
      </c>
      <c r="N370" s="329"/>
      <c r="O370" s="329"/>
      <c r="P370" s="329"/>
      <c r="Q370" s="329"/>
      <c r="R370" s="329"/>
      <c r="S370" s="330"/>
      <c r="T370" s="36" t="s">
        <v>63</v>
      </c>
      <c r="U370" s="311">
        <f>IFERROR(SUM(U368:U368),"0")</f>
        <v>0</v>
      </c>
      <c r="V370" s="311">
        <f>IFERROR(SUM(V368:V368),"0")</f>
        <v>0</v>
      </c>
      <c r="W370" s="36"/>
      <c r="X370" s="312"/>
      <c r="Y370" s="312"/>
    </row>
    <row r="371" spans="1:52" ht="14.25" customHeight="1" x14ac:dyDescent="0.25">
      <c r="A371" s="326" t="s">
        <v>79</v>
      </c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4"/>
      <c r="N371" s="314"/>
      <c r="O371" s="314"/>
      <c r="P371" s="314"/>
      <c r="Q371" s="314"/>
      <c r="R371" s="314"/>
      <c r="S371" s="314"/>
      <c r="T371" s="314"/>
      <c r="U371" s="314"/>
      <c r="V371" s="314"/>
      <c r="W371" s="314"/>
      <c r="X371" s="302"/>
      <c r="Y371" s="302"/>
    </row>
    <row r="372" spans="1:52" ht="27" customHeight="1" x14ac:dyDescent="0.25">
      <c r="A372" s="53" t="s">
        <v>507</v>
      </c>
      <c r="B372" s="53" t="s">
        <v>508</v>
      </c>
      <c r="C372" s="30">
        <v>4301032042</v>
      </c>
      <c r="D372" s="316">
        <v>4680115883017</v>
      </c>
      <c r="E372" s="317"/>
      <c r="F372" s="308">
        <v>0.03</v>
      </c>
      <c r="G372" s="31">
        <v>20</v>
      </c>
      <c r="H372" s="308">
        <v>0.6</v>
      </c>
      <c r="I372" s="308">
        <v>0.9</v>
      </c>
      <c r="J372" s="31">
        <v>350</v>
      </c>
      <c r="K372" s="32" t="s">
        <v>509</v>
      </c>
      <c r="L372" s="31">
        <v>60</v>
      </c>
      <c r="M372" s="62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19"/>
      <c r="O372" s="319"/>
      <c r="P372" s="319"/>
      <c r="Q372" s="317"/>
      <c r="R372" s="33"/>
      <c r="S372" s="33"/>
      <c r="T372" s="34" t="s">
        <v>63</v>
      </c>
      <c r="U372" s="309">
        <v>0</v>
      </c>
      <c r="V372" s="310">
        <f>IFERROR(IF(U372="",0,CEILING((U372/$H372),1)*$H372),"")</f>
        <v>0</v>
      </c>
      <c r="W372" s="35" t="str">
        <f>IFERROR(IF(V372=0,"",ROUNDUP(V372/H372,0)*0.00349),"")</f>
        <v/>
      </c>
      <c r="X372" s="55"/>
      <c r="Y372" s="56"/>
      <c r="AC372" s="57"/>
      <c r="AZ372" s="256" t="s">
        <v>1</v>
      </c>
    </row>
    <row r="373" spans="1:52" ht="27" customHeight="1" x14ac:dyDescent="0.25">
      <c r="A373" s="53" t="s">
        <v>510</v>
      </c>
      <c r="B373" s="53" t="s">
        <v>511</v>
      </c>
      <c r="C373" s="30">
        <v>4301032043</v>
      </c>
      <c r="D373" s="316">
        <v>4680115883031</v>
      </c>
      <c r="E373" s="317"/>
      <c r="F373" s="308">
        <v>0.03</v>
      </c>
      <c r="G373" s="31">
        <v>20</v>
      </c>
      <c r="H373" s="308">
        <v>0.6</v>
      </c>
      <c r="I373" s="308">
        <v>0.9</v>
      </c>
      <c r="J373" s="31">
        <v>350</v>
      </c>
      <c r="K373" s="32" t="s">
        <v>509</v>
      </c>
      <c r="L373" s="31">
        <v>60</v>
      </c>
      <c r="M373" s="34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19"/>
      <c r="O373" s="319"/>
      <c r="P373" s="319"/>
      <c r="Q373" s="317"/>
      <c r="R373" s="33"/>
      <c r="S373" s="33"/>
      <c r="T373" s="34" t="s">
        <v>63</v>
      </c>
      <c r="U373" s="309">
        <v>0</v>
      </c>
      <c r="V373" s="310">
        <f>IFERROR(IF(U373="",0,CEILING((U373/$H373),1)*$H373),"")</f>
        <v>0</v>
      </c>
      <c r="W373" s="35" t="str">
        <f>IFERROR(IF(V373=0,"",ROUNDUP(V373/H373,0)*0.00349),"")</f>
        <v/>
      </c>
      <c r="X373" s="55"/>
      <c r="Y373" s="56"/>
      <c r="AC373" s="57"/>
      <c r="AZ373" s="257" t="s">
        <v>1</v>
      </c>
    </row>
    <row r="374" spans="1:52" ht="27" customHeight="1" x14ac:dyDescent="0.25">
      <c r="A374" s="53" t="s">
        <v>512</v>
      </c>
      <c r="B374" s="53" t="s">
        <v>513</v>
      </c>
      <c r="C374" s="30">
        <v>4301032041</v>
      </c>
      <c r="D374" s="316">
        <v>4680115883024</v>
      </c>
      <c r="E374" s="317"/>
      <c r="F374" s="308">
        <v>0.03</v>
      </c>
      <c r="G374" s="31">
        <v>20</v>
      </c>
      <c r="H374" s="308">
        <v>0.6</v>
      </c>
      <c r="I374" s="308">
        <v>0.9</v>
      </c>
      <c r="J374" s="31">
        <v>350</v>
      </c>
      <c r="K374" s="32" t="s">
        <v>509</v>
      </c>
      <c r="L374" s="31">
        <v>60</v>
      </c>
      <c r="M374" s="61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19"/>
      <c r="O374" s="319"/>
      <c r="P374" s="319"/>
      <c r="Q374" s="317"/>
      <c r="R374" s="33"/>
      <c r="S374" s="33"/>
      <c r="T374" s="34" t="s">
        <v>63</v>
      </c>
      <c r="U374" s="309">
        <v>0</v>
      </c>
      <c r="V374" s="310">
        <f>IFERROR(IF(U374="",0,CEILING((U374/$H374),1)*$H374),"")</f>
        <v>0</v>
      </c>
      <c r="W374" s="35" t="str">
        <f>IFERROR(IF(V374=0,"",ROUNDUP(V374/H374,0)*0.00349),"")</f>
        <v/>
      </c>
      <c r="X374" s="55"/>
      <c r="Y374" s="56"/>
      <c r="AC374" s="57"/>
      <c r="AZ374" s="258" t="s">
        <v>1</v>
      </c>
    </row>
    <row r="375" spans="1:52" x14ac:dyDescent="0.2">
      <c r="A375" s="313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5"/>
      <c r="M375" s="328" t="s">
        <v>64</v>
      </c>
      <c r="N375" s="329"/>
      <c r="O375" s="329"/>
      <c r="P375" s="329"/>
      <c r="Q375" s="329"/>
      <c r="R375" s="329"/>
      <c r="S375" s="330"/>
      <c r="T375" s="36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5"/>
      <c r="M376" s="328" t="s">
        <v>64</v>
      </c>
      <c r="N376" s="329"/>
      <c r="O376" s="329"/>
      <c r="P376" s="329"/>
      <c r="Q376" s="329"/>
      <c r="R376" s="329"/>
      <c r="S376" s="330"/>
      <c r="T376" s="36" t="s">
        <v>63</v>
      </c>
      <c r="U376" s="311">
        <f>IFERROR(SUM(U372:U374),"0")</f>
        <v>0</v>
      </c>
      <c r="V376" s="311">
        <f>IFERROR(SUM(V372:V374),"0")</f>
        <v>0</v>
      </c>
      <c r="W376" s="36"/>
      <c r="X376" s="312"/>
      <c r="Y376" s="312"/>
    </row>
    <row r="377" spans="1:52" ht="14.25" customHeight="1" x14ac:dyDescent="0.25">
      <c r="A377" s="326" t="s">
        <v>88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02"/>
      <c r="Y377" s="302"/>
    </row>
    <row r="378" spans="1:52" ht="27" customHeight="1" x14ac:dyDescent="0.25">
      <c r="A378" s="53" t="s">
        <v>514</v>
      </c>
      <c r="B378" s="53" t="s">
        <v>515</v>
      </c>
      <c r="C378" s="30">
        <v>4301170009</v>
      </c>
      <c r="D378" s="316">
        <v>4680115882997</v>
      </c>
      <c r="E378" s="317"/>
      <c r="F378" s="308">
        <v>0.13</v>
      </c>
      <c r="G378" s="31">
        <v>10</v>
      </c>
      <c r="H378" s="308">
        <v>1.3</v>
      </c>
      <c r="I378" s="308">
        <v>1.46</v>
      </c>
      <c r="J378" s="31">
        <v>200</v>
      </c>
      <c r="K378" s="32" t="s">
        <v>509</v>
      </c>
      <c r="L378" s="31">
        <v>150</v>
      </c>
      <c r="M378" s="574" t="s">
        <v>516</v>
      </c>
      <c r="N378" s="319"/>
      <c r="O378" s="319"/>
      <c r="P378" s="319"/>
      <c r="Q378" s="317"/>
      <c r="R378" s="33"/>
      <c r="S378" s="33"/>
      <c r="T378" s="34" t="s">
        <v>63</v>
      </c>
      <c r="U378" s="309">
        <v>0</v>
      </c>
      <c r="V378" s="310">
        <f>IFERROR(IF(U378="",0,CEILING((U378/$H378),1)*$H378),"")</f>
        <v>0</v>
      </c>
      <c r="W378" s="35" t="str">
        <f>IFERROR(IF(V378=0,"",ROUNDUP(V378/H378,0)*0.00673),"")</f>
        <v/>
      </c>
      <c r="X378" s="55"/>
      <c r="Y378" s="56"/>
      <c r="AC378" s="57"/>
      <c r="AZ378" s="259" t="s">
        <v>1</v>
      </c>
    </row>
    <row r="379" spans="1:52" x14ac:dyDescent="0.2">
      <c r="A379" s="313"/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5"/>
      <c r="M379" s="328" t="s">
        <v>64</v>
      </c>
      <c r="N379" s="329"/>
      <c r="O379" s="329"/>
      <c r="P379" s="329"/>
      <c r="Q379" s="329"/>
      <c r="R379" s="329"/>
      <c r="S379" s="330"/>
      <c r="T379" s="36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14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5"/>
      <c r="M380" s="328" t="s">
        <v>64</v>
      </c>
      <c r="N380" s="329"/>
      <c r="O380" s="329"/>
      <c r="P380" s="329"/>
      <c r="Q380" s="329"/>
      <c r="R380" s="329"/>
      <c r="S380" s="330"/>
      <c r="T380" s="36" t="s">
        <v>63</v>
      </c>
      <c r="U380" s="311">
        <f>IFERROR(SUM(U378:U378),"0")</f>
        <v>0</v>
      </c>
      <c r="V380" s="311">
        <f>IFERROR(SUM(V378:V378),"0")</f>
        <v>0</v>
      </c>
      <c r="W380" s="36"/>
      <c r="X380" s="312"/>
      <c r="Y380" s="312"/>
    </row>
    <row r="381" spans="1:52" ht="16.5" customHeight="1" x14ac:dyDescent="0.25">
      <c r="A381" s="337" t="s">
        <v>517</v>
      </c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4"/>
      <c r="N381" s="314"/>
      <c r="O381" s="314"/>
      <c r="P381" s="314"/>
      <c r="Q381" s="314"/>
      <c r="R381" s="314"/>
      <c r="S381" s="314"/>
      <c r="T381" s="314"/>
      <c r="U381" s="314"/>
      <c r="V381" s="314"/>
      <c r="W381" s="314"/>
      <c r="X381" s="305"/>
      <c r="Y381" s="305"/>
    </row>
    <row r="382" spans="1:52" ht="14.25" customHeight="1" x14ac:dyDescent="0.25">
      <c r="A382" s="326" t="s">
        <v>93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02"/>
      <c r="Y382" s="302"/>
    </row>
    <row r="383" spans="1:52" ht="27" customHeight="1" x14ac:dyDescent="0.25">
      <c r="A383" s="53" t="s">
        <v>518</v>
      </c>
      <c r="B383" s="53" t="s">
        <v>519</v>
      </c>
      <c r="C383" s="30">
        <v>4301020196</v>
      </c>
      <c r="D383" s="316">
        <v>4607091389388</v>
      </c>
      <c r="E383" s="317"/>
      <c r="F383" s="308">
        <v>1.3</v>
      </c>
      <c r="G383" s="31">
        <v>4</v>
      </c>
      <c r="H383" s="308">
        <v>5.2</v>
      </c>
      <c r="I383" s="308">
        <v>5.6079999999999997</v>
      </c>
      <c r="J383" s="31">
        <v>104</v>
      </c>
      <c r="K383" s="32" t="s">
        <v>125</v>
      </c>
      <c r="L383" s="31">
        <v>35</v>
      </c>
      <c r="M38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19"/>
      <c r="O383" s="319"/>
      <c r="P383" s="319"/>
      <c r="Q383" s="317"/>
      <c r="R383" s="33"/>
      <c r="S383" s="33"/>
      <c r="T383" s="34" t="s">
        <v>63</v>
      </c>
      <c r="U383" s="309">
        <v>0</v>
      </c>
      <c r="V383" s="310">
        <f>IFERROR(IF(U383="",0,CEILING((U383/$H383),1)*$H383),"")</f>
        <v>0</v>
      </c>
      <c r="W383" s="35" t="str">
        <f>IFERROR(IF(V383=0,"",ROUNDUP(V383/H383,0)*0.01196),"")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520</v>
      </c>
      <c r="B384" s="53" t="s">
        <v>521</v>
      </c>
      <c r="C384" s="30">
        <v>4301020185</v>
      </c>
      <c r="D384" s="316">
        <v>4607091389364</v>
      </c>
      <c r="E384" s="317"/>
      <c r="F384" s="308">
        <v>0.42</v>
      </c>
      <c r="G384" s="31">
        <v>6</v>
      </c>
      <c r="H384" s="308">
        <v>2.52</v>
      </c>
      <c r="I384" s="308">
        <v>2.75</v>
      </c>
      <c r="J384" s="31">
        <v>156</v>
      </c>
      <c r="K384" s="32" t="s">
        <v>125</v>
      </c>
      <c r="L384" s="31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19"/>
      <c r="O384" s="319"/>
      <c r="P384" s="319"/>
      <c r="Q384" s="317"/>
      <c r="R384" s="33"/>
      <c r="S384" s="33"/>
      <c r="T384" s="34" t="s">
        <v>63</v>
      </c>
      <c r="U384" s="309">
        <v>0</v>
      </c>
      <c r="V384" s="310">
        <f>IFERROR(IF(U384="",0,CEILING((U384/$H384),1)*$H384),"")</f>
        <v>0</v>
      </c>
      <c r="W384" s="35" t="str">
        <f>IFERROR(IF(V384=0,"",ROUNDUP(V384/H384,0)*0.00753),"")</f>
        <v/>
      </c>
      <c r="X384" s="55"/>
      <c r="Y384" s="56"/>
      <c r="AC384" s="57"/>
      <c r="AZ384" s="261" t="s">
        <v>1</v>
      </c>
    </row>
    <row r="385" spans="1:52" x14ac:dyDescent="0.2">
      <c r="A385" s="313"/>
      <c r="B385" s="314"/>
      <c r="C385" s="314"/>
      <c r="D385" s="314"/>
      <c r="E385" s="314"/>
      <c r="F385" s="314"/>
      <c r="G385" s="314"/>
      <c r="H385" s="314"/>
      <c r="I385" s="314"/>
      <c r="J385" s="314"/>
      <c r="K385" s="314"/>
      <c r="L385" s="315"/>
      <c r="M385" s="328" t="s">
        <v>64</v>
      </c>
      <c r="N385" s="329"/>
      <c r="O385" s="329"/>
      <c r="P385" s="329"/>
      <c r="Q385" s="329"/>
      <c r="R385" s="329"/>
      <c r="S385" s="330"/>
      <c r="T385" s="36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14"/>
      <c r="B386" s="314"/>
      <c r="C386" s="314"/>
      <c r="D386" s="314"/>
      <c r="E386" s="314"/>
      <c r="F386" s="314"/>
      <c r="G386" s="314"/>
      <c r="H386" s="314"/>
      <c r="I386" s="314"/>
      <c r="J386" s="314"/>
      <c r="K386" s="314"/>
      <c r="L386" s="315"/>
      <c r="M386" s="328" t="s">
        <v>64</v>
      </c>
      <c r="N386" s="329"/>
      <c r="O386" s="329"/>
      <c r="P386" s="329"/>
      <c r="Q386" s="329"/>
      <c r="R386" s="329"/>
      <c r="S386" s="330"/>
      <c r="T386" s="36" t="s">
        <v>63</v>
      </c>
      <c r="U386" s="311">
        <f>IFERROR(SUM(U383:U384),"0")</f>
        <v>0</v>
      </c>
      <c r="V386" s="311">
        <f>IFERROR(SUM(V383:V384),"0")</f>
        <v>0</v>
      </c>
      <c r="W386" s="36"/>
      <c r="X386" s="312"/>
      <c r="Y386" s="312"/>
    </row>
    <row r="387" spans="1:52" ht="14.25" customHeight="1" x14ac:dyDescent="0.25">
      <c r="A387" s="326" t="s">
        <v>59</v>
      </c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14"/>
      <c r="M387" s="314"/>
      <c r="N387" s="314"/>
      <c r="O387" s="314"/>
      <c r="P387" s="314"/>
      <c r="Q387" s="314"/>
      <c r="R387" s="314"/>
      <c r="S387" s="314"/>
      <c r="T387" s="314"/>
      <c r="U387" s="314"/>
      <c r="V387" s="314"/>
      <c r="W387" s="314"/>
      <c r="X387" s="302"/>
      <c r="Y387" s="302"/>
    </row>
    <row r="388" spans="1:52" ht="27" customHeight="1" x14ac:dyDescent="0.25">
      <c r="A388" s="53" t="s">
        <v>522</v>
      </c>
      <c r="B388" s="53" t="s">
        <v>523</v>
      </c>
      <c r="C388" s="30">
        <v>4301031212</v>
      </c>
      <c r="D388" s="316">
        <v>4607091389739</v>
      </c>
      <c r="E388" s="317"/>
      <c r="F388" s="308">
        <v>0.7</v>
      </c>
      <c r="G388" s="31">
        <v>6</v>
      </c>
      <c r="H388" s="308">
        <v>4.2</v>
      </c>
      <c r="I388" s="308">
        <v>4.43</v>
      </c>
      <c r="J388" s="31">
        <v>156</v>
      </c>
      <c r="K388" s="32" t="s">
        <v>96</v>
      </c>
      <c r="L388" s="31">
        <v>45</v>
      </c>
      <c r="M388" s="6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19"/>
      <c r="O388" s="319"/>
      <c r="P388" s="319"/>
      <c r="Q388" s="317"/>
      <c r="R388" s="33"/>
      <c r="S388" s="33"/>
      <c r="T388" s="34" t="s">
        <v>63</v>
      </c>
      <c r="U388" s="309">
        <v>80</v>
      </c>
      <c r="V388" s="310">
        <f t="shared" ref="V388:V394" si="17">IFERROR(IF(U388="",0,CEILING((U388/$H388),1)*$H388),"")</f>
        <v>84</v>
      </c>
      <c r="W388" s="35">
        <f>IFERROR(IF(V388=0,"",ROUNDUP(V388/H388,0)*0.00753),"")</f>
        <v>0.15060000000000001</v>
      </c>
      <c r="X388" s="55"/>
      <c r="Y388" s="56"/>
      <c r="AC388" s="57"/>
      <c r="AZ388" s="262" t="s">
        <v>1</v>
      </c>
    </row>
    <row r="389" spans="1:52" ht="27" customHeight="1" x14ac:dyDescent="0.25">
      <c r="A389" s="53" t="s">
        <v>524</v>
      </c>
      <c r="B389" s="53" t="s">
        <v>525</v>
      </c>
      <c r="C389" s="30">
        <v>4301031247</v>
      </c>
      <c r="D389" s="316">
        <v>4680115883048</v>
      </c>
      <c r="E389" s="317"/>
      <c r="F389" s="308">
        <v>1</v>
      </c>
      <c r="G389" s="31">
        <v>4</v>
      </c>
      <c r="H389" s="308">
        <v>4</v>
      </c>
      <c r="I389" s="308">
        <v>4.21</v>
      </c>
      <c r="J389" s="31">
        <v>120</v>
      </c>
      <c r="K389" s="32" t="s">
        <v>62</v>
      </c>
      <c r="L389" s="31">
        <v>40</v>
      </c>
      <c r="M389" s="3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19"/>
      <c r="O389" s="319"/>
      <c r="P389" s="319"/>
      <c r="Q389" s="317"/>
      <c r="R389" s="33"/>
      <c r="S389" s="33"/>
      <c r="T389" s="34" t="s">
        <v>63</v>
      </c>
      <c r="U389" s="309">
        <v>0</v>
      </c>
      <c r="V389" s="310">
        <f t="shared" si="17"/>
        <v>0</v>
      </c>
      <c r="W389" s="35" t="str">
        <f>IFERROR(IF(V389=0,"",ROUNDUP(V389/H389,0)*0.00937),"")</f>
        <v/>
      </c>
      <c r="X389" s="55"/>
      <c r="Y389" s="56"/>
      <c r="AC389" s="57"/>
      <c r="AZ389" s="263" t="s">
        <v>1</v>
      </c>
    </row>
    <row r="390" spans="1:52" ht="27" customHeight="1" x14ac:dyDescent="0.25">
      <c r="A390" s="53" t="s">
        <v>526</v>
      </c>
      <c r="B390" s="53" t="s">
        <v>527</v>
      </c>
      <c r="C390" s="30">
        <v>4301031176</v>
      </c>
      <c r="D390" s="316">
        <v>4607091389425</v>
      </c>
      <c r="E390" s="317"/>
      <c r="F390" s="308">
        <v>0.35</v>
      </c>
      <c r="G390" s="31">
        <v>6</v>
      </c>
      <c r="H390" s="308">
        <v>2.1</v>
      </c>
      <c r="I390" s="308">
        <v>2.23</v>
      </c>
      <c r="J390" s="31">
        <v>234</v>
      </c>
      <c r="K390" s="32" t="s">
        <v>62</v>
      </c>
      <c r="L390" s="31">
        <v>45</v>
      </c>
      <c r="M390" s="3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19"/>
      <c r="O390" s="319"/>
      <c r="P390" s="319"/>
      <c r="Q390" s="317"/>
      <c r="R390" s="33"/>
      <c r="S390" s="33"/>
      <c r="T390" s="34" t="s">
        <v>63</v>
      </c>
      <c r="U390" s="309">
        <v>0</v>
      </c>
      <c r="V390" s="310">
        <f t="shared" si="17"/>
        <v>0</v>
      </c>
      <c r="W390" s="35" t="str">
        <f>IFERROR(IF(V390=0,"",ROUNDUP(V390/H390,0)*0.00502),"")</f>
        <v/>
      </c>
      <c r="X390" s="55"/>
      <c r="Y390" s="56"/>
      <c r="AC390" s="57"/>
      <c r="AZ390" s="264" t="s">
        <v>1</v>
      </c>
    </row>
    <row r="391" spans="1:52" ht="27" customHeight="1" x14ac:dyDescent="0.25">
      <c r="A391" s="53" t="s">
        <v>528</v>
      </c>
      <c r="B391" s="53" t="s">
        <v>529</v>
      </c>
      <c r="C391" s="30">
        <v>4301031215</v>
      </c>
      <c r="D391" s="316">
        <v>4680115882911</v>
      </c>
      <c r="E391" s="317"/>
      <c r="F391" s="308">
        <v>0.4</v>
      </c>
      <c r="G391" s="31">
        <v>6</v>
      </c>
      <c r="H391" s="308">
        <v>2.4</v>
      </c>
      <c r="I391" s="308">
        <v>2.5299999999999998</v>
      </c>
      <c r="J391" s="31">
        <v>234</v>
      </c>
      <c r="K391" s="32" t="s">
        <v>62</v>
      </c>
      <c r="L391" s="31">
        <v>40</v>
      </c>
      <c r="M391" s="352" t="s">
        <v>530</v>
      </c>
      <c r="N391" s="319"/>
      <c r="O391" s="319"/>
      <c r="P391" s="319"/>
      <c r="Q391" s="317"/>
      <c r="R391" s="33"/>
      <c r="S391" s="33"/>
      <c r="T391" s="34" t="s">
        <v>63</v>
      </c>
      <c r="U391" s="309">
        <v>0</v>
      </c>
      <c r="V391" s="310">
        <f t="shared" si="17"/>
        <v>0</v>
      </c>
      <c r="W391" s="35" t="str">
        <f>IFERROR(IF(V391=0,"",ROUNDUP(V391/H391,0)*0.00502),"")</f>
        <v/>
      </c>
      <c r="X391" s="55"/>
      <c r="Y391" s="56"/>
      <c r="AC391" s="57"/>
      <c r="AZ391" s="265" t="s">
        <v>1</v>
      </c>
    </row>
    <row r="392" spans="1:52" ht="27" customHeight="1" x14ac:dyDescent="0.25">
      <c r="A392" s="53" t="s">
        <v>531</v>
      </c>
      <c r="B392" s="53" t="s">
        <v>532</v>
      </c>
      <c r="C392" s="30">
        <v>4301031167</v>
      </c>
      <c r="D392" s="316">
        <v>4680115880771</v>
      </c>
      <c r="E392" s="317"/>
      <c r="F392" s="308">
        <v>0.28000000000000003</v>
      </c>
      <c r="G392" s="31">
        <v>6</v>
      </c>
      <c r="H392" s="308">
        <v>1.68</v>
      </c>
      <c r="I392" s="308">
        <v>1.81</v>
      </c>
      <c r="J392" s="31">
        <v>234</v>
      </c>
      <c r="K392" s="32" t="s">
        <v>62</v>
      </c>
      <c r="L392" s="31">
        <v>45</v>
      </c>
      <c r="M392" s="50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19"/>
      <c r="O392" s="319"/>
      <c r="P392" s="319"/>
      <c r="Q392" s="317"/>
      <c r="R392" s="33"/>
      <c r="S392" s="33"/>
      <c r="T392" s="34" t="s">
        <v>63</v>
      </c>
      <c r="U392" s="309">
        <v>0</v>
      </c>
      <c r="V392" s="310">
        <f t="shared" si="17"/>
        <v>0</v>
      </c>
      <c r="W392" s="35" t="str">
        <f>IFERROR(IF(V392=0,"",ROUNDUP(V392/H392,0)*0.00502),"")</f>
        <v/>
      </c>
      <c r="X392" s="55"/>
      <c r="Y392" s="56"/>
      <c r="AC392" s="57"/>
      <c r="AZ392" s="266" t="s">
        <v>1</v>
      </c>
    </row>
    <row r="393" spans="1:52" ht="27" customHeight="1" x14ac:dyDescent="0.25">
      <c r="A393" s="53" t="s">
        <v>533</v>
      </c>
      <c r="B393" s="53" t="s">
        <v>534</v>
      </c>
      <c r="C393" s="30">
        <v>4301031173</v>
      </c>
      <c r="D393" s="316">
        <v>4607091389500</v>
      </c>
      <c r="E393" s="317"/>
      <c r="F393" s="308">
        <v>0.35</v>
      </c>
      <c r="G393" s="31">
        <v>6</v>
      </c>
      <c r="H393" s="308">
        <v>2.1</v>
      </c>
      <c r="I393" s="308">
        <v>2.23</v>
      </c>
      <c r="J393" s="31">
        <v>234</v>
      </c>
      <c r="K393" s="32" t="s">
        <v>62</v>
      </c>
      <c r="L393" s="31">
        <v>45</v>
      </c>
      <c r="M393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19"/>
      <c r="O393" s="319"/>
      <c r="P393" s="319"/>
      <c r="Q393" s="317"/>
      <c r="R393" s="33"/>
      <c r="S393" s="33"/>
      <c r="T393" s="34" t="s">
        <v>63</v>
      </c>
      <c r="U393" s="309">
        <v>0</v>
      </c>
      <c r="V393" s="310">
        <f t="shared" si="17"/>
        <v>0</v>
      </c>
      <c r="W393" s="35" t="str">
        <f>IFERROR(IF(V393=0,"",ROUNDUP(V393/H393,0)*0.00502),"")</f>
        <v/>
      </c>
      <c r="X393" s="55"/>
      <c r="Y393" s="56"/>
      <c r="AC393" s="57"/>
      <c r="AZ393" s="267" t="s">
        <v>1</v>
      </c>
    </row>
    <row r="394" spans="1:52" ht="27" customHeight="1" x14ac:dyDescent="0.25">
      <c r="A394" s="53" t="s">
        <v>535</v>
      </c>
      <c r="B394" s="53" t="s">
        <v>536</v>
      </c>
      <c r="C394" s="30">
        <v>4301031103</v>
      </c>
      <c r="D394" s="316">
        <v>4680115881983</v>
      </c>
      <c r="E394" s="317"/>
      <c r="F394" s="308">
        <v>0.28000000000000003</v>
      </c>
      <c r="G394" s="31">
        <v>4</v>
      </c>
      <c r="H394" s="308">
        <v>1.1200000000000001</v>
      </c>
      <c r="I394" s="308">
        <v>1.252</v>
      </c>
      <c r="J394" s="31">
        <v>234</v>
      </c>
      <c r="K394" s="32" t="s">
        <v>62</v>
      </c>
      <c r="L394" s="31">
        <v>40</v>
      </c>
      <c r="M394" s="5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19"/>
      <c r="O394" s="319"/>
      <c r="P394" s="319"/>
      <c r="Q394" s="317"/>
      <c r="R394" s="33"/>
      <c r="S394" s="33"/>
      <c r="T394" s="34" t="s">
        <v>63</v>
      </c>
      <c r="U394" s="309">
        <v>0</v>
      </c>
      <c r="V394" s="310">
        <f t="shared" si="17"/>
        <v>0</v>
      </c>
      <c r="W394" s="35" t="str">
        <f>IFERROR(IF(V394=0,"",ROUNDUP(V394/H394,0)*0.00502),"")</f>
        <v/>
      </c>
      <c r="X394" s="55"/>
      <c r="Y394" s="56"/>
      <c r="AC394" s="57"/>
      <c r="AZ394" s="268" t="s">
        <v>1</v>
      </c>
    </row>
    <row r="395" spans="1:52" x14ac:dyDescent="0.2">
      <c r="A395" s="313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5"/>
      <c r="M395" s="328" t="s">
        <v>64</v>
      </c>
      <c r="N395" s="329"/>
      <c r="O395" s="329"/>
      <c r="P395" s="329"/>
      <c r="Q395" s="329"/>
      <c r="R395" s="329"/>
      <c r="S395" s="330"/>
      <c r="T395" s="36" t="s">
        <v>65</v>
      </c>
      <c r="U395" s="311">
        <f>IFERROR(U388/H388,"0")+IFERROR(U389/H389,"0")+IFERROR(U390/H390,"0")+IFERROR(U391/H391,"0")+IFERROR(U392/H392,"0")+IFERROR(U393/H393,"0")+IFERROR(U394/H394,"0")</f>
        <v>19.047619047619047</v>
      </c>
      <c r="V395" s="311">
        <f>IFERROR(V388/H388,"0")+IFERROR(V389/H389,"0")+IFERROR(V390/H390,"0")+IFERROR(V391/H391,"0")+IFERROR(V392/H392,"0")+IFERROR(V393/H393,"0")+IFERROR(V394/H394,"0")</f>
        <v>20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0.15060000000000001</v>
      </c>
      <c r="X395" s="312"/>
      <c r="Y395" s="312"/>
    </row>
    <row r="396" spans="1:52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5"/>
      <c r="M396" s="328" t="s">
        <v>64</v>
      </c>
      <c r="N396" s="329"/>
      <c r="O396" s="329"/>
      <c r="P396" s="329"/>
      <c r="Q396" s="329"/>
      <c r="R396" s="329"/>
      <c r="S396" s="330"/>
      <c r="T396" s="36" t="s">
        <v>63</v>
      </c>
      <c r="U396" s="311">
        <f>IFERROR(SUM(U388:U394),"0")</f>
        <v>80</v>
      </c>
      <c r="V396" s="311">
        <f>IFERROR(SUM(V388:V394),"0")</f>
        <v>84</v>
      </c>
      <c r="W396" s="36"/>
      <c r="X396" s="312"/>
      <c r="Y396" s="312"/>
    </row>
    <row r="397" spans="1:52" ht="14.25" customHeight="1" x14ac:dyDescent="0.25">
      <c r="A397" s="326" t="s">
        <v>79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02"/>
      <c r="Y397" s="302"/>
    </row>
    <row r="398" spans="1:52" ht="27" customHeight="1" x14ac:dyDescent="0.25">
      <c r="A398" s="53" t="s">
        <v>537</v>
      </c>
      <c r="B398" s="53" t="s">
        <v>538</v>
      </c>
      <c r="C398" s="30">
        <v>4301032044</v>
      </c>
      <c r="D398" s="316">
        <v>4680115883000</v>
      </c>
      <c r="E398" s="317"/>
      <c r="F398" s="308">
        <v>0.03</v>
      </c>
      <c r="G398" s="31">
        <v>20</v>
      </c>
      <c r="H398" s="308">
        <v>0.6</v>
      </c>
      <c r="I398" s="308">
        <v>0.9</v>
      </c>
      <c r="J398" s="31">
        <v>350</v>
      </c>
      <c r="K398" s="32" t="s">
        <v>509</v>
      </c>
      <c r="L398" s="31">
        <v>60</v>
      </c>
      <c r="M398" s="5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19"/>
      <c r="O398" s="319"/>
      <c r="P398" s="319"/>
      <c r="Q398" s="317"/>
      <c r="R398" s="33"/>
      <c r="S398" s="33"/>
      <c r="T398" s="34" t="s">
        <v>63</v>
      </c>
      <c r="U398" s="309">
        <v>0</v>
      </c>
      <c r="V398" s="310">
        <f>IFERROR(IF(U398="",0,CEILING((U398/$H398),1)*$H398),"")</f>
        <v>0</v>
      </c>
      <c r="W398" s="35" t="str">
        <f>IFERROR(IF(V398=0,"",ROUNDUP(V398/H398,0)*0.00349),"")</f>
        <v/>
      </c>
      <c r="X398" s="55"/>
      <c r="Y398" s="56"/>
      <c r="AC398" s="57"/>
      <c r="AZ398" s="269" t="s">
        <v>1</v>
      </c>
    </row>
    <row r="399" spans="1:52" x14ac:dyDescent="0.2">
      <c r="A399" s="313"/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5"/>
      <c r="M399" s="328" t="s">
        <v>64</v>
      </c>
      <c r="N399" s="329"/>
      <c r="O399" s="329"/>
      <c r="P399" s="329"/>
      <c r="Q399" s="329"/>
      <c r="R399" s="329"/>
      <c r="S399" s="330"/>
      <c r="T399" s="36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14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15"/>
      <c r="M400" s="328" t="s">
        <v>64</v>
      </c>
      <c r="N400" s="329"/>
      <c r="O400" s="329"/>
      <c r="P400" s="329"/>
      <c r="Q400" s="329"/>
      <c r="R400" s="329"/>
      <c r="S400" s="330"/>
      <c r="T400" s="36" t="s">
        <v>63</v>
      </c>
      <c r="U400" s="311">
        <f>IFERROR(SUM(U398:U398),"0")</f>
        <v>0</v>
      </c>
      <c r="V400" s="311">
        <f>IFERROR(SUM(V398:V398),"0")</f>
        <v>0</v>
      </c>
      <c r="W400" s="36"/>
      <c r="X400" s="312"/>
      <c r="Y400" s="312"/>
    </row>
    <row r="401" spans="1:52" ht="14.25" customHeight="1" x14ac:dyDescent="0.25">
      <c r="A401" s="326" t="s">
        <v>88</v>
      </c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14"/>
      <c r="M401" s="314"/>
      <c r="N401" s="314"/>
      <c r="O401" s="314"/>
      <c r="P401" s="314"/>
      <c r="Q401" s="314"/>
      <c r="R401" s="314"/>
      <c r="S401" s="314"/>
      <c r="T401" s="314"/>
      <c r="U401" s="314"/>
      <c r="V401" s="314"/>
      <c r="W401" s="314"/>
      <c r="X401" s="302"/>
      <c r="Y401" s="302"/>
    </row>
    <row r="402" spans="1:52" ht="27" customHeight="1" x14ac:dyDescent="0.25">
      <c r="A402" s="53" t="s">
        <v>539</v>
      </c>
      <c r="B402" s="53" t="s">
        <v>540</v>
      </c>
      <c r="C402" s="30">
        <v>4301170008</v>
      </c>
      <c r="D402" s="316">
        <v>4680115882980</v>
      </c>
      <c r="E402" s="317"/>
      <c r="F402" s="308">
        <v>0.13</v>
      </c>
      <c r="G402" s="31">
        <v>10</v>
      </c>
      <c r="H402" s="308">
        <v>1.3</v>
      </c>
      <c r="I402" s="308">
        <v>1.46</v>
      </c>
      <c r="J402" s="31">
        <v>200</v>
      </c>
      <c r="K402" s="32" t="s">
        <v>509</v>
      </c>
      <c r="L402" s="31">
        <v>150</v>
      </c>
      <c r="M402" s="4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19"/>
      <c r="O402" s="319"/>
      <c r="P402" s="319"/>
      <c r="Q402" s="317"/>
      <c r="R402" s="33"/>
      <c r="S402" s="33"/>
      <c r="T402" s="34" t="s">
        <v>63</v>
      </c>
      <c r="U402" s="309">
        <v>0</v>
      </c>
      <c r="V402" s="310">
        <f>IFERROR(IF(U402="",0,CEILING((U402/$H402),1)*$H402),"")</f>
        <v>0</v>
      </c>
      <c r="W402" s="35" t="str">
        <f>IFERROR(IF(V402=0,"",ROUNDUP(V402/H402,0)*0.00673),"")</f>
        <v/>
      </c>
      <c r="X402" s="55"/>
      <c r="Y402" s="56"/>
      <c r="AC402" s="57"/>
      <c r="AZ402" s="270" t="s">
        <v>1</v>
      </c>
    </row>
    <row r="403" spans="1:52" x14ac:dyDescent="0.2">
      <c r="A403" s="313"/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5"/>
      <c r="M403" s="328" t="s">
        <v>64</v>
      </c>
      <c r="N403" s="329"/>
      <c r="O403" s="329"/>
      <c r="P403" s="329"/>
      <c r="Q403" s="329"/>
      <c r="R403" s="329"/>
      <c r="S403" s="330"/>
      <c r="T403" s="36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14"/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5"/>
      <c r="M404" s="328" t="s">
        <v>64</v>
      </c>
      <c r="N404" s="329"/>
      <c r="O404" s="329"/>
      <c r="P404" s="329"/>
      <c r="Q404" s="329"/>
      <c r="R404" s="329"/>
      <c r="S404" s="330"/>
      <c r="T404" s="36" t="s">
        <v>63</v>
      </c>
      <c r="U404" s="311">
        <f>IFERROR(SUM(U402:U402),"0")</f>
        <v>0</v>
      </c>
      <c r="V404" s="311">
        <f>IFERROR(SUM(V402:V402),"0")</f>
        <v>0</v>
      </c>
      <c r="W404" s="36"/>
      <c r="X404" s="312"/>
      <c r="Y404" s="312"/>
    </row>
    <row r="405" spans="1:52" ht="27.75" customHeight="1" x14ac:dyDescent="0.2">
      <c r="A405" s="357" t="s">
        <v>541</v>
      </c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8"/>
      <c r="N405" s="358"/>
      <c r="O405" s="358"/>
      <c r="P405" s="358"/>
      <c r="Q405" s="358"/>
      <c r="R405" s="358"/>
      <c r="S405" s="358"/>
      <c r="T405" s="358"/>
      <c r="U405" s="358"/>
      <c r="V405" s="358"/>
      <c r="W405" s="358"/>
      <c r="X405" s="47"/>
      <c r="Y405" s="47"/>
    </row>
    <row r="406" spans="1:52" ht="16.5" customHeight="1" x14ac:dyDescent="0.25">
      <c r="A406" s="337" t="s">
        <v>541</v>
      </c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14"/>
      <c r="M406" s="314"/>
      <c r="N406" s="314"/>
      <c r="O406" s="314"/>
      <c r="P406" s="314"/>
      <c r="Q406" s="314"/>
      <c r="R406" s="314"/>
      <c r="S406" s="314"/>
      <c r="T406" s="314"/>
      <c r="U406" s="314"/>
      <c r="V406" s="314"/>
      <c r="W406" s="314"/>
      <c r="X406" s="305"/>
      <c r="Y406" s="305"/>
    </row>
    <row r="407" spans="1:52" ht="14.25" customHeight="1" x14ac:dyDescent="0.25">
      <c r="A407" s="326" t="s">
        <v>100</v>
      </c>
      <c r="B407" s="314"/>
      <c r="C407" s="314"/>
      <c r="D407" s="314"/>
      <c r="E407" s="314"/>
      <c r="F407" s="314"/>
      <c r="G407" s="314"/>
      <c r="H407" s="314"/>
      <c r="I407" s="314"/>
      <c r="J407" s="314"/>
      <c r="K407" s="314"/>
      <c r="L407" s="314"/>
      <c r="M407" s="314"/>
      <c r="N407" s="314"/>
      <c r="O407" s="314"/>
      <c r="P407" s="314"/>
      <c r="Q407" s="314"/>
      <c r="R407" s="314"/>
      <c r="S407" s="314"/>
      <c r="T407" s="314"/>
      <c r="U407" s="314"/>
      <c r="V407" s="314"/>
      <c r="W407" s="314"/>
      <c r="X407" s="302"/>
      <c r="Y407" s="302"/>
    </row>
    <row r="408" spans="1:52" ht="27" customHeight="1" x14ac:dyDescent="0.25">
      <c r="A408" s="53" t="s">
        <v>542</v>
      </c>
      <c r="B408" s="53" t="s">
        <v>543</v>
      </c>
      <c r="C408" s="30">
        <v>4301011371</v>
      </c>
      <c r="D408" s="316">
        <v>4607091389067</v>
      </c>
      <c r="E408" s="317"/>
      <c r="F408" s="308">
        <v>0.88</v>
      </c>
      <c r="G408" s="31">
        <v>6</v>
      </c>
      <c r="H408" s="308">
        <v>5.28</v>
      </c>
      <c r="I408" s="308">
        <v>5.64</v>
      </c>
      <c r="J408" s="31">
        <v>104</v>
      </c>
      <c r="K408" s="32" t="s">
        <v>125</v>
      </c>
      <c r="L408" s="31">
        <v>55</v>
      </c>
      <c r="M408" s="4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19"/>
      <c r="O408" s="319"/>
      <c r="P408" s="319"/>
      <c r="Q408" s="317"/>
      <c r="R408" s="33"/>
      <c r="S408" s="33"/>
      <c r="T408" s="34" t="s">
        <v>63</v>
      </c>
      <c r="U408" s="309">
        <v>30</v>
      </c>
      <c r="V408" s="310">
        <f t="shared" ref="V408:V416" si="18">IFERROR(IF(U408="",0,CEILING((U408/$H408),1)*$H408),"")</f>
        <v>31.68</v>
      </c>
      <c r="W408" s="35">
        <f>IFERROR(IF(V408=0,"",ROUNDUP(V408/H408,0)*0.01196),"")</f>
        <v>7.1760000000000004E-2</v>
      </c>
      <c r="X408" s="55"/>
      <c r="Y408" s="56"/>
      <c r="AC408" s="57"/>
      <c r="AZ408" s="271" t="s">
        <v>1</v>
      </c>
    </row>
    <row r="409" spans="1:52" ht="27" customHeight="1" x14ac:dyDescent="0.25">
      <c r="A409" s="53" t="s">
        <v>544</v>
      </c>
      <c r="B409" s="53" t="s">
        <v>545</v>
      </c>
      <c r="C409" s="30">
        <v>4301011363</v>
      </c>
      <c r="D409" s="316">
        <v>4607091383522</v>
      </c>
      <c r="E409" s="317"/>
      <c r="F409" s="308">
        <v>0.88</v>
      </c>
      <c r="G409" s="31">
        <v>6</v>
      </c>
      <c r="H409" s="308">
        <v>5.28</v>
      </c>
      <c r="I409" s="308">
        <v>5.64</v>
      </c>
      <c r="J409" s="31">
        <v>104</v>
      </c>
      <c r="K409" s="32" t="s">
        <v>96</v>
      </c>
      <c r="L409" s="31">
        <v>55</v>
      </c>
      <c r="M409" s="3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19"/>
      <c r="O409" s="319"/>
      <c r="P409" s="319"/>
      <c r="Q409" s="317"/>
      <c r="R409" s="33"/>
      <c r="S409" s="33"/>
      <c r="T409" s="34" t="s">
        <v>63</v>
      </c>
      <c r="U409" s="309">
        <v>0</v>
      </c>
      <c r="V409" s="310">
        <f t="shared" si="18"/>
        <v>0</v>
      </c>
      <c r="W409" s="35" t="str">
        <f>IFERROR(IF(V409=0,"",ROUNDUP(V409/H409,0)*0.01196),"")</f>
        <v/>
      </c>
      <c r="X409" s="55"/>
      <c r="Y409" s="56"/>
      <c r="AC409" s="57"/>
      <c r="AZ409" s="272" t="s">
        <v>1</v>
      </c>
    </row>
    <row r="410" spans="1:52" ht="27" customHeight="1" x14ac:dyDescent="0.25">
      <c r="A410" s="53" t="s">
        <v>546</v>
      </c>
      <c r="B410" s="53" t="s">
        <v>547</v>
      </c>
      <c r="C410" s="30">
        <v>4301011431</v>
      </c>
      <c r="D410" s="316">
        <v>4607091384437</v>
      </c>
      <c r="E410" s="317"/>
      <c r="F410" s="308">
        <v>0.88</v>
      </c>
      <c r="G410" s="31">
        <v>6</v>
      </c>
      <c r="H410" s="308">
        <v>5.28</v>
      </c>
      <c r="I410" s="308">
        <v>5.64</v>
      </c>
      <c r="J410" s="31">
        <v>104</v>
      </c>
      <c r="K410" s="32" t="s">
        <v>96</v>
      </c>
      <c r="L410" s="31">
        <v>50</v>
      </c>
      <c r="M410" s="4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19"/>
      <c r="O410" s="319"/>
      <c r="P410" s="319"/>
      <c r="Q410" s="317"/>
      <c r="R410" s="33"/>
      <c r="S410" s="33"/>
      <c r="T410" s="34" t="s">
        <v>63</v>
      </c>
      <c r="U410" s="309">
        <v>100</v>
      </c>
      <c r="V410" s="310">
        <f t="shared" si="18"/>
        <v>100.32000000000001</v>
      </c>
      <c r="W410" s="35">
        <f>IFERROR(IF(V410=0,"",ROUNDUP(V410/H410,0)*0.01196),"")</f>
        <v>0.22724</v>
      </c>
      <c r="X410" s="55"/>
      <c r="Y410" s="56"/>
      <c r="AC410" s="57"/>
      <c r="AZ410" s="273" t="s">
        <v>1</v>
      </c>
    </row>
    <row r="411" spans="1:52" ht="27" customHeight="1" x14ac:dyDescent="0.25">
      <c r="A411" s="53" t="s">
        <v>548</v>
      </c>
      <c r="B411" s="53" t="s">
        <v>549</v>
      </c>
      <c r="C411" s="30">
        <v>4301011365</v>
      </c>
      <c r="D411" s="316">
        <v>4607091389104</v>
      </c>
      <c r="E411" s="317"/>
      <c r="F411" s="308">
        <v>0.88</v>
      </c>
      <c r="G411" s="31">
        <v>6</v>
      </c>
      <c r="H411" s="308">
        <v>5.28</v>
      </c>
      <c r="I411" s="308">
        <v>5.64</v>
      </c>
      <c r="J411" s="31">
        <v>104</v>
      </c>
      <c r="K411" s="32" t="s">
        <v>96</v>
      </c>
      <c r="L411" s="31">
        <v>55</v>
      </c>
      <c r="M411" s="48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19"/>
      <c r="O411" s="319"/>
      <c r="P411" s="319"/>
      <c r="Q411" s="317"/>
      <c r="R411" s="33"/>
      <c r="S411" s="33"/>
      <c r="T411" s="34" t="s">
        <v>63</v>
      </c>
      <c r="U411" s="309">
        <v>0</v>
      </c>
      <c r="V411" s="310">
        <f t="shared" si="18"/>
        <v>0</v>
      </c>
      <c r="W411" s="35" t="str">
        <f>IFERROR(IF(V411=0,"",ROUNDUP(V411/H411,0)*0.01196),"")</f>
        <v/>
      </c>
      <c r="X411" s="55"/>
      <c r="Y411" s="56"/>
      <c r="AC411" s="57"/>
      <c r="AZ411" s="274" t="s">
        <v>1</v>
      </c>
    </row>
    <row r="412" spans="1:52" ht="27" customHeight="1" x14ac:dyDescent="0.25">
      <c r="A412" s="53" t="s">
        <v>550</v>
      </c>
      <c r="B412" s="53" t="s">
        <v>551</v>
      </c>
      <c r="C412" s="30">
        <v>4301011367</v>
      </c>
      <c r="D412" s="316">
        <v>4680115880603</v>
      </c>
      <c r="E412" s="317"/>
      <c r="F412" s="308">
        <v>0.6</v>
      </c>
      <c r="G412" s="31">
        <v>6</v>
      </c>
      <c r="H412" s="308">
        <v>3.6</v>
      </c>
      <c r="I412" s="308">
        <v>3.84</v>
      </c>
      <c r="J412" s="31">
        <v>120</v>
      </c>
      <c r="K412" s="32" t="s">
        <v>96</v>
      </c>
      <c r="L412" s="31">
        <v>55</v>
      </c>
      <c r="M412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19"/>
      <c r="O412" s="319"/>
      <c r="P412" s="319"/>
      <c r="Q412" s="317"/>
      <c r="R412" s="33"/>
      <c r="S412" s="33"/>
      <c r="T412" s="34" t="s">
        <v>63</v>
      </c>
      <c r="U412" s="309">
        <v>0</v>
      </c>
      <c r="V412" s="310">
        <f t="shared" si="18"/>
        <v>0</v>
      </c>
      <c r="W412" s="35" t="str">
        <f>IFERROR(IF(V412=0,"",ROUNDUP(V412/H412,0)*0.00937),"")</f>
        <v/>
      </c>
      <c r="X412" s="55"/>
      <c r="Y412" s="56"/>
      <c r="AC412" s="57"/>
      <c r="AZ412" s="275" t="s">
        <v>1</v>
      </c>
    </row>
    <row r="413" spans="1:52" ht="27" customHeight="1" x14ac:dyDescent="0.25">
      <c r="A413" s="53" t="s">
        <v>552</v>
      </c>
      <c r="B413" s="53" t="s">
        <v>553</v>
      </c>
      <c r="C413" s="30">
        <v>4301011168</v>
      </c>
      <c r="D413" s="316">
        <v>4607091389999</v>
      </c>
      <c r="E413" s="317"/>
      <c r="F413" s="308">
        <v>0.6</v>
      </c>
      <c r="G413" s="31">
        <v>6</v>
      </c>
      <c r="H413" s="308">
        <v>3.6</v>
      </c>
      <c r="I413" s="308">
        <v>3.84</v>
      </c>
      <c r="J413" s="31">
        <v>120</v>
      </c>
      <c r="K413" s="32" t="s">
        <v>96</v>
      </c>
      <c r="L413" s="31">
        <v>55</v>
      </c>
      <c r="M413" s="44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19"/>
      <c r="O413" s="319"/>
      <c r="P413" s="319"/>
      <c r="Q413" s="317"/>
      <c r="R413" s="33"/>
      <c r="S413" s="33"/>
      <c r="T413" s="34" t="s">
        <v>63</v>
      </c>
      <c r="U413" s="309">
        <v>0</v>
      </c>
      <c r="V413" s="310">
        <f t="shared" si="18"/>
        <v>0</v>
      </c>
      <c r="W413" s="35" t="str">
        <f>IFERROR(IF(V413=0,"",ROUNDUP(V413/H413,0)*0.00937),"")</f>
        <v/>
      </c>
      <c r="X413" s="55"/>
      <c r="Y413" s="56"/>
      <c r="AC413" s="57"/>
      <c r="AZ413" s="276" t="s">
        <v>1</v>
      </c>
    </row>
    <row r="414" spans="1:52" ht="27" customHeight="1" x14ac:dyDescent="0.25">
      <c r="A414" s="53" t="s">
        <v>554</v>
      </c>
      <c r="B414" s="53" t="s">
        <v>555</v>
      </c>
      <c r="C414" s="30">
        <v>4301011372</v>
      </c>
      <c r="D414" s="316">
        <v>4680115882782</v>
      </c>
      <c r="E414" s="317"/>
      <c r="F414" s="308">
        <v>0.6</v>
      </c>
      <c r="G414" s="31">
        <v>6</v>
      </c>
      <c r="H414" s="308">
        <v>3.6</v>
      </c>
      <c r="I414" s="308">
        <v>3.84</v>
      </c>
      <c r="J414" s="31">
        <v>120</v>
      </c>
      <c r="K414" s="32" t="s">
        <v>96</v>
      </c>
      <c r="L414" s="31">
        <v>50</v>
      </c>
      <c r="M414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19"/>
      <c r="O414" s="319"/>
      <c r="P414" s="319"/>
      <c r="Q414" s="317"/>
      <c r="R414" s="33"/>
      <c r="S414" s="33"/>
      <c r="T414" s="34" t="s">
        <v>63</v>
      </c>
      <c r="U414" s="309">
        <v>0</v>
      </c>
      <c r="V414" s="310">
        <f t="shared" si="18"/>
        <v>0</v>
      </c>
      <c r="W414" s="35" t="str">
        <f>IFERROR(IF(V414=0,"",ROUNDUP(V414/H414,0)*0.00937),"")</f>
        <v/>
      </c>
      <c r="X414" s="55"/>
      <c r="Y414" s="56"/>
      <c r="AC414" s="57"/>
      <c r="AZ414" s="277" t="s">
        <v>1</v>
      </c>
    </row>
    <row r="415" spans="1:52" ht="27" customHeight="1" x14ac:dyDescent="0.25">
      <c r="A415" s="53" t="s">
        <v>556</v>
      </c>
      <c r="B415" s="53" t="s">
        <v>557</v>
      </c>
      <c r="C415" s="30">
        <v>4301011190</v>
      </c>
      <c r="D415" s="316">
        <v>4607091389098</v>
      </c>
      <c r="E415" s="317"/>
      <c r="F415" s="308">
        <v>0.4</v>
      </c>
      <c r="G415" s="31">
        <v>6</v>
      </c>
      <c r="H415" s="308">
        <v>2.4</v>
      </c>
      <c r="I415" s="308">
        <v>2.6</v>
      </c>
      <c r="J415" s="31">
        <v>156</v>
      </c>
      <c r="K415" s="32" t="s">
        <v>125</v>
      </c>
      <c r="L415" s="31">
        <v>50</v>
      </c>
      <c r="M415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19"/>
      <c r="O415" s="319"/>
      <c r="P415" s="319"/>
      <c r="Q415" s="317"/>
      <c r="R415" s="33"/>
      <c r="S415" s="33"/>
      <c r="T415" s="34" t="s">
        <v>63</v>
      </c>
      <c r="U415" s="309">
        <v>0</v>
      </c>
      <c r="V415" s="310">
        <f t="shared" si="18"/>
        <v>0</v>
      </c>
      <c r="W415" s="35" t="str">
        <f>IFERROR(IF(V415=0,"",ROUNDUP(V415/H415,0)*0.00753),"")</f>
        <v/>
      </c>
      <c r="X415" s="55"/>
      <c r="Y415" s="56"/>
      <c r="AC415" s="57"/>
      <c r="AZ415" s="278" t="s">
        <v>1</v>
      </c>
    </row>
    <row r="416" spans="1:52" ht="27" customHeight="1" x14ac:dyDescent="0.25">
      <c r="A416" s="53" t="s">
        <v>558</v>
      </c>
      <c r="B416" s="53" t="s">
        <v>559</v>
      </c>
      <c r="C416" s="30">
        <v>4301011366</v>
      </c>
      <c r="D416" s="316">
        <v>4607091389982</v>
      </c>
      <c r="E416" s="317"/>
      <c r="F416" s="308">
        <v>0.6</v>
      </c>
      <c r="G416" s="31">
        <v>6</v>
      </c>
      <c r="H416" s="308">
        <v>3.6</v>
      </c>
      <c r="I416" s="308">
        <v>3.84</v>
      </c>
      <c r="J416" s="31">
        <v>120</v>
      </c>
      <c r="K416" s="32" t="s">
        <v>96</v>
      </c>
      <c r="L416" s="31">
        <v>55</v>
      </c>
      <c r="M416" s="56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19"/>
      <c r="O416" s="319"/>
      <c r="P416" s="319"/>
      <c r="Q416" s="317"/>
      <c r="R416" s="33"/>
      <c r="S416" s="33"/>
      <c r="T416" s="34" t="s">
        <v>63</v>
      </c>
      <c r="U416" s="309">
        <v>0</v>
      </c>
      <c r="V416" s="310">
        <f t="shared" si="18"/>
        <v>0</v>
      </c>
      <c r="W416" s="35" t="str">
        <f>IFERROR(IF(V416=0,"",ROUNDUP(V416/H416,0)*0.00937),"")</f>
        <v/>
      </c>
      <c r="X416" s="55"/>
      <c r="Y416" s="56"/>
      <c r="AC416" s="57"/>
      <c r="AZ416" s="279" t="s">
        <v>1</v>
      </c>
    </row>
    <row r="417" spans="1:52" x14ac:dyDescent="0.2">
      <c r="A417" s="313"/>
      <c r="B417" s="314"/>
      <c r="C417" s="314"/>
      <c r="D417" s="314"/>
      <c r="E417" s="314"/>
      <c r="F417" s="314"/>
      <c r="G417" s="314"/>
      <c r="H417" s="314"/>
      <c r="I417" s="314"/>
      <c r="J417" s="314"/>
      <c r="K417" s="314"/>
      <c r="L417" s="315"/>
      <c r="M417" s="328" t="s">
        <v>64</v>
      </c>
      <c r="N417" s="329"/>
      <c r="O417" s="329"/>
      <c r="P417" s="329"/>
      <c r="Q417" s="329"/>
      <c r="R417" s="329"/>
      <c r="S417" s="330"/>
      <c r="T417" s="36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24.621212121212118</v>
      </c>
      <c r="V417" s="311">
        <f>IFERROR(V408/H408,"0")+IFERROR(V409/H409,"0")+IFERROR(V410/H410,"0")+IFERROR(V411/H411,"0")+IFERROR(V412/H412,"0")+IFERROR(V413/H413,"0")+IFERROR(V414/H414,"0")+IFERROR(V415/H415,"0")+IFERROR(V416/H416,"0")</f>
        <v>25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0.29899999999999999</v>
      </c>
      <c r="X417" s="312"/>
      <c r="Y417" s="312"/>
    </row>
    <row r="418" spans="1:52" x14ac:dyDescent="0.2">
      <c r="A418" s="314"/>
      <c r="B418" s="314"/>
      <c r="C418" s="314"/>
      <c r="D418" s="314"/>
      <c r="E418" s="314"/>
      <c r="F418" s="314"/>
      <c r="G418" s="314"/>
      <c r="H418" s="314"/>
      <c r="I418" s="314"/>
      <c r="J418" s="314"/>
      <c r="K418" s="314"/>
      <c r="L418" s="315"/>
      <c r="M418" s="328" t="s">
        <v>64</v>
      </c>
      <c r="N418" s="329"/>
      <c r="O418" s="329"/>
      <c r="P418" s="329"/>
      <c r="Q418" s="329"/>
      <c r="R418" s="329"/>
      <c r="S418" s="330"/>
      <c r="T418" s="36" t="s">
        <v>63</v>
      </c>
      <c r="U418" s="311">
        <f>IFERROR(SUM(U408:U416),"0")</f>
        <v>130</v>
      </c>
      <c r="V418" s="311">
        <f>IFERROR(SUM(V408:V416),"0")</f>
        <v>132</v>
      </c>
      <c r="W418" s="36"/>
      <c r="X418" s="312"/>
      <c r="Y418" s="312"/>
    </row>
    <row r="419" spans="1:52" ht="14.25" customHeight="1" x14ac:dyDescent="0.25">
      <c r="A419" s="326" t="s">
        <v>93</v>
      </c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14"/>
      <c r="M419" s="314"/>
      <c r="N419" s="314"/>
      <c r="O419" s="314"/>
      <c r="P419" s="314"/>
      <c r="Q419" s="314"/>
      <c r="R419" s="314"/>
      <c r="S419" s="314"/>
      <c r="T419" s="314"/>
      <c r="U419" s="314"/>
      <c r="V419" s="314"/>
      <c r="W419" s="314"/>
      <c r="X419" s="302"/>
      <c r="Y419" s="302"/>
    </row>
    <row r="420" spans="1:52" ht="16.5" customHeight="1" x14ac:dyDescent="0.25">
      <c r="A420" s="53" t="s">
        <v>560</v>
      </c>
      <c r="B420" s="53" t="s">
        <v>561</v>
      </c>
      <c r="C420" s="30">
        <v>4301020222</v>
      </c>
      <c r="D420" s="316">
        <v>4607091388930</v>
      </c>
      <c r="E420" s="317"/>
      <c r="F420" s="308">
        <v>0.88</v>
      </c>
      <c r="G420" s="31">
        <v>6</v>
      </c>
      <c r="H420" s="308">
        <v>5.28</v>
      </c>
      <c r="I420" s="308">
        <v>5.64</v>
      </c>
      <c r="J420" s="31">
        <v>104</v>
      </c>
      <c r="K420" s="32" t="s">
        <v>96</v>
      </c>
      <c r="L420" s="31">
        <v>55</v>
      </c>
      <c r="M420" s="6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19"/>
      <c r="O420" s="319"/>
      <c r="P420" s="319"/>
      <c r="Q420" s="317"/>
      <c r="R420" s="33"/>
      <c r="S420" s="33"/>
      <c r="T420" s="34" t="s">
        <v>63</v>
      </c>
      <c r="U420" s="309">
        <v>800</v>
      </c>
      <c r="V420" s="310">
        <f>IFERROR(IF(U420="",0,CEILING((U420/$H420),1)*$H420),"")</f>
        <v>802.56000000000006</v>
      </c>
      <c r="W420" s="35">
        <f>IFERROR(IF(V420=0,"",ROUNDUP(V420/H420,0)*0.01196),"")</f>
        <v>1.81792</v>
      </c>
      <c r="X420" s="55"/>
      <c r="Y420" s="56"/>
      <c r="AC420" s="57"/>
      <c r="AZ420" s="280" t="s">
        <v>1</v>
      </c>
    </row>
    <row r="421" spans="1:52" ht="16.5" customHeight="1" x14ac:dyDescent="0.25">
      <c r="A421" s="53" t="s">
        <v>562</v>
      </c>
      <c r="B421" s="53" t="s">
        <v>563</v>
      </c>
      <c r="C421" s="30">
        <v>4301020206</v>
      </c>
      <c r="D421" s="316">
        <v>4680115880054</v>
      </c>
      <c r="E421" s="317"/>
      <c r="F421" s="308">
        <v>0.6</v>
      </c>
      <c r="G421" s="31">
        <v>6</v>
      </c>
      <c r="H421" s="308">
        <v>3.6</v>
      </c>
      <c r="I421" s="308">
        <v>3.84</v>
      </c>
      <c r="J421" s="31">
        <v>120</v>
      </c>
      <c r="K421" s="32" t="s">
        <v>96</v>
      </c>
      <c r="L421" s="31">
        <v>55</v>
      </c>
      <c r="M421" s="5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19"/>
      <c r="O421" s="319"/>
      <c r="P421" s="319"/>
      <c r="Q421" s="317"/>
      <c r="R421" s="33"/>
      <c r="S421" s="33"/>
      <c r="T421" s="34" t="s">
        <v>63</v>
      </c>
      <c r="U421" s="309">
        <v>0</v>
      </c>
      <c r="V421" s="310">
        <f>IFERROR(IF(U421="",0,CEILING((U421/$H421),1)*$H421),"")</f>
        <v>0</v>
      </c>
      <c r="W421" s="35" t="str">
        <f>IFERROR(IF(V421=0,"",ROUNDUP(V421/H421,0)*0.00937),"")</f>
        <v/>
      </c>
      <c r="X421" s="55"/>
      <c r="Y421" s="56"/>
      <c r="AC421" s="57"/>
      <c r="AZ421" s="281" t="s">
        <v>1</v>
      </c>
    </row>
    <row r="422" spans="1:52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5"/>
      <c r="M422" s="328" t="s">
        <v>64</v>
      </c>
      <c r="N422" s="329"/>
      <c r="O422" s="329"/>
      <c r="P422" s="329"/>
      <c r="Q422" s="329"/>
      <c r="R422" s="329"/>
      <c r="S422" s="330"/>
      <c r="T422" s="36" t="s">
        <v>65</v>
      </c>
      <c r="U422" s="311">
        <f>IFERROR(U420/H420,"0")+IFERROR(U421/H421,"0")</f>
        <v>151.5151515151515</v>
      </c>
      <c r="V422" s="311">
        <f>IFERROR(V420/H420,"0")+IFERROR(V421/H421,"0")</f>
        <v>152</v>
      </c>
      <c r="W422" s="311">
        <f>IFERROR(IF(W420="",0,W420),"0")+IFERROR(IF(W421="",0,W421),"0")</f>
        <v>1.81792</v>
      </c>
      <c r="X422" s="312"/>
      <c r="Y422" s="312"/>
    </row>
    <row r="423" spans="1:52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5"/>
      <c r="M423" s="328" t="s">
        <v>64</v>
      </c>
      <c r="N423" s="329"/>
      <c r="O423" s="329"/>
      <c r="P423" s="329"/>
      <c r="Q423" s="329"/>
      <c r="R423" s="329"/>
      <c r="S423" s="330"/>
      <c r="T423" s="36" t="s">
        <v>63</v>
      </c>
      <c r="U423" s="311">
        <f>IFERROR(SUM(U420:U421),"0")</f>
        <v>800</v>
      </c>
      <c r="V423" s="311">
        <f>IFERROR(SUM(V420:V421),"0")</f>
        <v>802.56000000000006</v>
      </c>
      <c r="W423" s="36"/>
      <c r="X423" s="312"/>
      <c r="Y423" s="312"/>
    </row>
    <row r="424" spans="1:52" ht="14.25" customHeight="1" x14ac:dyDescent="0.25">
      <c r="A424" s="326" t="s">
        <v>59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02"/>
      <c r="Y424" s="302"/>
    </row>
    <row r="425" spans="1:52" ht="27" customHeight="1" x14ac:dyDescent="0.25">
      <c r="A425" s="53" t="s">
        <v>564</v>
      </c>
      <c r="B425" s="53" t="s">
        <v>565</v>
      </c>
      <c r="C425" s="30">
        <v>4301031252</v>
      </c>
      <c r="D425" s="316">
        <v>4680115883116</v>
      </c>
      <c r="E425" s="317"/>
      <c r="F425" s="308">
        <v>0.88</v>
      </c>
      <c r="G425" s="31">
        <v>6</v>
      </c>
      <c r="H425" s="308">
        <v>5.28</v>
      </c>
      <c r="I425" s="308">
        <v>5.64</v>
      </c>
      <c r="J425" s="31">
        <v>104</v>
      </c>
      <c r="K425" s="32" t="s">
        <v>96</v>
      </c>
      <c r="L425" s="31">
        <v>60</v>
      </c>
      <c r="M425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19"/>
      <c r="O425" s="319"/>
      <c r="P425" s="319"/>
      <c r="Q425" s="317"/>
      <c r="R425" s="33"/>
      <c r="S425" s="33"/>
      <c r="T425" s="34" t="s">
        <v>63</v>
      </c>
      <c r="U425" s="309">
        <v>1000</v>
      </c>
      <c r="V425" s="310">
        <f t="shared" ref="V425:V430" si="19">IFERROR(IF(U425="",0,CEILING((U425/$H425),1)*$H425),"")</f>
        <v>1003.2</v>
      </c>
      <c r="W425" s="35">
        <f>IFERROR(IF(V425=0,"",ROUNDUP(V425/H425,0)*0.01196),"")</f>
        <v>2.2724000000000002</v>
      </c>
      <c r="X425" s="55"/>
      <c r="Y425" s="56"/>
      <c r="AC425" s="57"/>
      <c r="AZ425" s="282" t="s">
        <v>1</v>
      </c>
    </row>
    <row r="426" spans="1:52" ht="27" customHeight="1" x14ac:dyDescent="0.25">
      <c r="A426" s="53" t="s">
        <v>566</v>
      </c>
      <c r="B426" s="53" t="s">
        <v>567</v>
      </c>
      <c r="C426" s="30">
        <v>4301031248</v>
      </c>
      <c r="D426" s="316">
        <v>4680115883093</v>
      </c>
      <c r="E426" s="317"/>
      <c r="F426" s="308">
        <v>0.88</v>
      </c>
      <c r="G426" s="31">
        <v>6</v>
      </c>
      <c r="H426" s="308">
        <v>5.28</v>
      </c>
      <c r="I426" s="308">
        <v>5.64</v>
      </c>
      <c r="J426" s="31">
        <v>104</v>
      </c>
      <c r="K426" s="32" t="s">
        <v>62</v>
      </c>
      <c r="L426" s="31">
        <v>60</v>
      </c>
      <c r="M426" s="4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19"/>
      <c r="O426" s="319"/>
      <c r="P426" s="319"/>
      <c r="Q426" s="317"/>
      <c r="R426" s="33"/>
      <c r="S426" s="33"/>
      <c r="T426" s="34" t="s">
        <v>63</v>
      </c>
      <c r="U426" s="309">
        <v>1000</v>
      </c>
      <c r="V426" s="310">
        <f t="shared" si="19"/>
        <v>1003.2</v>
      </c>
      <c r="W426" s="35">
        <f>IFERROR(IF(V426=0,"",ROUNDUP(V426/H426,0)*0.01196),"")</f>
        <v>2.2724000000000002</v>
      </c>
      <c r="X426" s="55"/>
      <c r="Y426" s="56"/>
      <c r="AC426" s="57"/>
      <c r="AZ426" s="283" t="s">
        <v>1</v>
      </c>
    </row>
    <row r="427" spans="1:52" ht="27" customHeight="1" x14ac:dyDescent="0.25">
      <c r="A427" s="53" t="s">
        <v>568</v>
      </c>
      <c r="B427" s="53" t="s">
        <v>569</v>
      </c>
      <c r="C427" s="30">
        <v>4301031250</v>
      </c>
      <c r="D427" s="316">
        <v>4680115883109</v>
      </c>
      <c r="E427" s="317"/>
      <c r="F427" s="308">
        <v>0.88</v>
      </c>
      <c r="G427" s="31">
        <v>6</v>
      </c>
      <c r="H427" s="308">
        <v>5.28</v>
      </c>
      <c r="I427" s="308">
        <v>5.64</v>
      </c>
      <c r="J427" s="31">
        <v>104</v>
      </c>
      <c r="K427" s="32" t="s">
        <v>62</v>
      </c>
      <c r="L427" s="31">
        <v>60</v>
      </c>
      <c r="M427" s="6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19"/>
      <c r="O427" s="319"/>
      <c r="P427" s="319"/>
      <c r="Q427" s="317"/>
      <c r="R427" s="33"/>
      <c r="S427" s="33"/>
      <c r="T427" s="34" t="s">
        <v>63</v>
      </c>
      <c r="U427" s="309">
        <v>200</v>
      </c>
      <c r="V427" s="310">
        <f t="shared" si="19"/>
        <v>200.64000000000001</v>
      </c>
      <c r="W427" s="35">
        <f>IFERROR(IF(V427=0,"",ROUNDUP(V427/H427,0)*0.01196),"")</f>
        <v>0.45448</v>
      </c>
      <c r="X427" s="55"/>
      <c r="Y427" s="56"/>
      <c r="AC427" s="57"/>
      <c r="AZ427" s="284" t="s">
        <v>1</v>
      </c>
    </row>
    <row r="428" spans="1:52" ht="27" customHeight="1" x14ac:dyDescent="0.25">
      <c r="A428" s="53" t="s">
        <v>570</v>
      </c>
      <c r="B428" s="53" t="s">
        <v>571</v>
      </c>
      <c r="C428" s="30">
        <v>4301031249</v>
      </c>
      <c r="D428" s="316">
        <v>4680115882072</v>
      </c>
      <c r="E428" s="317"/>
      <c r="F428" s="308">
        <v>0.6</v>
      </c>
      <c r="G428" s="31">
        <v>6</v>
      </c>
      <c r="H428" s="308">
        <v>3.6</v>
      </c>
      <c r="I428" s="308">
        <v>3.84</v>
      </c>
      <c r="J428" s="31">
        <v>120</v>
      </c>
      <c r="K428" s="32" t="s">
        <v>96</v>
      </c>
      <c r="L428" s="31">
        <v>60</v>
      </c>
      <c r="M428" s="446" t="s">
        <v>572</v>
      </c>
      <c r="N428" s="319"/>
      <c r="O428" s="319"/>
      <c r="P428" s="319"/>
      <c r="Q428" s="317"/>
      <c r="R428" s="33"/>
      <c r="S428" s="33"/>
      <c r="T428" s="34" t="s">
        <v>63</v>
      </c>
      <c r="U428" s="309">
        <v>0</v>
      </c>
      <c r="V428" s="310">
        <f t="shared" si="19"/>
        <v>0</v>
      </c>
      <c r="W428" s="35" t="str">
        <f>IFERROR(IF(V428=0,"",ROUNDUP(V428/H428,0)*0.00937),"")</f>
        <v/>
      </c>
      <c r="X428" s="55"/>
      <c r="Y428" s="56"/>
      <c r="AC428" s="57"/>
      <c r="AZ428" s="285" t="s">
        <v>1</v>
      </c>
    </row>
    <row r="429" spans="1:52" ht="27" customHeight="1" x14ac:dyDescent="0.25">
      <c r="A429" s="53" t="s">
        <v>573</v>
      </c>
      <c r="B429" s="53" t="s">
        <v>574</v>
      </c>
      <c r="C429" s="30">
        <v>4301031251</v>
      </c>
      <c r="D429" s="316">
        <v>4680115882102</v>
      </c>
      <c r="E429" s="317"/>
      <c r="F429" s="308">
        <v>0.6</v>
      </c>
      <c r="G429" s="31">
        <v>6</v>
      </c>
      <c r="H429" s="308">
        <v>3.6</v>
      </c>
      <c r="I429" s="308">
        <v>3.81</v>
      </c>
      <c r="J429" s="31">
        <v>120</v>
      </c>
      <c r="K429" s="32" t="s">
        <v>62</v>
      </c>
      <c r="L429" s="31">
        <v>60</v>
      </c>
      <c r="M429" s="492" t="s">
        <v>575</v>
      </c>
      <c r="N429" s="319"/>
      <c r="O429" s="319"/>
      <c r="P429" s="319"/>
      <c r="Q429" s="317"/>
      <c r="R429" s="33"/>
      <c r="S429" s="33"/>
      <c r="T429" s="34" t="s">
        <v>63</v>
      </c>
      <c r="U429" s="309">
        <v>0</v>
      </c>
      <c r="V429" s="310">
        <f t="shared" si="19"/>
        <v>0</v>
      </c>
      <c r="W429" s="35" t="str">
        <f>IFERROR(IF(V429=0,"",ROUNDUP(V429/H429,0)*0.00937),"")</f>
        <v/>
      </c>
      <c r="X429" s="55"/>
      <c r="Y429" s="56"/>
      <c r="AC429" s="57"/>
      <c r="AZ429" s="286" t="s">
        <v>1</v>
      </c>
    </row>
    <row r="430" spans="1:52" ht="27" customHeight="1" x14ac:dyDescent="0.25">
      <c r="A430" s="53" t="s">
        <v>576</v>
      </c>
      <c r="B430" s="53" t="s">
        <v>577</v>
      </c>
      <c r="C430" s="30">
        <v>4301031253</v>
      </c>
      <c r="D430" s="316">
        <v>4680115882096</v>
      </c>
      <c r="E430" s="317"/>
      <c r="F430" s="308">
        <v>0.6</v>
      </c>
      <c r="G430" s="31">
        <v>6</v>
      </c>
      <c r="H430" s="308">
        <v>3.6</v>
      </c>
      <c r="I430" s="308">
        <v>3.81</v>
      </c>
      <c r="J430" s="31">
        <v>120</v>
      </c>
      <c r="K430" s="32" t="s">
        <v>62</v>
      </c>
      <c r="L430" s="31">
        <v>60</v>
      </c>
      <c r="M430" s="594" t="s">
        <v>578</v>
      </c>
      <c r="N430" s="319"/>
      <c r="O430" s="319"/>
      <c r="P430" s="319"/>
      <c r="Q430" s="317"/>
      <c r="R430" s="33"/>
      <c r="S430" s="33"/>
      <c r="T430" s="34" t="s">
        <v>63</v>
      </c>
      <c r="U430" s="309">
        <v>0</v>
      </c>
      <c r="V430" s="310">
        <f t="shared" si="19"/>
        <v>0</v>
      </c>
      <c r="W430" s="35" t="str">
        <f>IFERROR(IF(V430=0,"",ROUNDUP(V430/H430,0)*0.00937),"")</f>
        <v/>
      </c>
      <c r="X430" s="55"/>
      <c r="Y430" s="56"/>
      <c r="AC430" s="57"/>
      <c r="AZ430" s="287" t="s">
        <v>1</v>
      </c>
    </row>
    <row r="431" spans="1:52" x14ac:dyDescent="0.2">
      <c r="A431" s="313"/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5"/>
      <c r="M431" s="328" t="s">
        <v>64</v>
      </c>
      <c r="N431" s="329"/>
      <c r="O431" s="329"/>
      <c r="P431" s="329"/>
      <c r="Q431" s="329"/>
      <c r="R431" s="329"/>
      <c r="S431" s="330"/>
      <c r="T431" s="36" t="s">
        <v>65</v>
      </c>
      <c r="U431" s="311">
        <f>IFERROR(U425/H425,"0")+IFERROR(U426/H426,"0")+IFERROR(U427/H427,"0")+IFERROR(U428/H428,"0")+IFERROR(U429/H429,"0")+IFERROR(U430/H430,"0")</f>
        <v>416.66666666666663</v>
      </c>
      <c r="V431" s="311">
        <f>IFERROR(V425/H425,"0")+IFERROR(V426/H426,"0")+IFERROR(V427/H427,"0")+IFERROR(V428/H428,"0")+IFERROR(V429/H429,"0")+IFERROR(V430/H430,"0")</f>
        <v>418</v>
      </c>
      <c r="W431" s="311">
        <f>IFERROR(IF(W425="",0,W425),"0")+IFERROR(IF(W426="",0,W426),"0")+IFERROR(IF(W427="",0,W427),"0")+IFERROR(IF(W428="",0,W428),"0")+IFERROR(IF(W429="",0,W429),"0")+IFERROR(IF(W430="",0,W430),"0")</f>
        <v>4.9992800000000006</v>
      </c>
      <c r="X431" s="312"/>
      <c r="Y431" s="312"/>
    </row>
    <row r="432" spans="1:52" x14ac:dyDescent="0.2">
      <c r="A432" s="314"/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5"/>
      <c r="M432" s="328" t="s">
        <v>64</v>
      </c>
      <c r="N432" s="329"/>
      <c r="O432" s="329"/>
      <c r="P432" s="329"/>
      <c r="Q432" s="329"/>
      <c r="R432" s="329"/>
      <c r="S432" s="330"/>
      <c r="T432" s="36" t="s">
        <v>63</v>
      </c>
      <c r="U432" s="311">
        <f>IFERROR(SUM(U425:U430),"0")</f>
        <v>2200</v>
      </c>
      <c r="V432" s="311">
        <f>IFERROR(SUM(V425:V430),"0")</f>
        <v>2207.04</v>
      </c>
      <c r="W432" s="36"/>
      <c r="X432" s="312"/>
      <c r="Y432" s="312"/>
    </row>
    <row r="433" spans="1:52" ht="14.25" customHeight="1" x14ac:dyDescent="0.25">
      <c r="A433" s="326" t="s">
        <v>66</v>
      </c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  <c r="S433" s="314"/>
      <c r="T433" s="314"/>
      <c r="U433" s="314"/>
      <c r="V433" s="314"/>
      <c r="W433" s="314"/>
      <c r="X433" s="302"/>
      <c r="Y433" s="302"/>
    </row>
    <row r="434" spans="1:52" ht="16.5" customHeight="1" x14ac:dyDescent="0.25">
      <c r="A434" s="53" t="s">
        <v>579</v>
      </c>
      <c r="B434" s="53" t="s">
        <v>580</v>
      </c>
      <c r="C434" s="30">
        <v>4301051230</v>
      </c>
      <c r="D434" s="316">
        <v>4607091383409</v>
      </c>
      <c r="E434" s="317"/>
      <c r="F434" s="308">
        <v>1.3</v>
      </c>
      <c r="G434" s="31">
        <v>6</v>
      </c>
      <c r="H434" s="308">
        <v>7.8</v>
      </c>
      <c r="I434" s="308">
        <v>8.3460000000000001</v>
      </c>
      <c r="J434" s="31">
        <v>56</v>
      </c>
      <c r="K434" s="32" t="s">
        <v>62</v>
      </c>
      <c r="L434" s="31">
        <v>45</v>
      </c>
      <c r="M434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19"/>
      <c r="O434" s="319"/>
      <c r="P434" s="319"/>
      <c r="Q434" s="317"/>
      <c r="R434" s="33"/>
      <c r="S434" s="33"/>
      <c r="T434" s="34" t="s">
        <v>63</v>
      </c>
      <c r="U434" s="309">
        <v>0</v>
      </c>
      <c r="V434" s="310">
        <f>IFERROR(IF(U434="",0,CEILING((U434/$H434),1)*$H434),"")</f>
        <v>0</v>
      </c>
      <c r="W434" s="35" t="str">
        <f>IFERROR(IF(V434=0,"",ROUNDUP(V434/H434,0)*0.02175),"")</f>
        <v/>
      </c>
      <c r="X434" s="55"/>
      <c r="Y434" s="56"/>
      <c r="AC434" s="57"/>
      <c r="AZ434" s="288" t="s">
        <v>1</v>
      </c>
    </row>
    <row r="435" spans="1:52" ht="16.5" customHeight="1" x14ac:dyDescent="0.25">
      <c r="A435" s="53" t="s">
        <v>581</v>
      </c>
      <c r="B435" s="53" t="s">
        <v>582</v>
      </c>
      <c r="C435" s="30">
        <v>4301051231</v>
      </c>
      <c r="D435" s="316">
        <v>4607091383416</v>
      </c>
      <c r="E435" s="317"/>
      <c r="F435" s="308">
        <v>1.3</v>
      </c>
      <c r="G435" s="31">
        <v>6</v>
      </c>
      <c r="H435" s="308">
        <v>7.8</v>
      </c>
      <c r="I435" s="308">
        <v>8.3460000000000001</v>
      </c>
      <c r="J435" s="31">
        <v>56</v>
      </c>
      <c r="K435" s="32" t="s">
        <v>62</v>
      </c>
      <c r="L435" s="31">
        <v>45</v>
      </c>
      <c r="M435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19"/>
      <c r="O435" s="319"/>
      <c r="P435" s="319"/>
      <c r="Q435" s="317"/>
      <c r="R435" s="33"/>
      <c r="S435" s="33"/>
      <c r="T435" s="34" t="s">
        <v>63</v>
      </c>
      <c r="U435" s="309">
        <v>0</v>
      </c>
      <c r="V435" s="310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9" t="s">
        <v>1</v>
      </c>
    </row>
    <row r="436" spans="1:52" x14ac:dyDescent="0.2">
      <c r="A436" s="313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5"/>
      <c r="M436" s="328" t="s">
        <v>64</v>
      </c>
      <c r="N436" s="329"/>
      <c r="O436" s="329"/>
      <c r="P436" s="329"/>
      <c r="Q436" s="329"/>
      <c r="R436" s="329"/>
      <c r="S436" s="330"/>
      <c r="T436" s="36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14"/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5"/>
      <c r="M437" s="328" t="s">
        <v>64</v>
      </c>
      <c r="N437" s="329"/>
      <c r="O437" s="329"/>
      <c r="P437" s="329"/>
      <c r="Q437" s="329"/>
      <c r="R437" s="329"/>
      <c r="S437" s="330"/>
      <c r="T437" s="36" t="s">
        <v>63</v>
      </c>
      <c r="U437" s="311">
        <f>IFERROR(SUM(U434:U435),"0")</f>
        <v>0</v>
      </c>
      <c r="V437" s="311">
        <f>IFERROR(SUM(V434:V435),"0")</f>
        <v>0</v>
      </c>
      <c r="W437" s="36"/>
      <c r="X437" s="312"/>
      <c r="Y437" s="312"/>
    </row>
    <row r="438" spans="1:52" ht="27.75" customHeight="1" x14ac:dyDescent="0.2">
      <c r="A438" s="357" t="s">
        <v>583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47"/>
      <c r="Y438" s="47"/>
    </row>
    <row r="439" spans="1:52" ht="16.5" customHeight="1" x14ac:dyDescent="0.25">
      <c r="A439" s="337" t="s">
        <v>584</v>
      </c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4"/>
      <c r="N439" s="314"/>
      <c r="O439" s="314"/>
      <c r="P439" s="314"/>
      <c r="Q439" s="314"/>
      <c r="R439" s="314"/>
      <c r="S439" s="314"/>
      <c r="T439" s="314"/>
      <c r="U439" s="314"/>
      <c r="V439" s="314"/>
      <c r="W439" s="314"/>
      <c r="X439" s="305"/>
      <c r="Y439" s="305"/>
    </row>
    <row r="440" spans="1:52" ht="14.25" customHeight="1" x14ac:dyDescent="0.25">
      <c r="A440" s="326" t="s">
        <v>100</v>
      </c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4"/>
      <c r="N440" s="314"/>
      <c r="O440" s="314"/>
      <c r="P440" s="314"/>
      <c r="Q440" s="314"/>
      <c r="R440" s="314"/>
      <c r="S440" s="314"/>
      <c r="T440" s="314"/>
      <c r="U440" s="314"/>
      <c r="V440" s="314"/>
      <c r="W440" s="314"/>
      <c r="X440" s="302"/>
      <c r="Y440" s="302"/>
    </row>
    <row r="441" spans="1:52" ht="27" customHeight="1" x14ac:dyDescent="0.25">
      <c r="A441" s="53" t="s">
        <v>585</v>
      </c>
      <c r="B441" s="53" t="s">
        <v>586</v>
      </c>
      <c r="C441" s="30">
        <v>4301011434</v>
      </c>
      <c r="D441" s="316">
        <v>4680115881099</v>
      </c>
      <c r="E441" s="317"/>
      <c r="F441" s="308">
        <v>1.5</v>
      </c>
      <c r="G441" s="31">
        <v>8</v>
      </c>
      <c r="H441" s="308">
        <v>12</v>
      </c>
      <c r="I441" s="308">
        <v>12.48</v>
      </c>
      <c r="J441" s="31">
        <v>56</v>
      </c>
      <c r="K441" s="32" t="s">
        <v>96</v>
      </c>
      <c r="L441" s="31">
        <v>50</v>
      </c>
      <c r="M441" s="3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19"/>
      <c r="O441" s="319"/>
      <c r="P441" s="319"/>
      <c r="Q441" s="317"/>
      <c r="R441" s="33"/>
      <c r="S441" s="33"/>
      <c r="T441" s="34" t="s">
        <v>63</v>
      </c>
      <c r="U441" s="309">
        <v>0</v>
      </c>
      <c r="V441" s="310">
        <f>IFERROR(IF(U441="",0,CEILING((U441/$H441),1)*$H441),"")</f>
        <v>0</v>
      </c>
      <c r="W441" s="35" t="str">
        <f>IFERROR(IF(V441=0,"",ROUNDUP(V441/H441,0)*0.02175),"")</f>
        <v/>
      </c>
      <c r="X441" s="55"/>
      <c r="Y441" s="56"/>
      <c r="AC441" s="57"/>
      <c r="AZ441" s="290" t="s">
        <v>1</v>
      </c>
    </row>
    <row r="442" spans="1:52" ht="27" customHeight="1" x14ac:dyDescent="0.25">
      <c r="A442" s="53" t="s">
        <v>587</v>
      </c>
      <c r="B442" s="53" t="s">
        <v>588</v>
      </c>
      <c r="C442" s="30">
        <v>4301011435</v>
      </c>
      <c r="D442" s="316">
        <v>4680115881150</v>
      </c>
      <c r="E442" s="317"/>
      <c r="F442" s="308">
        <v>1.5</v>
      </c>
      <c r="G442" s="31">
        <v>8</v>
      </c>
      <c r="H442" s="308">
        <v>12</v>
      </c>
      <c r="I442" s="308">
        <v>12.48</v>
      </c>
      <c r="J442" s="31">
        <v>56</v>
      </c>
      <c r="K442" s="32" t="s">
        <v>96</v>
      </c>
      <c r="L442" s="31">
        <v>50</v>
      </c>
      <c r="M442" s="57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19"/>
      <c r="O442" s="319"/>
      <c r="P442" s="319"/>
      <c r="Q442" s="317"/>
      <c r="R442" s="33"/>
      <c r="S442" s="33"/>
      <c r="T442" s="34" t="s">
        <v>63</v>
      </c>
      <c r="U442" s="309">
        <v>0</v>
      </c>
      <c r="V442" s="310">
        <f>IFERROR(IF(U442="",0,CEILING((U442/$H442),1)*$H442),"")</f>
        <v>0</v>
      </c>
      <c r="W442" s="35" t="str">
        <f>IFERROR(IF(V442=0,"",ROUNDUP(V442/H442,0)*0.02175),"")</f>
        <v/>
      </c>
      <c r="X442" s="55"/>
      <c r="Y442" s="56"/>
      <c r="AC442" s="57"/>
      <c r="AZ442" s="291" t="s">
        <v>1</v>
      </c>
    </row>
    <row r="443" spans="1:52" x14ac:dyDescent="0.2">
      <c r="A443" s="313"/>
      <c r="B443" s="314"/>
      <c r="C443" s="314"/>
      <c r="D443" s="314"/>
      <c r="E443" s="314"/>
      <c r="F443" s="314"/>
      <c r="G443" s="314"/>
      <c r="H443" s="314"/>
      <c r="I443" s="314"/>
      <c r="J443" s="314"/>
      <c r="K443" s="314"/>
      <c r="L443" s="315"/>
      <c r="M443" s="328" t="s">
        <v>64</v>
      </c>
      <c r="N443" s="329"/>
      <c r="O443" s="329"/>
      <c r="P443" s="329"/>
      <c r="Q443" s="329"/>
      <c r="R443" s="329"/>
      <c r="S443" s="330"/>
      <c r="T443" s="36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14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5"/>
      <c r="M444" s="328" t="s">
        <v>64</v>
      </c>
      <c r="N444" s="329"/>
      <c r="O444" s="329"/>
      <c r="P444" s="329"/>
      <c r="Q444" s="329"/>
      <c r="R444" s="329"/>
      <c r="S444" s="330"/>
      <c r="T444" s="36" t="s">
        <v>63</v>
      </c>
      <c r="U444" s="311">
        <f>IFERROR(SUM(U441:U442),"0")</f>
        <v>0</v>
      </c>
      <c r="V444" s="311">
        <f>IFERROR(SUM(V441:V442),"0")</f>
        <v>0</v>
      </c>
      <c r="W444" s="36"/>
      <c r="X444" s="312"/>
      <c r="Y444" s="312"/>
    </row>
    <row r="445" spans="1:52" ht="14.25" customHeight="1" x14ac:dyDescent="0.25">
      <c r="A445" s="326" t="s">
        <v>93</v>
      </c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4"/>
      <c r="N445" s="314"/>
      <c r="O445" s="314"/>
      <c r="P445" s="314"/>
      <c r="Q445" s="314"/>
      <c r="R445" s="314"/>
      <c r="S445" s="314"/>
      <c r="T445" s="314"/>
      <c r="U445" s="314"/>
      <c r="V445" s="314"/>
      <c r="W445" s="314"/>
      <c r="X445" s="302"/>
      <c r="Y445" s="302"/>
    </row>
    <row r="446" spans="1:52" ht="27" customHeight="1" x14ac:dyDescent="0.25">
      <c r="A446" s="53" t="s">
        <v>589</v>
      </c>
      <c r="B446" s="53" t="s">
        <v>590</v>
      </c>
      <c r="C446" s="30">
        <v>4301020260</v>
      </c>
      <c r="D446" s="316">
        <v>4640242180526</v>
      </c>
      <c r="E446" s="317"/>
      <c r="F446" s="308">
        <v>1.8</v>
      </c>
      <c r="G446" s="31">
        <v>6</v>
      </c>
      <c r="H446" s="308">
        <v>10.8</v>
      </c>
      <c r="I446" s="308">
        <v>11.28</v>
      </c>
      <c r="J446" s="31">
        <v>56</v>
      </c>
      <c r="K446" s="32" t="s">
        <v>96</v>
      </c>
      <c r="L446" s="31">
        <v>50</v>
      </c>
      <c r="M446" s="543" t="s">
        <v>591</v>
      </c>
      <c r="N446" s="319"/>
      <c r="O446" s="319"/>
      <c r="P446" s="319"/>
      <c r="Q446" s="317"/>
      <c r="R446" s="33"/>
      <c r="S446" s="33"/>
      <c r="T446" s="34" t="s">
        <v>63</v>
      </c>
      <c r="U446" s="309">
        <v>0</v>
      </c>
      <c r="V446" s="310">
        <f>IFERROR(IF(U446="",0,CEILING((U446/$H446),1)*$H446),"")</f>
        <v>0</v>
      </c>
      <c r="W446" s="35" t="str">
        <f>IFERROR(IF(V446=0,"",ROUNDUP(V446/H446,0)*0.02175),"")</f>
        <v/>
      </c>
      <c r="X446" s="55"/>
      <c r="Y446" s="56"/>
      <c r="AC446" s="57"/>
      <c r="AZ446" s="292" t="s">
        <v>1</v>
      </c>
    </row>
    <row r="447" spans="1:52" ht="16.5" customHeight="1" x14ac:dyDescent="0.25">
      <c r="A447" s="53" t="s">
        <v>592</v>
      </c>
      <c r="B447" s="53" t="s">
        <v>593</v>
      </c>
      <c r="C447" s="30">
        <v>4301020269</v>
      </c>
      <c r="D447" s="316">
        <v>4640242180519</v>
      </c>
      <c r="E447" s="317"/>
      <c r="F447" s="308">
        <v>1.35</v>
      </c>
      <c r="G447" s="31">
        <v>8</v>
      </c>
      <c r="H447" s="308">
        <v>10.8</v>
      </c>
      <c r="I447" s="308">
        <v>11.28</v>
      </c>
      <c r="J447" s="31">
        <v>56</v>
      </c>
      <c r="K447" s="32" t="s">
        <v>125</v>
      </c>
      <c r="L447" s="31">
        <v>50</v>
      </c>
      <c r="M447" s="480" t="s">
        <v>594</v>
      </c>
      <c r="N447" s="319"/>
      <c r="O447" s="319"/>
      <c r="P447" s="319"/>
      <c r="Q447" s="317"/>
      <c r="R447" s="33"/>
      <c r="S447" s="33"/>
      <c r="T447" s="34" t="s">
        <v>63</v>
      </c>
      <c r="U447" s="309">
        <v>0</v>
      </c>
      <c r="V447" s="310">
        <f>IFERROR(IF(U447="",0,CEILING((U447/$H447),1)*$H447),"")</f>
        <v>0</v>
      </c>
      <c r="W447" s="35" t="str">
        <f>IFERROR(IF(V447=0,"",ROUNDUP(V447/H447,0)*0.02175),"")</f>
        <v/>
      </c>
      <c r="X447" s="55"/>
      <c r="Y447" s="56"/>
      <c r="AC447" s="57"/>
      <c r="AZ447" s="293" t="s">
        <v>1</v>
      </c>
    </row>
    <row r="448" spans="1:52" ht="16.5" customHeight="1" x14ac:dyDescent="0.25">
      <c r="A448" s="53" t="s">
        <v>592</v>
      </c>
      <c r="B448" s="53" t="s">
        <v>595</v>
      </c>
      <c r="C448" s="30">
        <v>4301020230</v>
      </c>
      <c r="D448" s="316">
        <v>4680115881112</v>
      </c>
      <c r="E448" s="317"/>
      <c r="F448" s="308">
        <v>1.35</v>
      </c>
      <c r="G448" s="31">
        <v>8</v>
      </c>
      <c r="H448" s="308">
        <v>10.8</v>
      </c>
      <c r="I448" s="308">
        <v>11.28</v>
      </c>
      <c r="J448" s="31">
        <v>56</v>
      </c>
      <c r="K448" s="32" t="s">
        <v>96</v>
      </c>
      <c r="L448" s="31">
        <v>50</v>
      </c>
      <c r="M448" s="54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19"/>
      <c r="O448" s="319"/>
      <c r="P448" s="319"/>
      <c r="Q448" s="317"/>
      <c r="R448" s="33"/>
      <c r="S448" s="33"/>
      <c r="T448" s="34" t="s">
        <v>63</v>
      </c>
      <c r="U448" s="309">
        <v>0</v>
      </c>
      <c r="V448" s="310">
        <f>IFERROR(IF(U448="",0,CEILING((U448/$H448),1)*$H448),"")</f>
        <v>0</v>
      </c>
      <c r="W448" s="35" t="str">
        <f>IFERROR(IF(V448=0,"",ROUNDUP(V448/H448,0)*0.02175),"")</f>
        <v/>
      </c>
      <c r="X448" s="55"/>
      <c r="Y448" s="56"/>
      <c r="AC448" s="57"/>
      <c r="AZ448" s="294" t="s">
        <v>1</v>
      </c>
    </row>
    <row r="449" spans="1:52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5"/>
      <c r="M449" s="328" t="s">
        <v>64</v>
      </c>
      <c r="N449" s="329"/>
      <c r="O449" s="329"/>
      <c r="P449" s="329"/>
      <c r="Q449" s="329"/>
      <c r="R449" s="329"/>
      <c r="S449" s="330"/>
      <c r="T449" s="36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5"/>
      <c r="M450" s="328" t="s">
        <v>64</v>
      </c>
      <c r="N450" s="329"/>
      <c r="O450" s="329"/>
      <c r="P450" s="329"/>
      <c r="Q450" s="329"/>
      <c r="R450" s="329"/>
      <c r="S450" s="330"/>
      <c r="T450" s="36" t="s">
        <v>63</v>
      </c>
      <c r="U450" s="311">
        <f>IFERROR(SUM(U446:U448),"0")</f>
        <v>0</v>
      </c>
      <c r="V450" s="311">
        <f>IFERROR(SUM(V446:V448),"0")</f>
        <v>0</v>
      </c>
      <c r="W450" s="36"/>
      <c r="X450" s="312"/>
      <c r="Y450" s="312"/>
    </row>
    <row r="451" spans="1:52" ht="14.25" customHeight="1" x14ac:dyDescent="0.25">
      <c r="A451" s="326" t="s">
        <v>59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02"/>
      <c r="Y451" s="302"/>
    </row>
    <row r="452" spans="1:52" ht="27" customHeight="1" x14ac:dyDescent="0.25">
      <c r="A452" s="53" t="s">
        <v>596</v>
      </c>
      <c r="B452" s="53" t="s">
        <v>597</v>
      </c>
      <c r="C452" s="30">
        <v>4301031192</v>
      </c>
      <c r="D452" s="316">
        <v>4680115881167</v>
      </c>
      <c r="E452" s="317"/>
      <c r="F452" s="308">
        <v>0.73</v>
      </c>
      <c r="G452" s="31">
        <v>6</v>
      </c>
      <c r="H452" s="308">
        <v>4.38</v>
      </c>
      <c r="I452" s="308">
        <v>4.6399999999999997</v>
      </c>
      <c r="J452" s="31">
        <v>156</v>
      </c>
      <c r="K452" s="32" t="s">
        <v>62</v>
      </c>
      <c r="L452" s="31">
        <v>40</v>
      </c>
      <c r="M452" s="50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19"/>
      <c r="O452" s="319"/>
      <c r="P452" s="319"/>
      <c r="Q452" s="317"/>
      <c r="R452" s="33"/>
      <c r="S452" s="33"/>
      <c r="T452" s="34" t="s">
        <v>63</v>
      </c>
      <c r="U452" s="309">
        <v>50</v>
      </c>
      <c r="V452" s="310">
        <f>IFERROR(IF(U452="",0,CEILING((U452/$H452),1)*$H452),"")</f>
        <v>52.56</v>
      </c>
      <c r="W452" s="35">
        <f>IFERROR(IF(V452=0,"",ROUNDUP(V452/H452,0)*0.00753),"")</f>
        <v>9.0359999999999996E-2</v>
      </c>
      <c r="X452" s="55"/>
      <c r="Y452" s="56"/>
      <c r="AC452" s="57"/>
      <c r="AZ452" s="295" t="s">
        <v>1</v>
      </c>
    </row>
    <row r="453" spans="1:52" ht="27" customHeight="1" x14ac:dyDescent="0.25">
      <c r="A453" s="53" t="s">
        <v>598</v>
      </c>
      <c r="B453" s="53" t="s">
        <v>599</v>
      </c>
      <c r="C453" s="30">
        <v>4301031244</v>
      </c>
      <c r="D453" s="316">
        <v>4640242180595</v>
      </c>
      <c r="E453" s="317"/>
      <c r="F453" s="308">
        <v>0.7</v>
      </c>
      <c r="G453" s="31">
        <v>6</v>
      </c>
      <c r="H453" s="308">
        <v>4.2</v>
      </c>
      <c r="I453" s="308">
        <v>4.46</v>
      </c>
      <c r="J453" s="31">
        <v>156</v>
      </c>
      <c r="K453" s="32" t="s">
        <v>62</v>
      </c>
      <c r="L453" s="31">
        <v>40</v>
      </c>
      <c r="M453" s="629" t="s">
        <v>600</v>
      </c>
      <c r="N453" s="319"/>
      <c r="O453" s="319"/>
      <c r="P453" s="319"/>
      <c r="Q453" s="317"/>
      <c r="R453" s="33"/>
      <c r="S453" s="33"/>
      <c r="T453" s="34" t="s">
        <v>63</v>
      </c>
      <c r="U453" s="309">
        <v>0</v>
      </c>
      <c r="V453" s="310">
        <f>IFERROR(IF(U453="",0,CEILING((U453/$H453),1)*$H453),"")</f>
        <v>0</v>
      </c>
      <c r="W453" s="35" t="str">
        <f>IFERROR(IF(V453=0,"",ROUNDUP(V453/H453,0)*0.00753),"")</f>
        <v/>
      </c>
      <c r="X453" s="55"/>
      <c r="Y453" s="56"/>
      <c r="AC453" s="57"/>
      <c r="AZ453" s="296" t="s">
        <v>1</v>
      </c>
    </row>
    <row r="454" spans="1:52" ht="27" customHeight="1" x14ac:dyDescent="0.25">
      <c r="A454" s="53" t="s">
        <v>598</v>
      </c>
      <c r="B454" s="53" t="s">
        <v>601</v>
      </c>
      <c r="C454" s="30">
        <v>4301031193</v>
      </c>
      <c r="D454" s="316">
        <v>4680115881136</v>
      </c>
      <c r="E454" s="317"/>
      <c r="F454" s="308">
        <v>0.73</v>
      </c>
      <c r="G454" s="31">
        <v>6</v>
      </c>
      <c r="H454" s="308">
        <v>4.38</v>
      </c>
      <c r="I454" s="308">
        <v>4.6399999999999997</v>
      </c>
      <c r="J454" s="31">
        <v>156</v>
      </c>
      <c r="K454" s="32" t="s">
        <v>62</v>
      </c>
      <c r="L454" s="31">
        <v>40</v>
      </c>
      <c r="M454" s="34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19"/>
      <c r="O454" s="319"/>
      <c r="P454" s="319"/>
      <c r="Q454" s="317"/>
      <c r="R454" s="33"/>
      <c r="S454" s="33"/>
      <c r="T454" s="34" t="s">
        <v>63</v>
      </c>
      <c r="U454" s="309">
        <v>0</v>
      </c>
      <c r="V454" s="310">
        <f>IFERROR(IF(U454="",0,CEILING((U454/$H454),1)*$H454),"")</f>
        <v>0</v>
      </c>
      <c r="W454" s="35" t="str">
        <f>IFERROR(IF(V454=0,"",ROUNDUP(V454/H454,0)*0.00753),"")</f>
        <v/>
      </c>
      <c r="X454" s="55"/>
      <c r="Y454" s="56"/>
      <c r="AC454" s="57"/>
      <c r="AZ454" s="297" t="s">
        <v>1</v>
      </c>
    </row>
    <row r="455" spans="1:52" x14ac:dyDescent="0.2">
      <c r="A455" s="313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5"/>
      <c r="M455" s="328" t="s">
        <v>64</v>
      </c>
      <c r="N455" s="329"/>
      <c r="O455" s="329"/>
      <c r="P455" s="329"/>
      <c r="Q455" s="329"/>
      <c r="R455" s="329"/>
      <c r="S455" s="330"/>
      <c r="T455" s="36" t="s">
        <v>65</v>
      </c>
      <c r="U455" s="311">
        <f>IFERROR(U452/H452,"0")+IFERROR(U453/H453,"0")+IFERROR(U454/H454,"0")</f>
        <v>11.415525114155251</v>
      </c>
      <c r="V455" s="311">
        <f>IFERROR(V452/H452,"0")+IFERROR(V453/H453,"0")+IFERROR(V454/H454,"0")</f>
        <v>12</v>
      </c>
      <c r="W455" s="311">
        <f>IFERROR(IF(W452="",0,W452),"0")+IFERROR(IF(W453="",0,W453),"0")+IFERROR(IF(W454="",0,W454),"0")</f>
        <v>9.0359999999999996E-2</v>
      </c>
      <c r="X455" s="312"/>
      <c r="Y455" s="312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5"/>
      <c r="M456" s="328" t="s">
        <v>64</v>
      </c>
      <c r="N456" s="329"/>
      <c r="O456" s="329"/>
      <c r="P456" s="329"/>
      <c r="Q456" s="329"/>
      <c r="R456" s="329"/>
      <c r="S456" s="330"/>
      <c r="T456" s="36" t="s">
        <v>63</v>
      </c>
      <c r="U456" s="311">
        <f>IFERROR(SUM(U452:U454),"0")</f>
        <v>50</v>
      </c>
      <c r="V456" s="311">
        <f>IFERROR(SUM(V452:V454),"0")</f>
        <v>52.56</v>
      </c>
      <c r="W456" s="36"/>
      <c r="X456" s="312"/>
      <c r="Y456" s="312"/>
    </row>
    <row r="457" spans="1:52" ht="14.25" customHeight="1" x14ac:dyDescent="0.25">
      <c r="A457" s="326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2"/>
      <c r="Y457" s="302"/>
    </row>
    <row r="458" spans="1:52" ht="27" customHeight="1" x14ac:dyDescent="0.25">
      <c r="A458" s="53" t="s">
        <v>602</v>
      </c>
      <c r="B458" s="53" t="s">
        <v>603</v>
      </c>
      <c r="C458" s="30">
        <v>4301051381</v>
      </c>
      <c r="D458" s="316">
        <v>4680115881068</v>
      </c>
      <c r="E458" s="317"/>
      <c r="F458" s="308">
        <v>1.3</v>
      </c>
      <c r="G458" s="31">
        <v>6</v>
      </c>
      <c r="H458" s="308">
        <v>7.8</v>
      </c>
      <c r="I458" s="308">
        <v>8.2799999999999994</v>
      </c>
      <c r="J458" s="31">
        <v>56</v>
      </c>
      <c r="K458" s="32" t="s">
        <v>62</v>
      </c>
      <c r="L458" s="31">
        <v>30</v>
      </c>
      <c r="M458" s="5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19"/>
      <c r="O458" s="319"/>
      <c r="P458" s="319"/>
      <c r="Q458" s="317"/>
      <c r="R458" s="33"/>
      <c r="S458" s="33"/>
      <c r="T458" s="34" t="s">
        <v>63</v>
      </c>
      <c r="U458" s="309">
        <v>0</v>
      </c>
      <c r="V458" s="310">
        <f>IFERROR(IF(U458="",0,CEILING((U458/$H458),1)*$H458),"")</f>
        <v>0</v>
      </c>
      <c r="W458" s="35" t="str">
        <f>IFERROR(IF(V458=0,"",ROUNDUP(V458/H458,0)*0.02175),"")</f>
        <v/>
      </c>
      <c r="X458" s="55"/>
      <c r="Y458" s="56"/>
      <c r="AC458" s="57"/>
      <c r="AZ458" s="298" t="s">
        <v>1</v>
      </c>
    </row>
    <row r="459" spans="1:52" ht="27" customHeight="1" x14ac:dyDescent="0.25">
      <c r="A459" s="53" t="s">
        <v>604</v>
      </c>
      <c r="B459" s="53" t="s">
        <v>605</v>
      </c>
      <c r="C459" s="30">
        <v>4301051382</v>
      </c>
      <c r="D459" s="316">
        <v>4680115881075</v>
      </c>
      <c r="E459" s="317"/>
      <c r="F459" s="308">
        <v>0.5</v>
      </c>
      <c r="G459" s="31">
        <v>6</v>
      </c>
      <c r="H459" s="308">
        <v>3</v>
      </c>
      <c r="I459" s="308">
        <v>3.2</v>
      </c>
      <c r="J459" s="31">
        <v>156</v>
      </c>
      <c r="K459" s="32" t="s">
        <v>62</v>
      </c>
      <c r="L459" s="31">
        <v>30</v>
      </c>
      <c r="M459" s="33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19"/>
      <c r="O459" s="319"/>
      <c r="P459" s="319"/>
      <c r="Q459" s="317"/>
      <c r="R459" s="33"/>
      <c r="S459" s="33"/>
      <c r="T459" s="34" t="s">
        <v>63</v>
      </c>
      <c r="U459" s="309">
        <v>0</v>
      </c>
      <c r="V459" s="310">
        <f>IFERROR(IF(U459="",0,CEILING((U459/$H459),1)*$H459),"")</f>
        <v>0</v>
      </c>
      <c r="W459" s="35" t="str">
        <f>IFERROR(IF(V459=0,"",ROUNDUP(V459/H459,0)*0.00753),"")</f>
        <v/>
      </c>
      <c r="X459" s="55"/>
      <c r="Y459" s="56"/>
      <c r="AC459" s="57"/>
      <c r="AZ459" s="299" t="s">
        <v>1</v>
      </c>
    </row>
    <row r="460" spans="1:52" x14ac:dyDescent="0.2">
      <c r="A460" s="313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5"/>
      <c r="M460" s="328" t="s">
        <v>64</v>
      </c>
      <c r="N460" s="329"/>
      <c r="O460" s="329"/>
      <c r="P460" s="329"/>
      <c r="Q460" s="329"/>
      <c r="R460" s="329"/>
      <c r="S460" s="330"/>
      <c r="T460" s="36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5"/>
      <c r="M461" s="328" t="s">
        <v>64</v>
      </c>
      <c r="N461" s="329"/>
      <c r="O461" s="329"/>
      <c r="P461" s="329"/>
      <c r="Q461" s="329"/>
      <c r="R461" s="329"/>
      <c r="S461" s="330"/>
      <c r="T461" s="36" t="s">
        <v>63</v>
      </c>
      <c r="U461" s="311">
        <f>IFERROR(SUM(U458:U459),"0")</f>
        <v>0</v>
      </c>
      <c r="V461" s="311">
        <f>IFERROR(SUM(V458:V459),"0")</f>
        <v>0</v>
      </c>
      <c r="W461" s="36"/>
      <c r="X461" s="312"/>
      <c r="Y461" s="312"/>
    </row>
    <row r="462" spans="1:52" ht="16.5" customHeight="1" x14ac:dyDescent="0.25">
      <c r="A462" s="337" t="s">
        <v>606</v>
      </c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14"/>
      <c r="N462" s="314"/>
      <c r="O462" s="314"/>
      <c r="P462" s="314"/>
      <c r="Q462" s="314"/>
      <c r="R462" s="314"/>
      <c r="S462" s="314"/>
      <c r="T462" s="314"/>
      <c r="U462" s="314"/>
      <c r="V462" s="314"/>
      <c r="W462" s="314"/>
      <c r="X462" s="305"/>
      <c r="Y462" s="305"/>
    </row>
    <row r="463" spans="1:52" ht="14.25" customHeight="1" x14ac:dyDescent="0.25">
      <c r="A463" s="326" t="s">
        <v>66</v>
      </c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14"/>
      <c r="N463" s="314"/>
      <c r="O463" s="314"/>
      <c r="P463" s="314"/>
      <c r="Q463" s="314"/>
      <c r="R463" s="314"/>
      <c r="S463" s="314"/>
      <c r="T463" s="314"/>
      <c r="U463" s="314"/>
      <c r="V463" s="314"/>
      <c r="W463" s="314"/>
      <c r="X463" s="302"/>
      <c r="Y463" s="302"/>
    </row>
    <row r="464" spans="1:52" ht="16.5" customHeight="1" x14ac:dyDescent="0.25">
      <c r="A464" s="53" t="s">
        <v>607</v>
      </c>
      <c r="B464" s="53" t="s">
        <v>608</v>
      </c>
      <c r="C464" s="30">
        <v>4301051310</v>
      </c>
      <c r="D464" s="316">
        <v>4680115880870</v>
      </c>
      <c r="E464" s="317"/>
      <c r="F464" s="308">
        <v>1.3</v>
      </c>
      <c r="G464" s="31">
        <v>6</v>
      </c>
      <c r="H464" s="308">
        <v>7.8</v>
      </c>
      <c r="I464" s="308">
        <v>8.3640000000000008</v>
      </c>
      <c r="J464" s="31">
        <v>56</v>
      </c>
      <c r="K464" s="32" t="s">
        <v>125</v>
      </c>
      <c r="L464" s="31">
        <v>40</v>
      </c>
      <c r="M464" s="6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19"/>
      <c r="O464" s="319"/>
      <c r="P464" s="319"/>
      <c r="Q464" s="317"/>
      <c r="R464" s="33"/>
      <c r="S464" s="33"/>
      <c r="T464" s="34" t="s">
        <v>63</v>
      </c>
      <c r="U464" s="309">
        <v>0</v>
      </c>
      <c r="V464" s="310">
        <f>IFERROR(IF(U464="",0,CEILING((U464/$H464),1)*$H464),"")</f>
        <v>0</v>
      </c>
      <c r="W464" s="35" t="str">
        <f>IFERROR(IF(V464=0,"",ROUNDUP(V464/H464,0)*0.02175),"")</f>
        <v/>
      </c>
      <c r="X464" s="55"/>
      <c r="Y464" s="56"/>
      <c r="AC464" s="57"/>
      <c r="AZ464" s="300" t="s">
        <v>1</v>
      </c>
    </row>
    <row r="465" spans="1:28" x14ac:dyDescent="0.2">
      <c r="A465" s="313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5"/>
      <c r="M465" s="328" t="s">
        <v>64</v>
      </c>
      <c r="N465" s="329"/>
      <c r="O465" s="329"/>
      <c r="P465" s="329"/>
      <c r="Q465" s="329"/>
      <c r="R465" s="329"/>
      <c r="S465" s="330"/>
      <c r="T465" s="36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15"/>
      <c r="M466" s="328" t="s">
        <v>64</v>
      </c>
      <c r="N466" s="329"/>
      <c r="O466" s="329"/>
      <c r="P466" s="329"/>
      <c r="Q466" s="329"/>
      <c r="R466" s="329"/>
      <c r="S466" s="330"/>
      <c r="T466" s="36" t="s">
        <v>63</v>
      </c>
      <c r="U466" s="311">
        <f>IFERROR(SUM(U464:U464),"0")</f>
        <v>0</v>
      </c>
      <c r="V466" s="311">
        <f>IFERROR(SUM(V464:V464),"0")</f>
        <v>0</v>
      </c>
      <c r="W466" s="36"/>
      <c r="X466" s="312"/>
      <c r="Y466" s="312"/>
    </row>
    <row r="467" spans="1:28" ht="15" customHeight="1" x14ac:dyDescent="0.2">
      <c r="A467" s="445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60"/>
      <c r="M467" s="350" t="s">
        <v>609</v>
      </c>
      <c r="N467" s="323"/>
      <c r="O467" s="323"/>
      <c r="P467" s="323"/>
      <c r="Q467" s="323"/>
      <c r="R467" s="323"/>
      <c r="S467" s="324"/>
      <c r="T467" s="36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13788.4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13847.039999999999</v>
      </c>
      <c r="W467" s="36"/>
      <c r="X467" s="312"/>
      <c r="Y467" s="312"/>
    </row>
    <row r="468" spans="1:28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60"/>
      <c r="M468" s="350" t="s">
        <v>610</v>
      </c>
      <c r="N468" s="323"/>
      <c r="O468" s="323"/>
      <c r="P468" s="323"/>
      <c r="Q468" s="323"/>
      <c r="R468" s="323"/>
      <c r="S468" s="324"/>
      <c r="T468" s="36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14675.278594661204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14737.434000000001</v>
      </c>
      <c r="W468" s="36"/>
      <c r="X468" s="312"/>
      <c r="Y468" s="312"/>
    </row>
    <row r="469" spans="1:28" x14ac:dyDescent="0.2">
      <c r="A469" s="314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60"/>
      <c r="M469" s="350" t="s">
        <v>611</v>
      </c>
      <c r="N469" s="323"/>
      <c r="O469" s="323"/>
      <c r="P469" s="323"/>
      <c r="Q469" s="323"/>
      <c r="R469" s="323"/>
      <c r="S469" s="324"/>
      <c r="T469" s="36" t="s">
        <v>612</v>
      </c>
      <c r="U469" s="37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28</v>
      </c>
      <c r="V469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28</v>
      </c>
      <c r="W469" s="36"/>
      <c r="X469" s="312"/>
      <c r="Y469" s="312"/>
    </row>
    <row r="470" spans="1:28" x14ac:dyDescent="0.2">
      <c r="A470" s="314"/>
      <c r="B470" s="314"/>
      <c r="C470" s="314"/>
      <c r="D470" s="314"/>
      <c r="E470" s="314"/>
      <c r="F470" s="314"/>
      <c r="G470" s="314"/>
      <c r="H470" s="314"/>
      <c r="I470" s="314"/>
      <c r="J470" s="314"/>
      <c r="K470" s="314"/>
      <c r="L470" s="360"/>
      <c r="M470" s="350" t="s">
        <v>613</v>
      </c>
      <c r="N470" s="323"/>
      <c r="O470" s="323"/>
      <c r="P470" s="323"/>
      <c r="Q470" s="323"/>
      <c r="R470" s="323"/>
      <c r="S470" s="324"/>
      <c r="T470" s="36" t="s">
        <v>63</v>
      </c>
      <c r="U470" s="311">
        <f>GrossWeightTotal+PalletQtyTotal*25</f>
        <v>15375.278594661204</v>
      </c>
      <c r="V470" s="311">
        <f>GrossWeightTotalR+PalletQtyTotalR*25</f>
        <v>15437.434000000001</v>
      </c>
      <c r="W470" s="36"/>
      <c r="X470" s="312"/>
      <c r="Y470" s="312"/>
    </row>
    <row r="471" spans="1:28" x14ac:dyDescent="0.2">
      <c r="A471" s="314"/>
      <c r="B471" s="314"/>
      <c r="C471" s="314"/>
      <c r="D471" s="314"/>
      <c r="E471" s="314"/>
      <c r="F471" s="314"/>
      <c r="G471" s="314"/>
      <c r="H471" s="314"/>
      <c r="I471" s="314"/>
      <c r="J471" s="314"/>
      <c r="K471" s="314"/>
      <c r="L471" s="360"/>
      <c r="M471" s="350" t="s">
        <v>614</v>
      </c>
      <c r="N471" s="323"/>
      <c r="O471" s="323"/>
      <c r="P471" s="323"/>
      <c r="Q471" s="323"/>
      <c r="R471" s="323"/>
      <c r="S471" s="324"/>
      <c r="T471" s="36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2187.646491784777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2197</v>
      </c>
      <c r="W471" s="36"/>
      <c r="X471" s="312"/>
      <c r="Y471" s="312"/>
    </row>
    <row r="472" spans="1:28" ht="14.25" customHeight="1" x14ac:dyDescent="0.2">
      <c r="A472" s="314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60"/>
      <c r="M472" s="350" t="s">
        <v>615</v>
      </c>
      <c r="N472" s="323"/>
      <c r="O472" s="323"/>
      <c r="P472" s="323"/>
      <c r="Q472" s="323"/>
      <c r="R472" s="323"/>
      <c r="S472" s="324"/>
      <c r="T472" s="38" t="s">
        <v>616</v>
      </c>
      <c r="U472" s="36"/>
      <c r="V472" s="36"/>
      <c r="W472" s="36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32.193369999999994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39" t="s">
        <v>617</v>
      </c>
      <c r="B474" s="306" t="s">
        <v>58</v>
      </c>
      <c r="C474" s="342" t="s">
        <v>91</v>
      </c>
      <c r="D474" s="403"/>
      <c r="E474" s="403"/>
      <c r="F474" s="404"/>
      <c r="G474" s="342" t="s">
        <v>227</v>
      </c>
      <c r="H474" s="403"/>
      <c r="I474" s="403"/>
      <c r="J474" s="403"/>
      <c r="K474" s="403"/>
      <c r="L474" s="404"/>
      <c r="M474" s="342" t="s">
        <v>417</v>
      </c>
      <c r="N474" s="404"/>
      <c r="O474" s="342" t="s">
        <v>464</v>
      </c>
      <c r="P474" s="404"/>
      <c r="Q474" s="306" t="s">
        <v>541</v>
      </c>
      <c r="R474" s="342" t="s">
        <v>583</v>
      </c>
      <c r="S474" s="404"/>
      <c r="T474" s="301"/>
      <c r="Y474" s="51"/>
      <c r="AB474" s="301"/>
    </row>
    <row r="475" spans="1:28" ht="14.25" customHeight="1" thickTop="1" x14ac:dyDescent="0.2">
      <c r="A475" s="551" t="s">
        <v>618</v>
      </c>
      <c r="B475" s="342" t="s">
        <v>58</v>
      </c>
      <c r="C475" s="342" t="s">
        <v>92</v>
      </c>
      <c r="D475" s="342" t="s">
        <v>99</v>
      </c>
      <c r="E475" s="342" t="s">
        <v>91</v>
      </c>
      <c r="F475" s="342" t="s">
        <v>218</v>
      </c>
      <c r="G475" s="342" t="s">
        <v>228</v>
      </c>
      <c r="H475" s="342" t="s">
        <v>235</v>
      </c>
      <c r="I475" s="342" t="s">
        <v>252</v>
      </c>
      <c r="J475" s="342" t="s">
        <v>312</v>
      </c>
      <c r="K475" s="342" t="s">
        <v>385</v>
      </c>
      <c r="L475" s="342" t="s">
        <v>403</v>
      </c>
      <c r="M475" s="342" t="s">
        <v>418</v>
      </c>
      <c r="N475" s="342" t="s">
        <v>441</v>
      </c>
      <c r="O475" s="342" t="s">
        <v>465</v>
      </c>
      <c r="P475" s="342" t="s">
        <v>517</v>
      </c>
      <c r="Q475" s="342" t="s">
        <v>541</v>
      </c>
      <c r="R475" s="342" t="s">
        <v>584</v>
      </c>
      <c r="S475" s="342" t="s">
        <v>606</v>
      </c>
      <c r="T475" s="301"/>
      <c r="Y475" s="51"/>
      <c r="AB475" s="301"/>
    </row>
    <row r="476" spans="1:28" ht="13.5" customHeight="1" thickBot="1" x14ac:dyDescent="0.25">
      <c r="A476" s="552"/>
      <c r="B476" s="343"/>
      <c r="C476" s="343"/>
      <c r="D476" s="343"/>
      <c r="E476" s="343"/>
      <c r="F476" s="343"/>
      <c r="G476" s="343"/>
      <c r="H476" s="343"/>
      <c r="I476" s="343"/>
      <c r="J476" s="343"/>
      <c r="K476" s="343"/>
      <c r="L476" s="343"/>
      <c r="M476" s="343"/>
      <c r="N476" s="343"/>
      <c r="O476" s="343"/>
      <c r="P476" s="343"/>
      <c r="Q476" s="343"/>
      <c r="R476" s="343"/>
      <c r="S476" s="343"/>
      <c r="T476" s="301"/>
      <c r="Y476" s="51"/>
      <c r="AB476" s="301"/>
    </row>
    <row r="477" spans="1:28" ht="18" customHeight="1" thickTop="1" thickBot="1" x14ac:dyDescent="0.25">
      <c r="A477" s="39" t="s">
        <v>619</v>
      </c>
      <c r="B477" s="45">
        <f>IFERROR(V22*1,"0")+IFERROR(V26*1,"0")+IFERROR(V27*1,"0")+IFERROR(V28*1,"0")+IFERROR(V29*1,"0")+IFERROR(V30*1,"0")+IFERROR(V31*1,"0")+IFERROR(V35*1,"0")+IFERROR(V39*1,"0")+IFERROR(V43*1,"0")</f>
        <v>38.5</v>
      </c>
      <c r="C477" s="45">
        <f>IFERROR(V49*1,"0")+IFERROR(V50*1,"0")</f>
        <v>0</v>
      </c>
      <c r="D477" s="45">
        <f>IFERROR(V55*1,"0")+IFERROR(V56*1,"0")+IFERROR(V57*1,"0")+IFERROR(V58*1,"0")</f>
        <v>0</v>
      </c>
      <c r="E477" s="45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209.9</v>
      </c>
      <c r="F477" s="45">
        <f>IFERROR(V125*1,"0")+IFERROR(V126*1,"0")+IFERROR(V127*1,"0")+IFERROR(V128*1,"0")</f>
        <v>113.4</v>
      </c>
      <c r="G477" s="45">
        <f>IFERROR(V134*1,"0")+IFERROR(V135*1,"0")+IFERROR(V136*1,"0")</f>
        <v>0</v>
      </c>
      <c r="H477" s="45">
        <f>IFERROR(V141*1,"0")+IFERROR(V142*1,"0")+IFERROR(V143*1,"0")+IFERROR(V144*1,"0")+IFERROR(V145*1,"0")+IFERROR(V146*1,"0")+IFERROR(V147*1,"0")+IFERROR(V148*1,"0")</f>
        <v>35.700000000000003</v>
      </c>
      <c r="I477" s="45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580.20000000000005</v>
      </c>
      <c r="J477" s="45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1011.3</v>
      </c>
      <c r="K477" s="45">
        <f>IFERROR(V254*1,"0")+IFERROR(V255*1,"0")+IFERROR(V256*1,"0")+IFERROR(V257*1,"0")+IFERROR(V258*1,"0")+IFERROR(V259*1,"0")+IFERROR(V260*1,"0")+IFERROR(V264*1,"0")+IFERROR(V265*1,"0")</f>
        <v>0</v>
      </c>
      <c r="L477" s="45">
        <f>IFERROR(V270*1,"0")+IFERROR(V274*1,"0")+IFERROR(V275*1,"0")+IFERROR(V276*1,"0")+IFERROR(V280*1,"0")+IFERROR(V284*1,"0")</f>
        <v>400.68</v>
      </c>
      <c r="M477" s="45">
        <f>IFERROR(V290*1,"0")+IFERROR(V291*1,"0")+IFERROR(V292*1,"0")+IFERROR(V293*1,"0")+IFERROR(V294*1,"0")+IFERROR(V295*1,"0")+IFERROR(V296*1,"0")+IFERROR(V297*1,"0")+IFERROR(V301*1,"0")+IFERROR(V302*1,"0")+IFERROR(V306*1,"0")+IFERROR(V310*1,"0")</f>
        <v>3915.6</v>
      </c>
      <c r="N477" s="45">
        <f>IFERROR(V315*1,"0")+IFERROR(V316*1,"0")+IFERROR(V317*1,"0")+IFERROR(V318*1,"0")+IFERROR(V322*1,"0")+IFERROR(V323*1,"0")+IFERROR(V327*1,"0")+IFERROR(V328*1,"0")+IFERROR(V329*1,"0")+IFERROR(V330*1,"0")+IFERROR(V334*1,"0")</f>
        <v>4083</v>
      </c>
      <c r="O477" s="45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180.60000000000002</v>
      </c>
      <c r="P477" s="45">
        <f>IFERROR(V383*1,"0")+IFERROR(V384*1,"0")+IFERROR(V388*1,"0")+IFERROR(V389*1,"0")+IFERROR(V390*1,"0")+IFERROR(V391*1,"0")+IFERROR(V392*1,"0")+IFERROR(V393*1,"0")+IFERROR(V394*1,"0")+IFERROR(V398*1,"0")+IFERROR(V402*1,"0")</f>
        <v>84</v>
      </c>
      <c r="Q477" s="45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3141.6</v>
      </c>
      <c r="R477" s="45">
        <f>IFERROR(V441*1,"0")+IFERROR(V442*1,"0")+IFERROR(V446*1,"0")+IFERROR(V447*1,"0")+IFERROR(V448*1,"0")+IFERROR(V452*1,"0")+IFERROR(V453*1,"0")+IFERROR(V454*1,"0")+IFERROR(V458*1,"0")+IFERROR(V459*1,"0")</f>
        <v>52.56</v>
      </c>
      <c r="S477" s="45">
        <f>IFERROR(V464*1,"0")</f>
        <v>0</v>
      </c>
      <c r="T477" s="301"/>
      <c r="Y477" s="51"/>
      <c r="AB477" s="30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V17:V18"/>
    <mergeCell ref="M141:Q141"/>
    <mergeCell ref="D17:E18"/>
    <mergeCell ref="X17:X18"/>
    <mergeCell ref="D421:E421"/>
    <mergeCell ref="D50:E50"/>
    <mergeCell ref="A190:W190"/>
    <mergeCell ref="D110:E110"/>
    <mergeCell ref="D408:E408"/>
    <mergeCell ref="Y17:Y18"/>
    <mergeCell ref="M275:Q275"/>
    <mergeCell ref="M153:Q153"/>
    <mergeCell ref="A8:C8"/>
    <mergeCell ref="A40:L41"/>
    <mergeCell ref="D355:E355"/>
    <mergeCell ref="D57:E57"/>
    <mergeCell ref="D293:E293"/>
    <mergeCell ref="A124:W124"/>
    <mergeCell ref="M90:Q90"/>
    <mergeCell ref="D97:E97"/>
    <mergeCell ref="M65:Q65"/>
    <mergeCell ref="A10:C10"/>
    <mergeCell ref="M79:S79"/>
    <mergeCell ref="A277:L278"/>
    <mergeCell ref="M266:S266"/>
    <mergeCell ref="D184:E184"/>
    <mergeCell ref="M60:S60"/>
    <mergeCell ref="A195:W195"/>
    <mergeCell ref="A42:W42"/>
    <mergeCell ref="A309:W309"/>
    <mergeCell ref="M137:S137"/>
    <mergeCell ref="D192:E192"/>
    <mergeCell ref="M179:Q179"/>
    <mergeCell ref="D458:E458"/>
    <mergeCell ref="M449:S449"/>
    <mergeCell ref="M280:Q280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A360:W360"/>
    <mergeCell ref="M388:Q388"/>
    <mergeCell ref="M437:S437"/>
    <mergeCell ref="M358:S358"/>
    <mergeCell ref="A369:L370"/>
    <mergeCell ref="M366:S366"/>
    <mergeCell ref="A253:W253"/>
    <mergeCell ref="A424:W424"/>
    <mergeCell ref="M464:Q464"/>
    <mergeCell ref="C474:F474"/>
    <mergeCell ref="A240:W240"/>
    <mergeCell ref="M356:Q356"/>
    <mergeCell ref="A47:W47"/>
    <mergeCell ref="M427:Q427"/>
    <mergeCell ref="M278:S278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D191:E191"/>
    <mergeCell ref="D95:E95"/>
    <mergeCell ref="M82:Q82"/>
    <mergeCell ref="M219:Q219"/>
    <mergeCell ref="D173:E173"/>
    <mergeCell ref="A53:W5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Q5:R5"/>
    <mergeCell ref="D242:E242"/>
    <mergeCell ref="D120:E120"/>
    <mergeCell ref="F17:F18"/>
    <mergeCell ref="M374:Q374"/>
    <mergeCell ref="D107:E107"/>
    <mergeCell ref="D163:E163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D165:E165"/>
    <mergeCell ref="D323:E323"/>
    <mergeCell ref="D394:E394"/>
    <mergeCell ref="M210:Q210"/>
    <mergeCell ref="M185:Q185"/>
    <mergeCell ref="D265:E265"/>
    <mergeCell ref="M274:Q274"/>
    <mergeCell ref="D452:E452"/>
    <mergeCell ref="A188:L189"/>
    <mergeCell ref="M249:Q249"/>
    <mergeCell ref="M217:S217"/>
    <mergeCell ref="M430:Q430"/>
    <mergeCell ref="M290:Q290"/>
    <mergeCell ref="M119:Q119"/>
    <mergeCell ref="A103:W103"/>
    <mergeCell ref="A339:W339"/>
    <mergeCell ref="M69:Q69"/>
    <mergeCell ref="D76:E76"/>
    <mergeCell ref="F5:G5"/>
    <mergeCell ref="M354:Q354"/>
    <mergeCell ref="A319:L320"/>
    <mergeCell ref="M308:S308"/>
    <mergeCell ref="A21:W21"/>
    <mergeCell ref="N13:O13"/>
    <mergeCell ref="D29:E29"/>
    <mergeCell ref="A324:L325"/>
    <mergeCell ref="M347:Q347"/>
    <mergeCell ref="M43:Q43"/>
    <mergeCell ref="N8:O8"/>
    <mergeCell ref="A12:K12"/>
    <mergeCell ref="D171:E171"/>
    <mergeCell ref="M425:Q425"/>
    <mergeCell ref="M77:Q77"/>
    <mergeCell ref="N10:O10"/>
    <mergeCell ref="M204:Q204"/>
    <mergeCell ref="A407:W407"/>
    <mergeCell ref="M66:Q66"/>
    <mergeCell ref="M259:Q259"/>
    <mergeCell ref="D241:E241"/>
    <mergeCell ref="M197:Q197"/>
    <mergeCell ref="A115:W115"/>
    <mergeCell ref="D35:E35"/>
    <mergeCell ref="M351:Q351"/>
    <mergeCell ref="D228:E228"/>
    <mergeCell ref="A344:W344"/>
    <mergeCell ref="M68:Q68"/>
    <mergeCell ref="D243:E243"/>
    <mergeCell ref="M117:Q117"/>
    <mergeCell ref="D270:E270"/>
    <mergeCell ref="D99:E99"/>
    <mergeCell ref="M55:Q55"/>
    <mergeCell ref="M353:Q353"/>
    <mergeCell ref="A337:W337"/>
    <mergeCell ref="A44:L45"/>
    <mergeCell ref="M67:Q67"/>
    <mergeCell ref="A167:L168"/>
    <mergeCell ref="A403:L404"/>
    <mergeCell ref="D310:E310"/>
    <mergeCell ref="A379:L380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D373:E373"/>
    <mergeCell ref="D202:E202"/>
    <mergeCell ref="M116:Q116"/>
    <mergeCell ref="D294:E294"/>
    <mergeCell ref="M414:Q414"/>
    <mergeCell ref="M352:Q352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A331:L332"/>
    <mergeCell ref="A151:W151"/>
    <mergeCell ref="M301:Q301"/>
    <mergeCell ref="D159:E159"/>
    <mergeCell ref="D231:E231"/>
    <mergeCell ref="A238:L239"/>
    <mergeCell ref="M345:Q345"/>
    <mergeCell ref="M416:Q416"/>
    <mergeCell ref="A303:L304"/>
    <mergeCell ref="M267:S267"/>
    <mergeCell ref="M264:Q264"/>
    <mergeCell ref="A395:L396"/>
    <mergeCell ref="D318:E318"/>
    <mergeCell ref="D389:E389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M404:S404"/>
    <mergeCell ref="M173:Q173"/>
    <mergeCell ref="D65:E65"/>
    <mergeCell ref="M148:Q148"/>
    <mergeCell ref="M421:Q421"/>
    <mergeCell ref="D428:E428"/>
    <mergeCell ref="D415:E415"/>
    <mergeCell ref="M28:Q28"/>
    <mergeCell ref="M85:Q85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181:E181"/>
    <mergeCell ref="M95:Q95"/>
    <mergeCell ref="A87:L88"/>
    <mergeCell ref="M393:Q393"/>
    <mergeCell ref="M467:S467"/>
    <mergeCell ref="A307:L308"/>
    <mergeCell ref="D39:E39"/>
    <mergeCell ref="M97:Q97"/>
    <mergeCell ref="M271:S271"/>
    <mergeCell ref="B475:B47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26:Q26"/>
    <mergeCell ref="M446:Q446"/>
    <mergeCell ref="D83:E83"/>
    <mergeCell ref="M98:Q98"/>
    <mergeCell ref="D58:E58"/>
    <mergeCell ref="A32:L33"/>
    <mergeCell ref="M36:S36"/>
    <mergeCell ref="M33:S33"/>
    <mergeCell ref="M183:Q183"/>
    <mergeCell ref="M418:S418"/>
    <mergeCell ref="M248:Q248"/>
    <mergeCell ref="M297:Q297"/>
    <mergeCell ref="M164:Q164"/>
    <mergeCell ref="S5:T5"/>
    <mergeCell ref="M147:Q147"/>
    <mergeCell ref="A131:W131"/>
    <mergeCell ref="A449:L450"/>
    <mergeCell ref="D362:E362"/>
    <mergeCell ref="D349:E349"/>
    <mergeCell ref="M165:Q165"/>
    <mergeCell ref="A101:L102"/>
    <mergeCell ref="M211:Q211"/>
    <mergeCell ref="M298:S298"/>
    <mergeCell ref="M325:S325"/>
    <mergeCell ref="M396:S396"/>
    <mergeCell ref="D7:K7"/>
    <mergeCell ref="A13:K13"/>
    <mergeCell ref="D8:K8"/>
    <mergeCell ref="A9:C9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64:E64"/>
    <mergeCell ref="M209:Q209"/>
    <mergeCell ref="M76:Q76"/>
    <mergeCell ref="D164:E164"/>
    <mergeCell ref="D10:E10"/>
    <mergeCell ref="F10:G10"/>
    <mergeCell ref="M198:Q198"/>
    <mergeCell ref="R17:S17"/>
    <mergeCell ref="A14:K14"/>
    <mergeCell ref="S11:T11"/>
    <mergeCell ref="K475:K476"/>
    <mergeCell ref="M50:Q50"/>
    <mergeCell ref="M215:Q215"/>
    <mergeCell ref="M475:M476"/>
    <mergeCell ref="M392:Q392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D111:E111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A25:W25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398:E398"/>
    <mergeCell ref="D106:E106"/>
    <mergeCell ref="D416:E416"/>
    <mergeCell ref="D264:E264"/>
    <mergeCell ref="D93:E93"/>
    <mergeCell ref="M206:Q206"/>
    <mergeCell ref="D391:E391"/>
    <mergeCell ref="D220:E220"/>
    <mergeCell ref="M138:S138"/>
    <mergeCell ref="M126:Q126"/>
    <mergeCell ref="D328:E328"/>
    <mergeCell ref="M411:Q411"/>
    <mergeCell ref="A129:L130"/>
    <mergeCell ref="A431:L432"/>
    <mergeCell ref="D409:E409"/>
    <mergeCell ref="L475:L476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D454:E454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7:S37"/>
    <mergeCell ref="M379:S379"/>
    <mergeCell ref="M71:Q71"/>
    <mergeCell ref="A342:L343"/>
    <mergeCell ref="M202:Q202"/>
    <mergeCell ref="M58:Q58"/>
    <mergeCell ref="M294:Q294"/>
    <mergeCell ref="D63:E63"/>
    <mergeCell ref="D330:E330"/>
    <mergeCell ref="M272:S272"/>
    <mergeCell ref="M260:Q260"/>
    <mergeCell ref="D96:E96"/>
    <mergeCell ref="M310:Q310"/>
    <mergeCell ref="D43:E43"/>
    <mergeCell ref="M88:S88"/>
    <mergeCell ref="M359:S359"/>
    <mergeCell ref="M311:S311"/>
    <mergeCell ref="A269:W269"/>
    <mergeCell ref="M361:Q361"/>
    <mergeCell ref="D74:E74"/>
    <mergeCell ref="D372:E372"/>
    <mergeCell ref="M277:S277"/>
    <mergeCell ref="D201:E201"/>
    <mergeCell ref="M284:Q284"/>
    <mergeCell ref="A5:C5"/>
    <mergeCell ref="M422:S422"/>
    <mergeCell ref="M174:Q174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9:E9"/>
    <mergeCell ref="D180:E180"/>
    <mergeCell ref="M136:Q136"/>
    <mergeCell ref="A6:C6"/>
    <mergeCell ref="M335:S335"/>
    <mergeCell ref="D148:E148"/>
    <mergeCell ref="D26:E26"/>
    <mergeCell ref="M146:Q146"/>
    <mergeCell ref="M181:Q181"/>
    <mergeCell ref="M41:S41"/>
    <mergeCell ref="M83:Q83"/>
    <mergeCell ref="D90:E90"/>
    <mergeCell ref="S12:T12"/>
    <mergeCell ref="A157:W157"/>
    <mergeCell ref="M24:S24"/>
    <mergeCell ref="M39:Q39"/>
    <mergeCell ref="A19:W19"/>
    <mergeCell ref="M110:Q110"/>
    <mergeCell ref="M324:S324"/>
    <mergeCell ref="F9:G9"/>
    <mergeCell ref="D118:E118"/>
    <mergeCell ref="M57:Q57"/>
    <mergeCell ref="N6:O6"/>
    <mergeCell ref="M200:Q200"/>
    <mergeCell ref="M134:Q134"/>
    <mergeCell ref="M29:Q29"/>
    <mergeCell ref="M265:Q265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D388:E388"/>
    <mergeCell ref="D448:E448"/>
    <mergeCell ref="C475:C476"/>
    <mergeCell ref="M408:Q408"/>
    <mergeCell ref="E475:E476"/>
    <mergeCell ref="M402:Q402"/>
    <mergeCell ref="D390:E390"/>
    <mergeCell ref="A457:W457"/>
    <mergeCell ref="D464:E464"/>
    <mergeCell ref="M434:Q434"/>
    <mergeCell ref="M355:Q355"/>
    <mergeCell ref="M357:Q357"/>
    <mergeCell ref="A51:L52"/>
    <mergeCell ref="M44:S44"/>
    <mergeCell ref="M413:Q413"/>
    <mergeCell ref="D135:E135"/>
    <mergeCell ref="D72:E72"/>
    <mergeCell ref="M129:S129"/>
    <mergeCell ref="M192:Q192"/>
    <mergeCell ref="A467:L472"/>
    <mergeCell ref="M428:Q428"/>
    <mergeCell ref="D235:E235"/>
    <mergeCell ref="M415:Q415"/>
    <mergeCell ref="A244:L245"/>
    <mergeCell ref="M443:S443"/>
    <mergeCell ref="A385:L386"/>
    <mergeCell ref="A438:W438"/>
    <mergeCell ref="A422:L423"/>
    <mergeCell ref="A440:W440"/>
    <mergeCell ref="D68:E68"/>
    <mergeCell ref="A439:W439"/>
    <mergeCell ref="A377:W377"/>
    <mergeCell ref="A433:W433"/>
    <mergeCell ref="A62:W62"/>
    <mergeCell ref="A333:W333"/>
    <mergeCell ref="M63:Q63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D31:E31"/>
    <mergeCell ref="I17:I18"/>
    <mergeCell ref="D141:E141"/>
    <mergeCell ref="M128:Q128"/>
    <mergeCell ref="N5:O5"/>
    <mergeCell ref="A399:L400"/>
    <mergeCell ref="D306:E306"/>
    <mergeCell ref="M426:Q426"/>
    <mergeCell ref="M255:Q255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M125:Q125"/>
    <mergeCell ref="M318:Q318"/>
    <mergeCell ref="M256:Q256"/>
    <mergeCell ref="M112:Q112"/>
    <mergeCell ref="D290:E290"/>
    <mergeCell ref="D94:E94"/>
    <mergeCell ref="M348:Q348"/>
    <mergeCell ref="A288:W288"/>
    <mergeCell ref="D69:E69"/>
    <mergeCell ref="M56:Q56"/>
    <mergeCell ref="M323:Q323"/>
    <mergeCell ref="M127:Q127"/>
    <mergeCell ref="M176:Q176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M212:S212"/>
    <mergeCell ref="G474:L474"/>
    <mergeCell ref="D361:E361"/>
    <mergeCell ref="A460:L461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H5:K5"/>
    <mergeCell ref="M241:Q241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D28:E28"/>
    <mergeCell ref="D5:E5"/>
    <mergeCell ref="M332:S332"/>
    <mergeCell ref="D316:E316"/>
    <mergeCell ref="M161:S161"/>
    <mergeCell ref="D145:E145"/>
    <mergeCell ref="A54:W54"/>
    <mergeCell ref="M203:Q203"/>
    <mergeCell ref="D210:E210"/>
    <mergeCell ref="A283:W283"/>
    <mergeCell ref="M304:S304"/>
    <mergeCell ref="M243:Q243"/>
    <mergeCell ref="D209:E209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A382:W382"/>
    <mergeCell ref="D302:E302"/>
    <mergeCell ref="A338:W338"/>
    <mergeCell ref="D429:E429"/>
    <mergeCell ref="M177:Q177"/>
    <mergeCell ref="M226:Q226"/>
    <mergeCell ref="D208:E208"/>
    <mergeCell ref="M291:Q291"/>
    <mergeCell ref="M170:Q170"/>
    <mergeCell ref="M403:S403"/>
    <mergeCell ref="M292:Q292"/>
    <mergeCell ref="M364:Q364"/>
    <mergeCell ref="M221:Q221"/>
    <mergeCell ref="D412:E412"/>
    <mergeCell ref="A371:W371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M380:S380"/>
    <mergeCell ref="A279:W279"/>
    <mergeCell ref="M180:Q180"/>
    <mergeCell ref="D258:E258"/>
    <mergeCell ref="A300:W30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B17:B18"/>
    <mergeCell ref="A59:L60"/>
    <mergeCell ref="A287:W287"/>
    <mergeCell ref="Q6:R9"/>
    <mergeCell ref="S6:T9"/>
    <mergeCell ref="A367:W367"/>
    <mergeCell ref="M109:Q109"/>
    <mergeCell ref="A232:L233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D144:E144"/>
    <mergeCell ref="D81:E81"/>
    <mergeCell ref="D147:E147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1"/>
    </row>
    <row r="3" spans="2:8" x14ac:dyDescent="0.2">
      <c r="B3" s="46" t="s">
        <v>621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622</v>
      </c>
      <c r="D6" s="46" t="s">
        <v>623</v>
      </c>
      <c r="E6" s="46"/>
    </row>
    <row r="7" spans="2:8" x14ac:dyDescent="0.2">
      <c r="B7" s="46" t="s">
        <v>624</v>
      </c>
      <c r="C7" s="46" t="s">
        <v>625</v>
      </c>
      <c r="D7" s="46" t="s">
        <v>626</v>
      </c>
      <c r="E7" s="46"/>
    </row>
    <row r="9" spans="2:8" x14ac:dyDescent="0.2">
      <c r="B9" s="46" t="s">
        <v>627</v>
      </c>
      <c r="C9" s="46" t="s">
        <v>622</v>
      </c>
      <c r="D9" s="46"/>
      <c r="E9" s="46"/>
    </row>
    <row r="11" spans="2:8" x14ac:dyDescent="0.2">
      <c r="B11" s="46" t="s">
        <v>628</v>
      </c>
      <c r="C11" s="46" t="s">
        <v>625</v>
      </c>
      <c r="D11" s="46"/>
      <c r="E11" s="46"/>
    </row>
    <row r="13" spans="2:8" x14ac:dyDescent="0.2">
      <c r="B13" s="46" t="s">
        <v>629</v>
      </c>
      <c r="C13" s="46"/>
      <c r="D13" s="46"/>
      <c r="E13" s="46"/>
    </row>
    <row r="14" spans="2:8" x14ac:dyDescent="0.2">
      <c r="B14" s="46" t="s">
        <v>630</v>
      </c>
      <c r="C14" s="46"/>
      <c r="D14" s="46"/>
      <c r="E14" s="46"/>
    </row>
    <row r="15" spans="2:8" x14ac:dyDescent="0.2">
      <c r="B15" s="46" t="s">
        <v>631</v>
      </c>
      <c r="C15" s="46"/>
      <c r="D15" s="46"/>
      <c r="E15" s="46"/>
    </row>
    <row r="16" spans="2:8" x14ac:dyDescent="0.2">
      <c r="B16" s="46" t="s">
        <v>632</v>
      </c>
      <c r="C16" s="46"/>
      <c r="D16" s="46"/>
      <c r="E16" s="46"/>
    </row>
    <row r="17" spans="2:5" x14ac:dyDescent="0.2">
      <c r="B17" s="46" t="s">
        <v>633</v>
      </c>
      <c r="C17" s="46"/>
      <c r="D17" s="46"/>
      <c r="E17" s="46"/>
    </row>
    <row r="18" spans="2:5" x14ac:dyDescent="0.2">
      <c r="B18" s="46" t="s">
        <v>634</v>
      </c>
      <c r="C18" s="46"/>
      <c r="D18" s="46"/>
      <c r="E18" s="46"/>
    </row>
    <row r="19" spans="2:5" x14ac:dyDescent="0.2">
      <c r="B19" s="46" t="s">
        <v>635</v>
      </c>
      <c r="C19" s="46"/>
      <c r="D19" s="46"/>
      <c r="E19" s="46"/>
    </row>
    <row r="20" spans="2:5" x14ac:dyDescent="0.2">
      <c r="B20" s="46" t="s">
        <v>636</v>
      </c>
      <c r="C20" s="46"/>
      <c r="D20" s="46"/>
      <c r="E20" s="46"/>
    </row>
    <row r="21" spans="2:5" x14ac:dyDescent="0.2">
      <c r="B21" s="46" t="s">
        <v>637</v>
      </c>
      <c r="C21" s="46"/>
      <c r="D21" s="46"/>
      <c r="E21" s="46"/>
    </row>
    <row r="22" spans="2:5" x14ac:dyDescent="0.2">
      <c r="B22" s="46" t="s">
        <v>638</v>
      </c>
      <c r="C22" s="46"/>
      <c r="D22" s="46"/>
      <c r="E22" s="46"/>
    </row>
    <row r="23" spans="2:5" x14ac:dyDescent="0.2">
      <c r="B23" s="46" t="s">
        <v>639</v>
      </c>
      <c r="C23" s="46"/>
      <c r="D23" s="46"/>
      <c r="E23" s="46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2023-10-19T11:03:50Z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