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V457" i="1" s="1"/>
  <c r="M454" i="1"/>
  <c r="U452" i="1"/>
  <c r="U451" i="1"/>
  <c r="V450" i="1"/>
  <c r="W450" i="1" s="1"/>
  <c r="M450" i="1"/>
  <c r="V449" i="1"/>
  <c r="W449" i="1" s="1"/>
  <c r="W448" i="1"/>
  <c r="W451" i="1" s="1"/>
  <c r="V448" i="1"/>
  <c r="V451" i="1" s="1"/>
  <c r="U446" i="1"/>
  <c r="U445" i="1"/>
  <c r="V444" i="1"/>
  <c r="W444" i="1" s="1"/>
  <c r="M444" i="1"/>
  <c r="V443" i="1"/>
  <c r="M443" i="1"/>
  <c r="U439" i="1"/>
  <c r="V438" i="1"/>
  <c r="U438" i="1"/>
  <c r="V437" i="1"/>
  <c r="V439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V425" i="1"/>
  <c r="U425" i="1"/>
  <c r="V424" i="1"/>
  <c r="U424" i="1"/>
  <c r="W423" i="1"/>
  <c r="V423" i="1"/>
  <c r="M423" i="1"/>
  <c r="W422" i="1"/>
  <c r="W424" i="1" s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V420" i="1" s="1"/>
  <c r="M410" i="1"/>
  <c r="U406" i="1"/>
  <c r="U405" i="1"/>
  <c r="V404" i="1"/>
  <c r="V405" i="1" s="1"/>
  <c r="M404" i="1"/>
  <c r="V402" i="1"/>
  <c r="U402" i="1"/>
  <c r="U401" i="1"/>
  <c r="W400" i="1"/>
  <c r="W401" i="1" s="1"/>
  <c r="V400" i="1"/>
  <c r="V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M390" i="1"/>
  <c r="U388" i="1"/>
  <c r="V387" i="1"/>
  <c r="U387" i="1"/>
  <c r="W386" i="1"/>
  <c r="V386" i="1"/>
  <c r="M386" i="1"/>
  <c r="W385" i="1"/>
  <c r="W387" i="1" s="1"/>
  <c r="V385" i="1"/>
  <c r="V388" i="1" s="1"/>
  <c r="M385" i="1"/>
  <c r="U382" i="1"/>
  <c r="U381" i="1"/>
  <c r="V380" i="1"/>
  <c r="V381" i="1" s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V364" i="1"/>
  <c r="V367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V361" i="1" s="1"/>
  <c r="M349" i="1"/>
  <c r="V348" i="1"/>
  <c r="W348" i="1" s="1"/>
  <c r="M348" i="1"/>
  <c r="W347" i="1"/>
  <c r="V347" i="1"/>
  <c r="M347" i="1"/>
  <c r="U345" i="1"/>
  <c r="V344" i="1"/>
  <c r="U344" i="1"/>
  <c r="W343" i="1"/>
  <c r="V343" i="1"/>
  <c r="M343" i="1"/>
  <c r="V342" i="1"/>
  <c r="M342" i="1"/>
  <c r="V338" i="1"/>
  <c r="U338" i="1"/>
  <c r="U337" i="1"/>
  <c r="W336" i="1"/>
  <c r="W337" i="1" s="1"/>
  <c r="V336" i="1"/>
  <c r="V337" i="1" s="1"/>
  <c r="M336" i="1"/>
  <c r="U334" i="1"/>
  <c r="U333" i="1"/>
  <c r="V332" i="1"/>
  <c r="W332" i="1" s="1"/>
  <c r="M332" i="1"/>
  <c r="V331" i="1"/>
  <c r="V334" i="1" s="1"/>
  <c r="M331" i="1"/>
  <c r="V330" i="1"/>
  <c r="W330" i="1" s="1"/>
  <c r="M330" i="1"/>
  <c r="W329" i="1"/>
  <c r="V329" i="1"/>
  <c r="V333" i="1" s="1"/>
  <c r="M329" i="1"/>
  <c r="U327" i="1"/>
  <c r="V326" i="1"/>
  <c r="U326" i="1"/>
  <c r="W325" i="1"/>
  <c r="V325" i="1"/>
  <c r="M325" i="1"/>
  <c r="V324" i="1"/>
  <c r="W324" i="1" s="1"/>
  <c r="W326" i="1" s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V288" i="1"/>
  <c r="U288" i="1"/>
  <c r="U287" i="1"/>
  <c r="W286" i="1"/>
  <c r="W287" i="1" s="1"/>
  <c r="V286" i="1"/>
  <c r="V287" i="1" s="1"/>
  <c r="M286" i="1"/>
  <c r="U284" i="1"/>
  <c r="U283" i="1"/>
  <c r="V282" i="1"/>
  <c r="V283" i="1" s="1"/>
  <c r="M282" i="1"/>
  <c r="U280" i="1"/>
  <c r="U279" i="1"/>
  <c r="V278" i="1"/>
  <c r="W278" i="1" s="1"/>
  <c r="V277" i="1"/>
  <c r="W277" i="1" s="1"/>
  <c r="W279" i="1" s="1"/>
  <c r="M277" i="1"/>
  <c r="W276" i="1"/>
  <c r="V276" i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W266" i="1" s="1"/>
  <c r="W268" i="1" s="1"/>
  <c r="M266" i="1"/>
  <c r="U264" i="1"/>
  <c r="U263" i="1"/>
  <c r="V262" i="1"/>
  <c r="W262" i="1" s="1"/>
  <c r="M262" i="1"/>
  <c r="W261" i="1"/>
  <c r="V261" i="1"/>
  <c r="M261" i="1"/>
  <c r="V260" i="1"/>
  <c r="W260" i="1" s="1"/>
  <c r="W263" i="1" s="1"/>
  <c r="M260" i="1"/>
  <c r="W259" i="1"/>
  <c r="V259" i="1"/>
  <c r="M259" i="1"/>
  <c r="W258" i="1"/>
  <c r="V258" i="1"/>
  <c r="V257" i="1"/>
  <c r="W257" i="1" s="1"/>
  <c r="M257" i="1"/>
  <c r="W256" i="1"/>
  <c r="V256" i="1"/>
  <c r="M256" i="1"/>
  <c r="U253" i="1"/>
  <c r="U252" i="1"/>
  <c r="W251" i="1"/>
  <c r="V251" i="1"/>
  <c r="M251" i="1"/>
  <c r="V250" i="1"/>
  <c r="W250" i="1" s="1"/>
  <c r="M250" i="1"/>
  <c r="V249" i="1"/>
  <c r="V252" i="1" s="1"/>
  <c r="M249" i="1"/>
  <c r="U247" i="1"/>
  <c r="U246" i="1"/>
  <c r="W245" i="1"/>
  <c r="V245" i="1"/>
  <c r="M245" i="1"/>
  <c r="V244" i="1"/>
  <c r="W244" i="1" s="1"/>
  <c r="W243" i="1"/>
  <c r="W246" i="1" s="1"/>
  <c r="V243" i="1"/>
  <c r="U241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W228" i="1"/>
  <c r="V228" i="1"/>
  <c r="V234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W225" i="1" s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W211" i="1"/>
  <c r="V211" i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U196" i="1"/>
  <c r="U195" i="1"/>
  <c r="W194" i="1"/>
  <c r="V194" i="1"/>
  <c r="M194" i="1"/>
  <c r="V193" i="1"/>
  <c r="V195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W179" i="1"/>
  <c r="V179" i="1"/>
  <c r="W178" i="1"/>
  <c r="V178" i="1"/>
  <c r="M178" i="1"/>
  <c r="W177" i="1"/>
  <c r="V177" i="1"/>
  <c r="M177" i="1"/>
  <c r="W176" i="1"/>
  <c r="V176" i="1"/>
  <c r="W175" i="1"/>
  <c r="V175" i="1"/>
  <c r="M175" i="1"/>
  <c r="W174" i="1"/>
  <c r="V174" i="1"/>
  <c r="M174" i="1"/>
  <c r="W173" i="1"/>
  <c r="W190" i="1" s="1"/>
  <c r="V173" i="1"/>
  <c r="V191" i="1" s="1"/>
  <c r="W172" i="1"/>
  <c r="V172" i="1"/>
  <c r="M172" i="1"/>
  <c r="U170" i="1"/>
  <c r="V169" i="1"/>
  <c r="U169" i="1"/>
  <c r="W168" i="1"/>
  <c r="V168" i="1"/>
  <c r="M168" i="1"/>
  <c r="W167" i="1"/>
  <c r="V167" i="1"/>
  <c r="M167" i="1"/>
  <c r="W166" i="1"/>
  <c r="V166" i="1"/>
  <c r="V170" i="1" s="1"/>
  <c r="M166" i="1"/>
  <c r="V165" i="1"/>
  <c r="W165" i="1" s="1"/>
  <c r="M165" i="1"/>
  <c r="V163" i="1"/>
  <c r="U163" i="1"/>
  <c r="V162" i="1"/>
  <c r="U162" i="1"/>
  <c r="V161" i="1"/>
  <c r="W161" i="1" s="1"/>
  <c r="M161" i="1"/>
  <c r="W160" i="1"/>
  <c r="W162" i="1" s="1"/>
  <c r="V160" i="1"/>
  <c r="U158" i="1"/>
  <c r="W157" i="1"/>
  <c r="U157" i="1"/>
  <c r="W156" i="1"/>
  <c r="V156" i="1"/>
  <c r="M156" i="1"/>
  <c r="W155" i="1"/>
  <c r="V155" i="1"/>
  <c r="M155" i="1"/>
  <c r="U152" i="1"/>
  <c r="U151" i="1"/>
  <c r="W150" i="1"/>
  <c r="V150" i="1"/>
  <c r="M150" i="1"/>
  <c r="V149" i="1"/>
  <c r="W149" i="1" s="1"/>
  <c r="M149" i="1"/>
  <c r="W148" i="1"/>
  <c r="V148" i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W143" i="1"/>
  <c r="V143" i="1"/>
  <c r="H479" i="1" s="1"/>
  <c r="M143" i="1"/>
  <c r="U140" i="1"/>
  <c r="U139" i="1"/>
  <c r="W138" i="1"/>
  <c r="V138" i="1"/>
  <c r="M138" i="1"/>
  <c r="V137" i="1"/>
  <c r="W137" i="1" s="1"/>
  <c r="W139" i="1" s="1"/>
  <c r="M137" i="1"/>
  <c r="W136" i="1"/>
  <c r="V136" i="1"/>
  <c r="M136" i="1"/>
  <c r="U132" i="1"/>
  <c r="U131" i="1"/>
  <c r="W130" i="1"/>
  <c r="V130" i="1"/>
  <c r="M130" i="1"/>
  <c r="W129" i="1"/>
  <c r="V129" i="1"/>
  <c r="M129" i="1"/>
  <c r="W128" i="1"/>
  <c r="V128" i="1"/>
  <c r="M128" i="1"/>
  <c r="V127" i="1"/>
  <c r="F479" i="1" s="1"/>
  <c r="M127" i="1"/>
  <c r="U124" i="1"/>
  <c r="U123" i="1"/>
  <c r="V122" i="1"/>
  <c r="W122" i="1" s="1"/>
  <c r="W121" i="1"/>
  <c r="V121" i="1"/>
  <c r="M121" i="1"/>
  <c r="W120" i="1"/>
  <c r="V120" i="1"/>
  <c r="V123" i="1" s="1"/>
  <c r="W119" i="1"/>
  <c r="V119" i="1"/>
  <c r="M119" i="1"/>
  <c r="W118" i="1"/>
  <c r="V118" i="1"/>
  <c r="V124" i="1" s="1"/>
  <c r="M118" i="1"/>
  <c r="U116" i="1"/>
  <c r="U115" i="1"/>
  <c r="W114" i="1"/>
  <c r="V114" i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W107" i="1"/>
  <c r="V107" i="1"/>
  <c r="M107" i="1"/>
  <c r="W106" i="1"/>
  <c r="V106" i="1"/>
  <c r="W105" i="1"/>
  <c r="V105" i="1"/>
  <c r="V115" i="1" s="1"/>
  <c r="U103" i="1"/>
  <c r="U102" i="1"/>
  <c r="W101" i="1"/>
  <c r="V101" i="1"/>
  <c r="M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91" i="1"/>
  <c r="W91" i="1" s="1"/>
  <c r="U89" i="1"/>
  <c r="U88" i="1"/>
  <c r="W87" i="1"/>
  <c r="V87" i="1"/>
  <c r="M87" i="1"/>
  <c r="W86" i="1"/>
  <c r="V86" i="1"/>
  <c r="M86" i="1"/>
  <c r="V85" i="1"/>
  <c r="W85" i="1" s="1"/>
  <c r="W84" i="1"/>
  <c r="V84" i="1"/>
  <c r="V83" i="1"/>
  <c r="V89" i="1" s="1"/>
  <c r="M83" i="1"/>
  <c r="W82" i="1"/>
  <c r="V82" i="1"/>
  <c r="V88" i="1" s="1"/>
  <c r="U80" i="1"/>
  <c r="U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V80" i="1" s="1"/>
  <c r="M65" i="1"/>
  <c r="W64" i="1"/>
  <c r="V64" i="1"/>
  <c r="M64" i="1"/>
  <c r="W63" i="1"/>
  <c r="V63" i="1"/>
  <c r="V79" i="1" s="1"/>
  <c r="U60" i="1"/>
  <c r="U59" i="1"/>
  <c r="W58" i="1"/>
  <c r="V58" i="1"/>
  <c r="W57" i="1"/>
  <c r="V57" i="1"/>
  <c r="M57" i="1"/>
  <c r="W56" i="1"/>
  <c r="V56" i="1"/>
  <c r="M56" i="1"/>
  <c r="W55" i="1"/>
  <c r="W59" i="1" s="1"/>
  <c r="V55" i="1"/>
  <c r="V59" i="1" s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V33" i="1" s="1"/>
  <c r="M28" i="1"/>
  <c r="W27" i="1"/>
  <c r="V27" i="1"/>
  <c r="M27" i="1"/>
  <c r="W26" i="1"/>
  <c r="V26" i="1"/>
  <c r="M26" i="1"/>
  <c r="V24" i="1"/>
  <c r="U24" i="1"/>
  <c r="U23" i="1"/>
  <c r="W22" i="1"/>
  <c r="W23" i="1" s="1"/>
  <c r="V22" i="1"/>
  <c r="V23" i="1" s="1"/>
  <c r="M22" i="1"/>
  <c r="H10" i="1"/>
  <c r="H9" i="1"/>
  <c r="A9" i="1"/>
  <c r="F10" i="1" s="1"/>
  <c r="D7" i="1"/>
  <c r="N6" i="1"/>
  <c r="M2" i="1"/>
  <c r="W102" i="1" l="1"/>
  <c r="W123" i="1"/>
  <c r="W151" i="1"/>
  <c r="W360" i="1"/>
  <c r="W115" i="1"/>
  <c r="W88" i="1"/>
  <c r="W333" i="1"/>
  <c r="W397" i="1"/>
  <c r="V103" i="1"/>
  <c r="V116" i="1"/>
  <c r="J9" i="1"/>
  <c r="W28" i="1"/>
  <c r="W32" i="1" s="1"/>
  <c r="C479" i="1"/>
  <c r="W50" i="1"/>
  <c r="W51" i="1" s="1"/>
  <c r="V60" i="1"/>
  <c r="W65" i="1"/>
  <c r="W79" i="1" s="1"/>
  <c r="W83" i="1"/>
  <c r="V102" i="1"/>
  <c r="W127" i="1"/>
  <c r="W131" i="1" s="1"/>
  <c r="G479" i="1"/>
  <c r="V140" i="1"/>
  <c r="W169" i="1"/>
  <c r="J479" i="1"/>
  <c r="V215" i="1"/>
  <c r="V247" i="1"/>
  <c r="W249" i="1"/>
  <c r="W252" i="1" s="1"/>
  <c r="K479" i="1"/>
  <c r="V264" i="1"/>
  <c r="V268" i="1"/>
  <c r="V280" i="1"/>
  <c r="V300" i="1"/>
  <c r="M479" i="1"/>
  <c r="V327" i="1"/>
  <c r="W331" i="1"/>
  <c r="O479" i="1"/>
  <c r="V345" i="1"/>
  <c r="W349" i="1"/>
  <c r="V360" i="1"/>
  <c r="W364" i="1"/>
  <c r="W410" i="1"/>
  <c r="W419" i="1" s="1"/>
  <c r="V445" i="1"/>
  <c r="V462" i="1"/>
  <c r="D479" i="1"/>
  <c r="U473" i="1"/>
  <c r="V32" i="1"/>
  <c r="V473" i="1" s="1"/>
  <c r="A10" i="1"/>
  <c r="B479" i="1"/>
  <c r="V470" i="1"/>
  <c r="V52" i="1"/>
  <c r="V469" i="1" s="1"/>
  <c r="E479" i="1"/>
  <c r="V139" i="1"/>
  <c r="V151" i="1"/>
  <c r="V157" i="1"/>
  <c r="I479" i="1"/>
  <c r="V158" i="1"/>
  <c r="W214" i="1"/>
  <c r="V225" i="1"/>
  <c r="W234" i="1"/>
  <c r="V241" i="1"/>
  <c r="V240" i="1"/>
  <c r="W292" i="1"/>
  <c r="W300" i="1" s="1"/>
  <c r="N479" i="1"/>
  <c r="W342" i="1"/>
  <c r="W344" i="1" s="1"/>
  <c r="W367" i="1"/>
  <c r="W404" i="1"/>
  <c r="W405" i="1" s="1"/>
  <c r="V406" i="1"/>
  <c r="V131" i="1"/>
  <c r="F9" i="1"/>
  <c r="U469" i="1"/>
  <c r="V132" i="1"/>
  <c r="V152" i="1"/>
  <c r="V190" i="1"/>
  <c r="V214" i="1"/>
  <c r="V226" i="1"/>
  <c r="V253" i="1"/>
  <c r="V269" i="1"/>
  <c r="V322" i="1"/>
  <c r="V368" i="1"/>
  <c r="V434" i="1"/>
  <c r="V471" i="1"/>
  <c r="L479" i="1"/>
  <c r="V196" i="1"/>
  <c r="W193" i="1"/>
  <c r="W195" i="1" s="1"/>
  <c r="V235" i="1"/>
  <c r="V246" i="1"/>
  <c r="V279" i="1"/>
  <c r="W282" i="1"/>
  <c r="W283" i="1" s="1"/>
  <c r="V284" i="1"/>
  <c r="V301" i="1"/>
  <c r="V378" i="1"/>
  <c r="V377" i="1"/>
  <c r="W380" i="1"/>
  <c r="W381" i="1" s="1"/>
  <c r="V382" i="1"/>
  <c r="V397" i="1"/>
  <c r="V398" i="1"/>
  <c r="V419" i="1"/>
  <c r="Q479" i="1"/>
  <c r="V458" i="1"/>
  <c r="W454" i="1"/>
  <c r="W457" i="1" s="1"/>
  <c r="S479" i="1"/>
  <c r="V467" i="1"/>
  <c r="V468" i="1"/>
  <c r="W466" i="1"/>
  <c r="W467" i="1" s="1"/>
  <c r="P479" i="1"/>
  <c r="V433" i="1"/>
  <c r="V263" i="1"/>
  <c r="V321" i="1"/>
  <c r="W437" i="1"/>
  <c r="W438" i="1" s="1"/>
  <c r="W443" i="1"/>
  <c r="W445" i="1" s="1"/>
  <c r="V446" i="1"/>
  <c r="V452" i="1"/>
  <c r="W460" i="1"/>
  <c r="W462" i="1" s="1"/>
  <c r="V463" i="1"/>
  <c r="R479" i="1"/>
  <c r="W474" i="1" l="1"/>
  <c r="V472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<sst xmlns="http://schemas.openxmlformats.org/spreadsheetml/2006/main" count="1723" uniqueCount="655">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</sst>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55" t="s">
        <v>0</v>
      </c>
      <c r="E1" s="351"/>
      <c r="F1" s="351"/>
      <c r="G1" s="13" t="s">
        <v>1</v>
      </c>
      <c r="H1" s="555" t="s">
        <v>2</v>
      </c>
      <c r="I1" s="351"/>
      <c r="J1" s="351"/>
      <c r="K1" s="351"/>
      <c r="L1" s="351"/>
      <c r="M1" s="351"/>
      <c r="N1" s="351"/>
      <c r="O1" s="350" t="s">
        <v>3</v>
      </c>
      <c r="P1" s="351"/>
      <c r="Q1" s="35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44" t="s">
        <v>8</v>
      </c>
      <c r="B5" s="394"/>
      <c r="C5" s="378"/>
      <c r="D5" s="585"/>
      <c r="E5" s="587"/>
      <c r="F5" s="377" t="s">
        <v>9</v>
      </c>
      <c r="G5" s="378"/>
      <c r="H5" s="585" t="s">
        <v>654</v>
      </c>
      <c r="I5" s="586"/>
      <c r="J5" s="586"/>
      <c r="K5" s="587"/>
      <c r="M5" s="25" t="s">
        <v>10</v>
      </c>
      <c r="N5" s="430">
        <v>45220</v>
      </c>
      <c r="O5" s="363"/>
      <c r="Q5" s="357" t="s">
        <v>11</v>
      </c>
      <c r="R5" s="358"/>
      <c r="S5" s="466" t="s">
        <v>12</v>
      </c>
      <c r="T5" s="363"/>
      <c r="Y5" s="52"/>
      <c r="Z5" s="52"/>
      <c r="AA5" s="52"/>
    </row>
    <row r="6" spans="1:28" s="309" customFormat="1" ht="24" customHeight="1" x14ac:dyDescent="0.2">
      <c r="A6" s="544" t="s">
        <v>13</v>
      </c>
      <c r="B6" s="394"/>
      <c r="C6" s="378"/>
      <c r="D6" s="593" t="s">
        <v>14</v>
      </c>
      <c r="E6" s="594"/>
      <c r="F6" s="594"/>
      <c r="G6" s="594"/>
      <c r="H6" s="594"/>
      <c r="I6" s="594"/>
      <c r="J6" s="594"/>
      <c r="K6" s="363"/>
      <c r="M6" s="25" t="s">
        <v>15</v>
      </c>
      <c r="N6" s="598" t="str">
        <f>IF(N5=0," ",CHOOSE(WEEKDAY(N5,2),"Понедельник","Вторник","Среда","Четверг","Пятница","Суббота","Воскресенье"))</f>
        <v>Суббота</v>
      </c>
      <c r="O6" s="323"/>
      <c r="Q6" s="639" t="s">
        <v>16</v>
      </c>
      <c r="R6" s="358"/>
      <c r="S6" s="610" t="s">
        <v>17</v>
      </c>
      <c r="T6" s="473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6" t="str">
        <f>IFERROR(VLOOKUP(DeliveryAddress,Table,3,0),1)</f>
        <v>2</v>
      </c>
      <c r="E7" s="457"/>
      <c r="F7" s="457"/>
      <c r="G7" s="457"/>
      <c r="H7" s="457"/>
      <c r="I7" s="457"/>
      <c r="J7" s="457"/>
      <c r="K7" s="397"/>
      <c r="M7" s="25"/>
      <c r="N7" s="43"/>
      <c r="O7" s="43"/>
      <c r="Q7" s="316"/>
      <c r="R7" s="358"/>
      <c r="S7" s="611"/>
      <c r="T7" s="612"/>
      <c r="Y7" s="52"/>
      <c r="Z7" s="52"/>
      <c r="AA7" s="52"/>
    </row>
    <row r="8" spans="1:28" s="309" customFormat="1" ht="25.5" customHeight="1" x14ac:dyDescent="0.2">
      <c r="A8" s="330" t="s">
        <v>18</v>
      </c>
      <c r="B8" s="319"/>
      <c r="C8" s="320"/>
      <c r="D8" s="446"/>
      <c r="E8" s="447"/>
      <c r="F8" s="447"/>
      <c r="G8" s="447"/>
      <c r="H8" s="447"/>
      <c r="I8" s="447"/>
      <c r="J8" s="447"/>
      <c r="K8" s="448"/>
      <c r="M8" s="25" t="s">
        <v>19</v>
      </c>
      <c r="N8" s="362">
        <v>0.5</v>
      </c>
      <c r="O8" s="363"/>
      <c r="Q8" s="316"/>
      <c r="R8" s="358"/>
      <c r="S8" s="611"/>
      <c r="T8" s="612"/>
      <c r="Y8" s="52"/>
      <c r="Z8" s="52"/>
      <c r="AA8" s="52"/>
    </row>
    <row r="9" spans="1:28" s="309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83"/>
      <c r="E9" s="384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31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6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M9" s="27" t="s">
        <v>20</v>
      </c>
      <c r="N9" s="430"/>
      <c r="O9" s="363"/>
      <c r="Q9" s="316"/>
      <c r="R9" s="358"/>
      <c r="S9" s="613"/>
      <c r="T9" s="614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83"/>
      <c r="E10" s="384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19" t="str">
        <f>IFERROR(VLOOKUP($D$10,Proxy,2,FALSE),"")</f>
        <v/>
      </c>
      <c r="I10" s="316"/>
      <c r="J10" s="316"/>
      <c r="K10" s="316"/>
      <c r="M10" s="27" t="s">
        <v>21</v>
      </c>
      <c r="N10" s="362"/>
      <c r="O10" s="363"/>
      <c r="R10" s="25" t="s">
        <v>22</v>
      </c>
      <c r="S10" s="472" t="s">
        <v>23</v>
      </c>
      <c r="T10" s="473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2"/>
      <c r="O11" s="363"/>
      <c r="R11" s="25" t="s">
        <v>26</v>
      </c>
      <c r="S11" s="381" t="s">
        <v>27</v>
      </c>
      <c r="T11" s="38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93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78"/>
      <c r="M12" s="25" t="s">
        <v>29</v>
      </c>
      <c r="N12" s="396"/>
      <c r="O12" s="397"/>
      <c r="P12" s="24"/>
      <c r="R12" s="25"/>
      <c r="S12" s="351"/>
      <c r="T12" s="316"/>
      <c r="Y12" s="52"/>
      <c r="Z12" s="52"/>
      <c r="AA12" s="52"/>
    </row>
    <row r="13" spans="1:28" s="309" customFormat="1" ht="23.25" customHeight="1" x14ac:dyDescent="0.2">
      <c r="A13" s="393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78"/>
      <c r="L13" s="27"/>
      <c r="M13" s="27" t="s">
        <v>31</v>
      </c>
      <c r="N13" s="381"/>
      <c r="O13" s="38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93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7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3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78"/>
      <c r="M15" s="501" t="s">
        <v>34</v>
      </c>
      <c r="N15" s="351"/>
      <c r="O15" s="351"/>
      <c r="P15" s="351"/>
      <c r="Q15" s="35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02"/>
      <c r="N16" s="502"/>
      <c r="O16" s="502"/>
      <c r="P16" s="502"/>
      <c r="Q16" s="50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4" t="s">
        <v>35</v>
      </c>
      <c r="B17" s="334" t="s">
        <v>36</v>
      </c>
      <c r="C17" s="541" t="s">
        <v>37</v>
      </c>
      <c r="D17" s="334" t="s">
        <v>38</v>
      </c>
      <c r="E17" s="335"/>
      <c r="F17" s="334" t="s">
        <v>39</v>
      </c>
      <c r="G17" s="334" t="s">
        <v>40</v>
      </c>
      <c r="H17" s="334" t="s">
        <v>41</v>
      </c>
      <c r="I17" s="334" t="s">
        <v>42</v>
      </c>
      <c r="J17" s="334" t="s">
        <v>43</v>
      </c>
      <c r="K17" s="334" t="s">
        <v>44</v>
      </c>
      <c r="L17" s="334" t="s">
        <v>45</v>
      </c>
      <c r="M17" s="334" t="s">
        <v>46</v>
      </c>
      <c r="N17" s="590"/>
      <c r="O17" s="590"/>
      <c r="P17" s="590"/>
      <c r="Q17" s="335"/>
      <c r="R17" s="427" t="s">
        <v>47</v>
      </c>
      <c r="S17" s="378"/>
      <c r="T17" s="334" t="s">
        <v>48</v>
      </c>
      <c r="U17" s="334" t="s">
        <v>49</v>
      </c>
      <c r="V17" s="338" t="s">
        <v>50</v>
      </c>
      <c r="W17" s="334" t="s">
        <v>51</v>
      </c>
      <c r="X17" s="328" t="s">
        <v>52</v>
      </c>
      <c r="Y17" s="328" t="s">
        <v>53</v>
      </c>
      <c r="Z17" s="328" t="s">
        <v>54</v>
      </c>
      <c r="AA17" s="566"/>
      <c r="AB17" s="567"/>
      <c r="AC17" s="449"/>
      <c r="AZ17" s="554" t="s">
        <v>55</v>
      </c>
    </row>
    <row r="18" spans="1:52" ht="14.25" customHeight="1" x14ac:dyDescent="0.2">
      <c r="A18" s="359"/>
      <c r="B18" s="359"/>
      <c r="C18" s="359"/>
      <c r="D18" s="336"/>
      <c r="E18" s="337"/>
      <c r="F18" s="359"/>
      <c r="G18" s="359"/>
      <c r="H18" s="359"/>
      <c r="I18" s="359"/>
      <c r="J18" s="359"/>
      <c r="K18" s="359"/>
      <c r="L18" s="359"/>
      <c r="M18" s="336"/>
      <c r="N18" s="591"/>
      <c r="O18" s="591"/>
      <c r="P18" s="591"/>
      <c r="Q18" s="337"/>
      <c r="R18" s="308" t="s">
        <v>56</v>
      </c>
      <c r="S18" s="308" t="s">
        <v>57</v>
      </c>
      <c r="T18" s="359"/>
      <c r="U18" s="359"/>
      <c r="V18" s="339"/>
      <c r="W18" s="359"/>
      <c r="X18" s="329"/>
      <c r="Y18" s="329"/>
      <c r="Z18" s="568"/>
      <c r="AA18" s="569"/>
      <c r="AB18" s="570"/>
      <c r="AC18" s="450"/>
      <c r="AZ18" s="316"/>
    </row>
    <row r="19" spans="1:52" ht="27.75" customHeight="1" x14ac:dyDescent="0.2">
      <c r="A19" s="340" t="s">
        <v>58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49"/>
      <c r="Y19" s="49"/>
    </row>
    <row r="20" spans="1:52" ht="16.5" customHeight="1" x14ac:dyDescent="0.25">
      <c r="A20" s="327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6"/>
      <c r="Y20" s="306"/>
    </row>
    <row r="21" spans="1:52" ht="14.25" customHeight="1" x14ac:dyDescent="0.25">
      <c r="A21" s="321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1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2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1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18" t="s">
        <v>64</v>
      </c>
      <c r="N36" s="319"/>
      <c r="O36" s="319"/>
      <c r="P36" s="319"/>
      <c r="Q36" s="319"/>
      <c r="R36" s="319"/>
      <c r="S36" s="320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18" t="s">
        <v>64</v>
      </c>
      <c r="N37" s="319"/>
      <c r="O37" s="319"/>
      <c r="P37" s="319"/>
      <c r="Q37" s="319"/>
      <c r="R37" s="319"/>
      <c r="S37" s="320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1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18" t="s">
        <v>64</v>
      </c>
      <c r="N40" s="319"/>
      <c r="O40" s="319"/>
      <c r="P40" s="319"/>
      <c r="Q40" s="319"/>
      <c r="R40" s="319"/>
      <c r="S40" s="320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18" t="s">
        <v>64</v>
      </c>
      <c r="N41" s="319"/>
      <c r="O41" s="319"/>
      <c r="P41" s="319"/>
      <c r="Q41" s="319"/>
      <c r="R41" s="319"/>
      <c r="S41" s="320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1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18" t="s">
        <v>64</v>
      </c>
      <c r="N44" s="319"/>
      <c r="O44" s="319"/>
      <c r="P44" s="319"/>
      <c r="Q44" s="319"/>
      <c r="R44" s="319"/>
      <c r="S44" s="320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18" t="s">
        <v>64</v>
      </c>
      <c r="N45" s="319"/>
      <c r="O45" s="319"/>
      <c r="P45" s="319"/>
      <c r="Q45" s="319"/>
      <c r="R45" s="319"/>
      <c r="S45" s="320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0" t="s">
        <v>91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49"/>
      <c r="Y46" s="49"/>
    </row>
    <row r="47" spans="1:52" ht="16.5" customHeight="1" x14ac:dyDescent="0.25">
      <c r="A47" s="327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6"/>
      <c r="Y47" s="306"/>
    </row>
    <row r="48" spans="1:52" ht="14.25" customHeight="1" x14ac:dyDescent="0.25">
      <c r="A48" s="321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18" t="s">
        <v>64</v>
      </c>
      <c r="N51" s="319"/>
      <c r="O51" s="319"/>
      <c r="P51" s="319"/>
      <c r="Q51" s="319"/>
      <c r="R51" s="319"/>
      <c r="S51" s="320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18" t="s">
        <v>64</v>
      </c>
      <c r="N52" s="319"/>
      <c r="O52" s="319"/>
      <c r="P52" s="319"/>
      <c r="Q52" s="319"/>
      <c r="R52" s="319"/>
      <c r="S52" s="320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27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6"/>
      <c r="Y53" s="306"/>
    </row>
    <row r="54" spans="1:52" ht="14.25" customHeight="1" x14ac:dyDescent="0.25">
      <c r="A54" s="321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8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28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18" t="s">
        <v>64</v>
      </c>
      <c r="N59" s="319"/>
      <c r="O59" s="319"/>
      <c r="P59" s="319"/>
      <c r="Q59" s="319"/>
      <c r="R59" s="319"/>
      <c r="S59" s="320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18" t="s">
        <v>64</v>
      </c>
      <c r="N60" s="319"/>
      <c r="O60" s="319"/>
      <c r="P60" s="319"/>
      <c r="Q60" s="319"/>
      <c r="R60" s="319"/>
      <c r="S60" s="320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27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6"/>
      <c r="Y61" s="306"/>
    </row>
    <row r="62" spans="1:52" ht="14.25" customHeight="1" x14ac:dyDescent="0.25">
      <c r="A62" s="321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11">
        <v>250</v>
      </c>
      <c r="V64" s="312">
        <f t="shared" si="2"/>
        <v>259.20000000000005</v>
      </c>
      <c r="W64" s="37">
        <f>IFERROR(IF(V64=0,"",ROUNDUP(V64/H64,0)*0.02175),"")</f>
        <v>0.52200000000000002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11">
        <v>130</v>
      </c>
      <c r="V65" s="312">
        <f t="shared" si="2"/>
        <v>140.4</v>
      </c>
      <c r="W65" s="37">
        <f>IFERROR(IF(V65=0,"",ROUNDUP(V65/H65,0)*0.02175),"")</f>
        <v>0.28275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11">
        <v>10</v>
      </c>
      <c r="V69" s="312">
        <f t="shared" si="2"/>
        <v>12</v>
      </c>
      <c r="W69" s="37">
        <f t="shared" si="3"/>
        <v>2.811E-2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2">
        <v>4680115882577</v>
      </c>
      <c r="E74" s="323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3" t="s">
        <v>138</v>
      </c>
      <c r="N74" s="325"/>
      <c r="O74" s="325"/>
      <c r="P74" s="325"/>
      <c r="Q74" s="323"/>
      <c r="R74" s="35"/>
      <c r="S74" s="35"/>
      <c r="T74" s="36" t="s">
        <v>63</v>
      </c>
      <c r="U74" s="311">
        <v>64</v>
      </c>
      <c r="V74" s="312">
        <f t="shared" si="2"/>
        <v>64</v>
      </c>
      <c r="W74" s="37">
        <f>IFERROR(IF(V74=0,"",ROUNDUP(V74/H74,0)*0.00753),"")</f>
        <v>0.15060000000000001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2">
        <v>4607091388466</v>
      </c>
      <c r="E75" s="323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2">
        <v>4680115880269</v>
      </c>
      <c r="E76" s="323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3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2">
        <v>4680115880429</v>
      </c>
      <c r="E77" s="323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3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2">
        <v>4680115881457</v>
      </c>
      <c r="E78" s="323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3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18" t="s">
        <v>64</v>
      </c>
      <c r="N79" s="319"/>
      <c r="O79" s="319"/>
      <c r="P79" s="319"/>
      <c r="Q79" s="319"/>
      <c r="R79" s="319"/>
      <c r="S79" s="320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57.685185185185183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0.98346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18" t="s">
        <v>64</v>
      </c>
      <c r="N80" s="319"/>
      <c r="O80" s="319"/>
      <c r="P80" s="319"/>
      <c r="Q80" s="319"/>
      <c r="R80" s="319"/>
      <c r="S80" s="320"/>
      <c r="T80" s="38" t="s">
        <v>63</v>
      </c>
      <c r="U80" s="313">
        <f>IFERROR(SUM(U63:U78),"0")</f>
        <v>454</v>
      </c>
      <c r="V80" s="313">
        <f>IFERROR(SUM(V63:V78),"0")</f>
        <v>475.6</v>
      </c>
      <c r="W80" s="38"/>
      <c r="X80" s="314"/>
      <c r="Y80" s="314"/>
    </row>
    <row r="81" spans="1:52" ht="14.25" customHeight="1" x14ac:dyDescent="0.25">
      <c r="A81" s="321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2">
        <v>4607091384789</v>
      </c>
      <c r="E82" s="323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348" t="s">
        <v>149</v>
      </c>
      <c r="N82" s="325"/>
      <c r="O82" s="325"/>
      <c r="P82" s="325"/>
      <c r="Q82" s="323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2">
        <v>4680115881488</v>
      </c>
      <c r="E83" s="323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3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2">
        <v>4607091384765</v>
      </c>
      <c r="E84" s="323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16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2">
        <v>4680115882775</v>
      </c>
      <c r="E85" s="323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29" t="s">
        <v>157</v>
      </c>
      <c r="N85" s="325"/>
      <c r="O85" s="325"/>
      <c r="P85" s="325"/>
      <c r="Q85" s="323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2">
        <v>4680115880658</v>
      </c>
      <c r="E86" s="323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3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2">
        <v>4607091381962</v>
      </c>
      <c r="E87" s="323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4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3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18" t="s">
        <v>64</v>
      </c>
      <c r="N88" s="319"/>
      <c r="O88" s="319"/>
      <c r="P88" s="319"/>
      <c r="Q88" s="319"/>
      <c r="R88" s="319"/>
      <c r="S88" s="320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18" t="s">
        <v>64</v>
      </c>
      <c r="N89" s="319"/>
      <c r="O89" s="319"/>
      <c r="P89" s="319"/>
      <c r="Q89" s="319"/>
      <c r="R89" s="319"/>
      <c r="S89" s="320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1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2">
        <v>4680115883444</v>
      </c>
      <c r="E91" s="323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29" t="s">
        <v>164</v>
      </c>
      <c r="N91" s="325"/>
      <c r="O91" s="325"/>
      <c r="P91" s="325"/>
      <c r="Q91" s="323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2">
        <v>4680115883444</v>
      </c>
      <c r="E92" s="323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83" t="s">
        <v>164</v>
      </c>
      <c r="N92" s="325"/>
      <c r="O92" s="325"/>
      <c r="P92" s="325"/>
      <c r="Q92" s="323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2">
        <v>4607091387667</v>
      </c>
      <c r="E93" s="323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2">
        <v>4607091387636</v>
      </c>
      <c r="E94" s="323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3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2">
        <v>4607091384727</v>
      </c>
      <c r="E95" s="323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6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2">
        <v>4607091386745</v>
      </c>
      <c r="E96" s="323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3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2">
        <v>4607091382426</v>
      </c>
      <c r="E97" s="323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2">
        <v>4607091386547</v>
      </c>
      <c r="E98" s="323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3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2">
        <v>4607091384703</v>
      </c>
      <c r="E99" s="323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5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2">
        <v>4607091384734</v>
      </c>
      <c r="E100" s="323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2">
        <v>4607091382464</v>
      </c>
      <c r="E101" s="323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3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18" t="s">
        <v>64</v>
      </c>
      <c r="N102" s="319"/>
      <c r="O102" s="319"/>
      <c r="P102" s="319"/>
      <c r="Q102" s="319"/>
      <c r="R102" s="319"/>
      <c r="S102" s="320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18" t="s">
        <v>64</v>
      </c>
      <c r="N103" s="319"/>
      <c r="O103" s="319"/>
      <c r="P103" s="319"/>
      <c r="Q103" s="319"/>
      <c r="R103" s="319"/>
      <c r="S103" s="320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1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2">
        <v>4607091386967</v>
      </c>
      <c r="E105" s="323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4" t="s">
        <v>187</v>
      </c>
      <c r="N105" s="325"/>
      <c r="O105" s="325"/>
      <c r="P105" s="325"/>
      <c r="Q105" s="323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2">
        <v>4607091386967</v>
      </c>
      <c r="E106" s="323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23" t="s">
        <v>189</v>
      </c>
      <c r="N106" s="325"/>
      <c r="O106" s="325"/>
      <c r="P106" s="325"/>
      <c r="Q106" s="323"/>
      <c r="R106" s="35"/>
      <c r="S106" s="35"/>
      <c r="T106" s="36" t="s">
        <v>63</v>
      </c>
      <c r="U106" s="311">
        <v>600</v>
      </c>
      <c r="V106" s="312">
        <f t="shared" si="6"/>
        <v>604.80000000000007</v>
      </c>
      <c r="W106" s="37">
        <f>IFERROR(IF(V106=0,"",ROUNDUP(V106/H106,0)*0.02175),"")</f>
        <v>1.5659999999999998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2">
        <v>4607091385304</v>
      </c>
      <c r="E107" s="323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5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2">
        <v>4607091386264</v>
      </c>
      <c r="E108" s="323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3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2">
        <v>4680115882584</v>
      </c>
      <c r="E109" s="323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5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11">
        <v>75.900000000000006</v>
      </c>
      <c r="V109" s="312">
        <f t="shared" si="6"/>
        <v>76.56</v>
      </c>
      <c r="W109" s="37">
        <f>IFERROR(IF(V109=0,"",ROUNDUP(V109/H109,0)*0.00753),"")</f>
        <v>0.21837000000000001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2">
        <v>4607091385731</v>
      </c>
      <c r="E110" s="323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8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2">
        <v>4680115880214</v>
      </c>
      <c r="E111" s="323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20" t="s">
        <v>202</v>
      </c>
      <c r="N111" s="325"/>
      <c r="O111" s="325"/>
      <c r="P111" s="325"/>
      <c r="Q111" s="323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2">
        <v>4680115880894</v>
      </c>
      <c r="E112" s="323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5" t="s">
        <v>205</v>
      </c>
      <c r="N112" s="325"/>
      <c r="O112" s="325"/>
      <c r="P112" s="325"/>
      <c r="Q112" s="323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2">
        <v>4607091385427</v>
      </c>
      <c r="E113" s="323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3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2">
        <v>4680115882645</v>
      </c>
      <c r="E114" s="323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3" t="s">
        <v>210</v>
      </c>
      <c r="N114" s="325"/>
      <c r="O114" s="325"/>
      <c r="P114" s="325"/>
      <c r="Q114" s="323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100.17857142857143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101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1.7843699999999998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13">
        <f>IFERROR(SUM(U105:U114),"0")</f>
        <v>675.9</v>
      </c>
      <c r="V116" s="313">
        <f>IFERROR(SUM(V105:V114),"0")</f>
        <v>681.36000000000013</v>
      </c>
      <c r="W116" s="38"/>
      <c r="X116" s="314"/>
      <c r="Y116" s="314"/>
    </row>
    <row r="117" spans="1:52" ht="14.25" customHeight="1" x14ac:dyDescent="0.25">
      <c r="A117" s="32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2">
        <v>4607091383065</v>
      </c>
      <c r="E118" s="323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3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2">
        <v>4680115881532</v>
      </c>
      <c r="E119" s="323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3"/>
      <c r="R119" s="35"/>
      <c r="S119" s="35"/>
      <c r="T119" s="36" t="s">
        <v>63</v>
      </c>
      <c r="U119" s="311">
        <v>35</v>
      </c>
      <c r="V119" s="312">
        <f>IFERROR(IF(U119="",0,CEILING((U119/$H119),1)*$H119),"")</f>
        <v>40.5</v>
      </c>
      <c r="W119" s="37">
        <f>IFERROR(IF(V119=0,"",ROUNDUP(V119/H119,0)*0.02175),"")</f>
        <v>0.10874999999999999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2">
        <v>4680115882652</v>
      </c>
      <c r="E120" s="323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5" t="s">
        <v>218</v>
      </c>
      <c r="N120" s="325"/>
      <c r="O120" s="325"/>
      <c r="P120" s="325"/>
      <c r="Q120" s="323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2">
        <v>4680115880238</v>
      </c>
      <c r="E121" s="323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3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2">
        <v>4680115881464</v>
      </c>
      <c r="E122" s="323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66" t="s">
        <v>223</v>
      </c>
      <c r="N122" s="325"/>
      <c r="O122" s="325"/>
      <c r="P122" s="325"/>
      <c r="Q122" s="323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13">
        <f>IFERROR(U118/H118,"0")+IFERROR(U119/H119,"0")+IFERROR(U120/H120,"0")+IFERROR(U121/H121,"0")+IFERROR(U122/H122,"0")</f>
        <v>4.3209876543209882</v>
      </c>
      <c r="V123" s="313">
        <f>IFERROR(V118/H118,"0")+IFERROR(V119/H119,"0")+IFERROR(V120/H120,"0")+IFERROR(V121/H121,"0")+IFERROR(V122/H122,"0")</f>
        <v>5</v>
      </c>
      <c r="W123" s="313">
        <f>IFERROR(IF(W118="",0,W118),"0")+IFERROR(IF(W119="",0,W119),"0")+IFERROR(IF(W120="",0,W120),"0")+IFERROR(IF(W121="",0,W121),"0")+IFERROR(IF(W122="",0,W122),"0")</f>
        <v>0.10874999999999999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13">
        <f>IFERROR(SUM(U118:U122),"0")</f>
        <v>35</v>
      </c>
      <c r="V124" s="313">
        <f>IFERROR(SUM(V118:V122),"0")</f>
        <v>40.5</v>
      </c>
      <c r="W124" s="38"/>
      <c r="X124" s="314"/>
      <c r="Y124" s="314"/>
    </row>
    <row r="125" spans="1:52" ht="16.5" customHeight="1" x14ac:dyDescent="0.25">
      <c r="A125" s="327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6"/>
      <c r="Y125" s="306"/>
    </row>
    <row r="126" spans="1:52" ht="14.25" customHeight="1" x14ac:dyDescent="0.25">
      <c r="A126" s="321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2">
        <v>4607091385168</v>
      </c>
      <c r="E127" s="323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11">
        <v>180</v>
      </c>
      <c r="V127" s="312">
        <f>IFERROR(IF(U127="",0,CEILING((U127/$H127),1)*$H127),"")</f>
        <v>186.29999999999998</v>
      </c>
      <c r="W127" s="37">
        <f>IFERROR(IF(V127=0,"",ROUNDUP(V127/H127,0)*0.02175),"")</f>
        <v>0.50024999999999997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2">
        <v>4607091383256</v>
      </c>
      <c r="E128" s="323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2">
        <v>4607091385748</v>
      </c>
      <c r="E129" s="323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3"/>
      <c r="R129" s="35"/>
      <c r="S129" s="35"/>
      <c r="T129" s="36" t="s">
        <v>63</v>
      </c>
      <c r="U129" s="311">
        <v>382.5</v>
      </c>
      <c r="V129" s="312">
        <f>IFERROR(IF(U129="",0,CEILING((U129/$H129),1)*$H129),"")</f>
        <v>383.40000000000003</v>
      </c>
      <c r="W129" s="37">
        <f>IFERROR(IF(V129=0,"",ROUNDUP(V129/H129,0)*0.00753),"")</f>
        <v>1.0692600000000001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2">
        <v>4607091384581</v>
      </c>
      <c r="E130" s="323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3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13">
        <f>IFERROR(U127/H127,"0")+IFERROR(U128/H128,"0")+IFERROR(U129/H129,"0")+IFERROR(U130/H130,"0")</f>
        <v>163.88888888888889</v>
      </c>
      <c r="V131" s="313">
        <f>IFERROR(V127/H127,"0")+IFERROR(V128/H128,"0")+IFERROR(V129/H129,"0")+IFERROR(V130/H130,"0")</f>
        <v>165</v>
      </c>
      <c r="W131" s="313">
        <f>IFERROR(IF(W127="",0,W127),"0")+IFERROR(IF(W128="",0,W128),"0")+IFERROR(IF(W129="",0,W129),"0")+IFERROR(IF(W130="",0,W130),"0")</f>
        <v>1.5695100000000002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13">
        <f>IFERROR(SUM(U127:U130),"0")</f>
        <v>562.5</v>
      </c>
      <c r="V132" s="313">
        <f>IFERROR(SUM(V127:V130),"0")</f>
        <v>569.70000000000005</v>
      </c>
      <c r="W132" s="38"/>
      <c r="X132" s="314"/>
      <c r="Y132" s="314"/>
    </row>
    <row r="133" spans="1:52" ht="27.75" customHeight="1" x14ac:dyDescent="0.2">
      <c r="A133" s="340" t="s">
        <v>233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49"/>
      <c r="Y133" s="49"/>
    </row>
    <row r="134" spans="1:52" ht="16.5" customHeight="1" x14ac:dyDescent="0.25">
      <c r="A134" s="327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6"/>
      <c r="Y134" s="306"/>
    </row>
    <row r="135" spans="1:52" ht="14.25" customHeight="1" x14ac:dyDescent="0.25">
      <c r="A135" s="321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2">
        <v>4607091383423</v>
      </c>
      <c r="E136" s="323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2">
        <v>4607091381405</v>
      </c>
      <c r="E137" s="323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3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2">
        <v>4607091386516</v>
      </c>
      <c r="E138" s="323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3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18" t="s">
        <v>64</v>
      </c>
      <c r="N139" s="319"/>
      <c r="O139" s="319"/>
      <c r="P139" s="319"/>
      <c r="Q139" s="319"/>
      <c r="R139" s="319"/>
      <c r="S139" s="320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18" t="s">
        <v>64</v>
      </c>
      <c r="N140" s="319"/>
      <c r="O140" s="319"/>
      <c r="P140" s="319"/>
      <c r="Q140" s="319"/>
      <c r="R140" s="319"/>
      <c r="S140" s="320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27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6"/>
      <c r="Y141" s="306"/>
    </row>
    <row r="142" spans="1:52" ht="14.25" customHeight="1" x14ac:dyDescent="0.25">
      <c r="A142" s="321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2">
        <v>4680115880993</v>
      </c>
      <c r="E143" s="323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3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2">
        <v>4680115881761</v>
      </c>
      <c r="E144" s="323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3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2">
        <v>4680115881563</v>
      </c>
      <c r="E145" s="323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2">
        <v>4680115880986</v>
      </c>
      <c r="E146" s="323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3"/>
      <c r="R146" s="35"/>
      <c r="S146" s="35"/>
      <c r="T146" s="36" t="s">
        <v>63</v>
      </c>
      <c r="U146" s="311">
        <v>35</v>
      </c>
      <c r="V146" s="312">
        <f t="shared" si="7"/>
        <v>35.700000000000003</v>
      </c>
      <c r="W146" s="37">
        <f>IFERROR(IF(V146=0,"",ROUNDUP(V146/H146,0)*0.00502),"")</f>
        <v>8.5339999999999999E-2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2">
        <v>4680115880207</v>
      </c>
      <c r="E147" s="323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2">
        <v>4680115881785</v>
      </c>
      <c r="E148" s="323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2">
        <v>4680115881679</v>
      </c>
      <c r="E149" s="323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3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2">
        <v>4680115880191</v>
      </c>
      <c r="E150" s="323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3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18" t="s">
        <v>64</v>
      </c>
      <c r="N151" s="319"/>
      <c r="O151" s="319"/>
      <c r="P151" s="319"/>
      <c r="Q151" s="319"/>
      <c r="R151" s="319"/>
      <c r="S151" s="320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16.666666666666664</v>
      </c>
      <c r="V151" s="313">
        <f>IFERROR(V143/H143,"0")+IFERROR(V144/H144,"0")+IFERROR(V145/H145,"0")+IFERROR(V146/H146,"0")+IFERROR(V147/H147,"0")+IFERROR(V148/H148,"0")+IFERROR(V149/H149,"0")+IFERROR(V150/H150,"0")</f>
        <v>17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8.5339999999999999E-2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18" t="s">
        <v>64</v>
      </c>
      <c r="N152" s="319"/>
      <c r="O152" s="319"/>
      <c r="P152" s="319"/>
      <c r="Q152" s="319"/>
      <c r="R152" s="319"/>
      <c r="S152" s="320"/>
      <c r="T152" s="38" t="s">
        <v>63</v>
      </c>
      <c r="U152" s="313">
        <f>IFERROR(SUM(U143:U150),"0")</f>
        <v>35</v>
      </c>
      <c r="V152" s="313">
        <f>IFERROR(SUM(V143:V150),"0")</f>
        <v>35.700000000000003</v>
      </c>
      <c r="W152" s="38"/>
      <c r="X152" s="314"/>
      <c r="Y152" s="314"/>
    </row>
    <row r="153" spans="1:52" ht="16.5" customHeight="1" x14ac:dyDescent="0.25">
      <c r="A153" s="327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6"/>
      <c r="Y153" s="306"/>
    </row>
    <row r="154" spans="1:52" ht="14.25" customHeight="1" x14ac:dyDescent="0.25">
      <c r="A154" s="321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2">
        <v>4680115881402</v>
      </c>
      <c r="E155" s="323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3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2">
        <v>4680115881396</v>
      </c>
      <c r="E156" s="323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3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18" t="s">
        <v>64</v>
      </c>
      <c r="N157" s="319"/>
      <c r="O157" s="319"/>
      <c r="P157" s="319"/>
      <c r="Q157" s="319"/>
      <c r="R157" s="319"/>
      <c r="S157" s="320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18" t="s">
        <v>64</v>
      </c>
      <c r="N158" s="319"/>
      <c r="O158" s="319"/>
      <c r="P158" s="319"/>
      <c r="Q158" s="319"/>
      <c r="R158" s="319"/>
      <c r="S158" s="320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1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2">
        <v>4680115882935</v>
      </c>
      <c r="E160" s="323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61" t="s">
        <v>265</v>
      </c>
      <c r="N160" s="325"/>
      <c r="O160" s="325"/>
      <c r="P160" s="325"/>
      <c r="Q160" s="323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2">
        <v>4680115880764</v>
      </c>
      <c r="E161" s="323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3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18" t="s">
        <v>64</v>
      </c>
      <c r="N162" s="319"/>
      <c r="O162" s="319"/>
      <c r="P162" s="319"/>
      <c r="Q162" s="319"/>
      <c r="R162" s="319"/>
      <c r="S162" s="320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18" t="s">
        <v>64</v>
      </c>
      <c r="N163" s="319"/>
      <c r="O163" s="319"/>
      <c r="P163" s="319"/>
      <c r="Q163" s="319"/>
      <c r="R163" s="319"/>
      <c r="S163" s="320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1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2">
        <v>4680115882683</v>
      </c>
      <c r="E165" s="323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11">
        <v>25</v>
      </c>
      <c r="V165" s="312">
        <f>IFERROR(IF(U165="",0,CEILING((U165/$H165),1)*$H165),"")</f>
        <v>27</v>
      </c>
      <c r="W165" s="37">
        <f>IFERROR(IF(V165=0,"",ROUNDUP(V165/H165,0)*0.00937),"")</f>
        <v>4.6850000000000003E-2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2">
        <v>4680115882690</v>
      </c>
      <c r="E166" s="323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11">
        <v>25</v>
      </c>
      <c r="V166" s="312">
        <f>IFERROR(IF(U166="",0,CEILING((U166/$H166),1)*$H166),"")</f>
        <v>27</v>
      </c>
      <c r="W166" s="37">
        <f>IFERROR(IF(V166=0,"",ROUNDUP(V166/H166,0)*0.00937),"")</f>
        <v>4.6850000000000003E-2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2">
        <v>4680115882669</v>
      </c>
      <c r="E167" s="323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3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2">
        <v>4680115882676</v>
      </c>
      <c r="E168" s="323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18" t="s">
        <v>64</v>
      </c>
      <c r="N169" s="319"/>
      <c r="O169" s="319"/>
      <c r="P169" s="319"/>
      <c r="Q169" s="319"/>
      <c r="R169" s="319"/>
      <c r="S169" s="320"/>
      <c r="T169" s="38" t="s">
        <v>65</v>
      </c>
      <c r="U169" s="313">
        <f>IFERROR(U165/H165,"0")+IFERROR(U166/H166,"0")+IFERROR(U167/H167,"0")+IFERROR(U168/H168,"0")</f>
        <v>9.2592592592592595</v>
      </c>
      <c r="V169" s="313">
        <f>IFERROR(V165/H165,"0")+IFERROR(V166/H166,"0")+IFERROR(V167/H167,"0")+IFERROR(V168/H168,"0")</f>
        <v>10</v>
      </c>
      <c r="W169" s="313">
        <f>IFERROR(IF(W165="",0,W165),"0")+IFERROR(IF(W166="",0,W166),"0")+IFERROR(IF(W167="",0,W167),"0")+IFERROR(IF(W168="",0,W168),"0")</f>
        <v>9.3700000000000006E-2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18" t="s">
        <v>64</v>
      </c>
      <c r="N170" s="319"/>
      <c r="O170" s="319"/>
      <c r="P170" s="319"/>
      <c r="Q170" s="319"/>
      <c r="R170" s="319"/>
      <c r="S170" s="320"/>
      <c r="T170" s="38" t="s">
        <v>63</v>
      </c>
      <c r="U170" s="313">
        <f>IFERROR(SUM(U165:U168),"0")</f>
        <v>50</v>
      </c>
      <c r="V170" s="313">
        <f>IFERROR(SUM(V165:V168),"0")</f>
        <v>54</v>
      </c>
      <c r="W170" s="38"/>
      <c r="X170" s="314"/>
      <c r="Y170" s="314"/>
    </row>
    <row r="171" spans="1:52" ht="14.25" customHeight="1" x14ac:dyDescent="0.25">
      <c r="A171" s="321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2">
        <v>4680115881556</v>
      </c>
      <c r="E172" s="323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3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2">
        <v>4680115880573</v>
      </c>
      <c r="E173" s="323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53" t="s">
        <v>280</v>
      </c>
      <c r="N173" s="325"/>
      <c r="O173" s="325"/>
      <c r="P173" s="325"/>
      <c r="Q173" s="323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2">
        <v>4680115881594</v>
      </c>
      <c r="E174" s="323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3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2">
        <v>4680115881587</v>
      </c>
      <c r="E175" s="323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7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2">
        <v>4680115881587</v>
      </c>
      <c r="E176" s="323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2" t="s">
        <v>286</v>
      </c>
      <c r="N176" s="325"/>
      <c r="O176" s="325"/>
      <c r="P176" s="325"/>
      <c r="Q176" s="323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2">
        <v>4680115880962</v>
      </c>
      <c r="E177" s="323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3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2">
        <v>4680115881617</v>
      </c>
      <c r="E178" s="323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3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2">
        <v>4680115881228</v>
      </c>
      <c r="E179" s="323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6" t="s">
        <v>293</v>
      </c>
      <c r="N179" s="325"/>
      <c r="O179" s="325"/>
      <c r="P179" s="325"/>
      <c r="Q179" s="323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2">
        <v>4680115881037</v>
      </c>
      <c r="E180" s="323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3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3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2">
        <v>4680115881037</v>
      </c>
      <c r="E181" s="323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5"/>
      <c r="O181" s="325"/>
      <c r="P181" s="325"/>
      <c r="Q181" s="323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2">
        <v>4680115881211</v>
      </c>
      <c r="E182" s="323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11">
        <v>44</v>
      </c>
      <c r="V182" s="312">
        <f t="shared" si="8"/>
        <v>45.6</v>
      </c>
      <c r="W182" s="37">
        <f>IFERROR(IF(V182=0,"",ROUNDUP(V182/H182,0)*0.00753),"")</f>
        <v>0.14307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2">
        <v>4680115881020</v>
      </c>
      <c r="E183" s="323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3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2">
        <v>4680115882195</v>
      </c>
      <c r="E184" s="323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3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2">
        <v>4680115880092</v>
      </c>
      <c r="E185" s="323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2">
        <v>4680115880221</v>
      </c>
      <c r="E186" s="323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2">
        <v>4680115882942</v>
      </c>
      <c r="E187" s="323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2">
        <v>4680115880504</v>
      </c>
      <c r="E188" s="323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2">
        <v>4680115882164</v>
      </c>
      <c r="E189" s="323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3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18" t="s">
        <v>64</v>
      </c>
      <c r="N190" s="319"/>
      <c r="O190" s="319"/>
      <c r="P190" s="319"/>
      <c r="Q190" s="319"/>
      <c r="R190" s="319"/>
      <c r="S190" s="320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18.333333333333336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19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0.14307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18" t="s">
        <v>64</v>
      </c>
      <c r="N191" s="319"/>
      <c r="O191" s="319"/>
      <c r="P191" s="319"/>
      <c r="Q191" s="319"/>
      <c r="R191" s="319"/>
      <c r="S191" s="320"/>
      <c r="T191" s="38" t="s">
        <v>63</v>
      </c>
      <c r="U191" s="313">
        <f>IFERROR(SUM(U172:U189),"0")</f>
        <v>44</v>
      </c>
      <c r="V191" s="313">
        <f>IFERROR(SUM(V172:V189),"0")</f>
        <v>45.6</v>
      </c>
      <c r="W191" s="38"/>
      <c r="X191" s="314"/>
      <c r="Y191" s="314"/>
    </row>
    <row r="192" spans="1:52" ht="14.25" customHeight="1" x14ac:dyDescent="0.25">
      <c r="A192" s="321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2">
        <v>4680115880801</v>
      </c>
      <c r="E193" s="323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3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2">
        <v>4680115880818</v>
      </c>
      <c r="E194" s="323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6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11">
        <v>30</v>
      </c>
      <c r="V194" s="312">
        <f>IFERROR(IF(U194="",0,CEILING((U194/$H194),1)*$H194),"")</f>
        <v>31.2</v>
      </c>
      <c r="W194" s="37">
        <f>IFERROR(IF(V194=0,"",ROUNDUP(V194/H194,0)*0.00753),"")</f>
        <v>9.7890000000000005E-2</v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18" t="s">
        <v>64</v>
      </c>
      <c r="N195" s="319"/>
      <c r="O195" s="319"/>
      <c r="P195" s="319"/>
      <c r="Q195" s="319"/>
      <c r="R195" s="319"/>
      <c r="S195" s="320"/>
      <c r="T195" s="38" t="s">
        <v>65</v>
      </c>
      <c r="U195" s="313">
        <f>IFERROR(U193/H193,"0")+IFERROR(U194/H194,"0")</f>
        <v>12.5</v>
      </c>
      <c r="V195" s="313">
        <f>IFERROR(V193/H193,"0")+IFERROR(V194/H194,"0")</f>
        <v>13</v>
      </c>
      <c r="W195" s="313">
        <f>IFERROR(IF(W193="",0,W193),"0")+IFERROR(IF(W194="",0,W194),"0")</f>
        <v>9.7890000000000005E-2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18" t="s">
        <v>64</v>
      </c>
      <c r="N196" s="319"/>
      <c r="O196" s="319"/>
      <c r="P196" s="319"/>
      <c r="Q196" s="319"/>
      <c r="R196" s="319"/>
      <c r="S196" s="320"/>
      <c r="T196" s="38" t="s">
        <v>63</v>
      </c>
      <c r="U196" s="313">
        <f>IFERROR(SUM(U193:U194),"0")</f>
        <v>30</v>
      </c>
      <c r="V196" s="313">
        <f>IFERROR(SUM(V193:V194),"0")</f>
        <v>31.2</v>
      </c>
      <c r="W196" s="38"/>
      <c r="X196" s="314"/>
      <c r="Y196" s="314"/>
    </row>
    <row r="197" spans="1:52" ht="16.5" customHeight="1" x14ac:dyDescent="0.25">
      <c r="A197" s="327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6"/>
      <c r="Y197" s="306"/>
    </row>
    <row r="198" spans="1:52" ht="14.25" customHeight="1" x14ac:dyDescent="0.25">
      <c r="A198" s="321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2">
        <v>4607091387445</v>
      </c>
      <c r="E199" s="323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2">
        <v>4607091386004</v>
      </c>
      <c r="E200" s="323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6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2">
        <v>4607091386004</v>
      </c>
      <c r="E201" s="323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2">
        <v>4607091386073</v>
      </c>
      <c r="E202" s="323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2">
        <v>4607091387322</v>
      </c>
      <c r="E203" s="323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2">
        <v>4607091387322</v>
      </c>
      <c r="E204" s="323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3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2">
        <v>4607091387377</v>
      </c>
      <c r="E205" s="323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2">
        <v>4607091387353</v>
      </c>
      <c r="E206" s="323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2">
        <v>4607091386011</v>
      </c>
      <c r="E207" s="323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2">
        <v>4607091387308</v>
      </c>
      <c r="E208" s="323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3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2">
        <v>4607091387339</v>
      </c>
      <c r="E209" s="323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3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2">
        <v>4680115882638</v>
      </c>
      <c r="E210" s="323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3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2">
        <v>4680115881938</v>
      </c>
      <c r="E211" s="323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3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2">
        <v>4607091387346</v>
      </c>
      <c r="E212" s="323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3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2">
        <v>4607091389807</v>
      </c>
      <c r="E213" s="323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3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18" t="s">
        <v>64</v>
      </c>
      <c r="N214" s="319"/>
      <c r="O214" s="319"/>
      <c r="P214" s="319"/>
      <c r="Q214" s="319"/>
      <c r="R214" s="319"/>
      <c r="S214" s="320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18" t="s">
        <v>64</v>
      </c>
      <c r="N215" s="319"/>
      <c r="O215" s="319"/>
      <c r="P215" s="319"/>
      <c r="Q215" s="319"/>
      <c r="R215" s="319"/>
      <c r="S215" s="320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1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2">
        <v>4680115881914</v>
      </c>
      <c r="E217" s="323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3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18" t="s">
        <v>64</v>
      </c>
      <c r="N218" s="319"/>
      <c r="O218" s="319"/>
      <c r="P218" s="319"/>
      <c r="Q218" s="319"/>
      <c r="R218" s="319"/>
      <c r="S218" s="320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18" t="s">
        <v>64</v>
      </c>
      <c r="N219" s="319"/>
      <c r="O219" s="319"/>
      <c r="P219" s="319"/>
      <c r="Q219" s="319"/>
      <c r="R219" s="319"/>
      <c r="S219" s="320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1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2">
        <v>4607091387193</v>
      </c>
      <c r="E221" s="323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11">
        <v>25</v>
      </c>
      <c r="V221" s="312">
        <f>IFERROR(IF(U221="",0,CEILING((U221/$H221),1)*$H221),"")</f>
        <v>25.200000000000003</v>
      </c>
      <c r="W221" s="37">
        <f>IFERROR(IF(V221=0,"",ROUNDUP(V221/H221,0)*0.00753),"")</f>
        <v>4.5179999999999998E-2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2">
        <v>4607091387230</v>
      </c>
      <c r="E222" s="323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11">
        <v>30</v>
      </c>
      <c r="V222" s="312">
        <f>IFERROR(IF(U222="",0,CEILING((U222/$H222),1)*$H222),"")</f>
        <v>33.6</v>
      </c>
      <c r="W222" s="37">
        <f>IFERROR(IF(V222=0,"",ROUNDUP(V222/H222,0)*0.00753),"")</f>
        <v>6.0240000000000002E-2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2">
        <v>4607091387285</v>
      </c>
      <c r="E223" s="323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2">
        <v>4607091389845</v>
      </c>
      <c r="E224" s="323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4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11">
        <v>3.5</v>
      </c>
      <c r="V224" s="312">
        <f>IFERROR(IF(U224="",0,CEILING((U224/$H224),1)*$H224),"")</f>
        <v>4.2</v>
      </c>
      <c r="W224" s="37">
        <f>IFERROR(IF(V224=0,"",ROUNDUP(V224/H224,0)*0.00502),"")</f>
        <v>1.004E-2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13">
        <f>IFERROR(U221/H221,"0")+IFERROR(U222/H222,"0")+IFERROR(U223/H223,"0")+IFERROR(U224/H224,"0")</f>
        <v>14.761904761904761</v>
      </c>
      <c r="V225" s="313">
        <f>IFERROR(V221/H221,"0")+IFERROR(V222/H222,"0")+IFERROR(V223/H223,"0")+IFERROR(V224/H224,"0")</f>
        <v>16</v>
      </c>
      <c r="W225" s="313">
        <f>IFERROR(IF(W221="",0,W221),"0")+IFERROR(IF(W222="",0,W222),"0")+IFERROR(IF(W223="",0,W223),"0")+IFERROR(IF(W224="",0,W224),"0")</f>
        <v>0.11546000000000001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13">
        <f>IFERROR(SUM(U221:U224),"0")</f>
        <v>58.5</v>
      </c>
      <c r="V226" s="313">
        <f>IFERROR(SUM(V221:V224),"0")</f>
        <v>63.000000000000007</v>
      </c>
      <c r="W226" s="38"/>
      <c r="X226" s="314"/>
      <c r="Y226" s="314"/>
    </row>
    <row r="227" spans="1:52" ht="14.25" customHeight="1" x14ac:dyDescent="0.25">
      <c r="A227" s="321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2">
        <v>4607091387766</v>
      </c>
      <c r="E228" s="323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3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2">
        <v>4607091387957</v>
      </c>
      <c r="E229" s="323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3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2">
        <v>4607091387964</v>
      </c>
      <c r="E230" s="323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2">
        <v>4607091381672</v>
      </c>
      <c r="E231" s="323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3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2">
        <v>4607091387537</v>
      </c>
      <c r="E232" s="323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2">
        <v>4607091387513</v>
      </c>
      <c r="E233" s="323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18" t="s">
        <v>64</v>
      </c>
      <c r="N234" s="319"/>
      <c r="O234" s="319"/>
      <c r="P234" s="319"/>
      <c r="Q234" s="319"/>
      <c r="R234" s="319"/>
      <c r="S234" s="320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18" t="s">
        <v>64</v>
      </c>
      <c r="N235" s="319"/>
      <c r="O235" s="319"/>
      <c r="P235" s="319"/>
      <c r="Q235" s="319"/>
      <c r="R235" s="319"/>
      <c r="S235" s="320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1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2">
        <v>4607091380880</v>
      </c>
      <c r="E237" s="323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11">
        <v>100</v>
      </c>
      <c r="V237" s="312">
        <f>IFERROR(IF(U237="",0,CEILING((U237/$H237),1)*$H237),"")</f>
        <v>100.80000000000001</v>
      </c>
      <c r="W237" s="37">
        <f>IFERROR(IF(V237=0,"",ROUNDUP(V237/H237,0)*0.02175),"")</f>
        <v>0.26100000000000001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2">
        <v>4607091384482</v>
      </c>
      <c r="E238" s="323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3"/>
      <c r="R238" s="35"/>
      <c r="S238" s="35"/>
      <c r="T238" s="36" t="s">
        <v>63</v>
      </c>
      <c r="U238" s="311">
        <v>320</v>
      </c>
      <c r="V238" s="312">
        <f>IFERROR(IF(U238="",0,CEILING((U238/$H238),1)*$H238),"")</f>
        <v>327.59999999999997</v>
      </c>
      <c r="W238" s="37">
        <f>IFERROR(IF(V238=0,"",ROUNDUP(V238/H238,0)*0.02175),"")</f>
        <v>0.91349999999999998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2">
        <v>4607091380897</v>
      </c>
      <c r="E239" s="323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3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18" t="s">
        <v>64</v>
      </c>
      <c r="N240" s="319"/>
      <c r="O240" s="319"/>
      <c r="P240" s="319"/>
      <c r="Q240" s="319"/>
      <c r="R240" s="319"/>
      <c r="S240" s="320"/>
      <c r="T240" s="38" t="s">
        <v>65</v>
      </c>
      <c r="U240" s="313">
        <f>IFERROR(U237/H237,"0")+IFERROR(U238/H238,"0")+IFERROR(U239/H239,"0")</f>
        <v>52.930402930402934</v>
      </c>
      <c r="V240" s="313">
        <f>IFERROR(V237/H237,"0")+IFERROR(V238/H238,"0")+IFERROR(V239/H239,"0")</f>
        <v>54</v>
      </c>
      <c r="W240" s="313">
        <f>IFERROR(IF(W237="",0,W237),"0")+IFERROR(IF(W238="",0,W238),"0")+IFERROR(IF(W239="",0,W239),"0")</f>
        <v>1.1745000000000001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18" t="s">
        <v>64</v>
      </c>
      <c r="N241" s="319"/>
      <c r="O241" s="319"/>
      <c r="P241" s="319"/>
      <c r="Q241" s="319"/>
      <c r="R241" s="319"/>
      <c r="S241" s="320"/>
      <c r="T241" s="38" t="s">
        <v>63</v>
      </c>
      <c r="U241" s="313">
        <f>IFERROR(SUM(U237:U239),"0")</f>
        <v>420</v>
      </c>
      <c r="V241" s="313">
        <f>IFERROR(SUM(V237:V239),"0")</f>
        <v>428.4</v>
      </c>
      <c r="W241" s="38"/>
      <c r="X241" s="314"/>
      <c r="Y241" s="314"/>
    </row>
    <row r="242" spans="1:52" ht="14.25" customHeight="1" x14ac:dyDescent="0.25">
      <c r="A242" s="321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2">
        <v>4607091388374</v>
      </c>
      <c r="E243" s="323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63" t="s">
        <v>377</v>
      </c>
      <c r="N243" s="325"/>
      <c r="O243" s="325"/>
      <c r="P243" s="325"/>
      <c r="Q243" s="323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2">
        <v>4607091388381</v>
      </c>
      <c r="E244" s="323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56" t="s">
        <v>380</v>
      </c>
      <c r="N244" s="325"/>
      <c r="O244" s="325"/>
      <c r="P244" s="325"/>
      <c r="Q244" s="323"/>
      <c r="R244" s="35"/>
      <c r="S244" s="35"/>
      <c r="T244" s="36" t="s">
        <v>63</v>
      </c>
      <c r="U244" s="311">
        <v>10</v>
      </c>
      <c r="V244" s="312">
        <f>IFERROR(IF(U244="",0,CEILING((U244/$H244),1)*$H244),"")</f>
        <v>12.16</v>
      </c>
      <c r="W244" s="37">
        <f>IFERROR(IF(V244=0,"",ROUNDUP(V244/H244,0)*0.00753),"")</f>
        <v>3.0120000000000001E-2</v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2">
        <v>4607091388404</v>
      </c>
      <c r="E245" s="323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3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18" t="s">
        <v>64</v>
      </c>
      <c r="N246" s="319"/>
      <c r="O246" s="319"/>
      <c r="P246" s="319"/>
      <c r="Q246" s="319"/>
      <c r="R246" s="319"/>
      <c r="S246" s="320"/>
      <c r="T246" s="38" t="s">
        <v>65</v>
      </c>
      <c r="U246" s="313">
        <f>IFERROR(U243/H243,"0")+IFERROR(U244/H244,"0")+IFERROR(U245/H245,"0")</f>
        <v>3.2894736842105261</v>
      </c>
      <c r="V246" s="313">
        <f>IFERROR(V243/H243,"0")+IFERROR(V244/H244,"0")+IFERROR(V245/H245,"0")</f>
        <v>4</v>
      </c>
      <c r="W246" s="313">
        <f>IFERROR(IF(W243="",0,W243),"0")+IFERROR(IF(W244="",0,W244),"0")+IFERROR(IF(W245="",0,W245),"0")</f>
        <v>3.0120000000000001E-2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18" t="s">
        <v>64</v>
      </c>
      <c r="N247" s="319"/>
      <c r="O247" s="319"/>
      <c r="P247" s="319"/>
      <c r="Q247" s="319"/>
      <c r="R247" s="319"/>
      <c r="S247" s="320"/>
      <c r="T247" s="38" t="s">
        <v>63</v>
      </c>
      <c r="U247" s="313">
        <f>IFERROR(SUM(U243:U245),"0")</f>
        <v>10</v>
      </c>
      <c r="V247" s="313">
        <f>IFERROR(SUM(V243:V245),"0")</f>
        <v>12.16</v>
      </c>
      <c r="W247" s="38"/>
      <c r="X247" s="314"/>
      <c r="Y247" s="314"/>
    </row>
    <row r="248" spans="1:52" ht="14.25" customHeight="1" x14ac:dyDescent="0.25">
      <c r="A248" s="321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2">
        <v>4680115881808</v>
      </c>
      <c r="E249" s="323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3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2">
        <v>4680115881822</v>
      </c>
      <c r="E250" s="323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3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2">
        <v>4680115880016</v>
      </c>
      <c r="E251" s="323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18" t="s">
        <v>64</v>
      </c>
      <c r="N252" s="319"/>
      <c r="O252" s="319"/>
      <c r="P252" s="319"/>
      <c r="Q252" s="319"/>
      <c r="R252" s="319"/>
      <c r="S252" s="320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18" t="s">
        <v>64</v>
      </c>
      <c r="N253" s="319"/>
      <c r="O253" s="319"/>
      <c r="P253" s="319"/>
      <c r="Q253" s="319"/>
      <c r="R253" s="319"/>
      <c r="S253" s="320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27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6"/>
      <c r="Y254" s="306"/>
    </row>
    <row r="255" spans="1:52" ht="14.25" customHeight="1" x14ac:dyDescent="0.25">
      <c r="A255" s="321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2">
        <v>4607091387421</v>
      </c>
      <c r="E256" s="323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2">
        <v>4607091387421</v>
      </c>
      <c r="E257" s="323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3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2">
        <v>4607091387452</v>
      </c>
      <c r="E258" s="323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24" t="s">
        <v>397</v>
      </c>
      <c r="N258" s="325"/>
      <c r="O258" s="325"/>
      <c r="P258" s="325"/>
      <c r="Q258" s="323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2">
        <v>4607091387452</v>
      </c>
      <c r="E259" s="323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4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2">
        <v>4607091385984</v>
      </c>
      <c r="E260" s="323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2">
        <v>4607091387438</v>
      </c>
      <c r="E261" s="323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2">
        <v>4607091387469</v>
      </c>
      <c r="E262" s="323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18" t="s">
        <v>64</v>
      </c>
      <c r="N263" s="319"/>
      <c r="O263" s="319"/>
      <c r="P263" s="319"/>
      <c r="Q263" s="319"/>
      <c r="R263" s="319"/>
      <c r="S263" s="320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18" t="s">
        <v>64</v>
      </c>
      <c r="N264" s="319"/>
      <c r="O264" s="319"/>
      <c r="P264" s="319"/>
      <c r="Q264" s="319"/>
      <c r="R264" s="319"/>
      <c r="S264" s="320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1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2">
        <v>4607091387292</v>
      </c>
      <c r="E266" s="323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3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2">
        <v>4607091387315</v>
      </c>
      <c r="E267" s="323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18" t="s">
        <v>64</v>
      </c>
      <c r="N268" s="319"/>
      <c r="O268" s="319"/>
      <c r="P268" s="319"/>
      <c r="Q268" s="319"/>
      <c r="R268" s="319"/>
      <c r="S268" s="320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18" t="s">
        <v>64</v>
      </c>
      <c r="N269" s="319"/>
      <c r="O269" s="319"/>
      <c r="P269" s="319"/>
      <c r="Q269" s="319"/>
      <c r="R269" s="319"/>
      <c r="S269" s="320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27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6"/>
      <c r="Y270" s="306"/>
    </row>
    <row r="271" spans="1:52" ht="14.25" customHeight="1" x14ac:dyDescent="0.25">
      <c r="A271" s="321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2">
        <v>4607091383836</v>
      </c>
      <c r="E272" s="323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11">
        <v>3</v>
      </c>
      <c r="V272" s="312">
        <f>IFERROR(IF(U272="",0,CEILING((U272/$H272),1)*$H272),"")</f>
        <v>3.6</v>
      </c>
      <c r="W272" s="37">
        <f>IFERROR(IF(V272=0,"",ROUNDUP(V272/H272,0)*0.00753),"")</f>
        <v>1.506E-2</v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18" t="s">
        <v>64</v>
      </c>
      <c r="N273" s="319"/>
      <c r="O273" s="319"/>
      <c r="P273" s="319"/>
      <c r="Q273" s="319"/>
      <c r="R273" s="319"/>
      <c r="S273" s="320"/>
      <c r="T273" s="38" t="s">
        <v>65</v>
      </c>
      <c r="U273" s="313">
        <f>IFERROR(U272/H272,"0")</f>
        <v>1.6666666666666665</v>
      </c>
      <c r="V273" s="313">
        <f>IFERROR(V272/H272,"0")</f>
        <v>2</v>
      </c>
      <c r="W273" s="313">
        <f>IFERROR(IF(W272="",0,W272),"0")</f>
        <v>1.506E-2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18" t="s">
        <v>64</v>
      </c>
      <c r="N274" s="319"/>
      <c r="O274" s="319"/>
      <c r="P274" s="319"/>
      <c r="Q274" s="319"/>
      <c r="R274" s="319"/>
      <c r="S274" s="320"/>
      <c r="T274" s="38" t="s">
        <v>63</v>
      </c>
      <c r="U274" s="313">
        <f>IFERROR(SUM(U272:U272),"0")</f>
        <v>3</v>
      </c>
      <c r="V274" s="313">
        <f>IFERROR(SUM(V272:V272),"0")</f>
        <v>3.6</v>
      </c>
      <c r="W274" s="38"/>
      <c r="X274" s="314"/>
      <c r="Y274" s="314"/>
    </row>
    <row r="275" spans="1:52" ht="14.25" customHeight="1" x14ac:dyDescent="0.25">
      <c r="A275" s="321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2">
        <v>4607091387919</v>
      </c>
      <c r="E276" s="323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3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2">
        <v>4607091383942</v>
      </c>
      <c r="E277" s="323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3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2">
        <v>4607091383959</v>
      </c>
      <c r="E278" s="323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8" t="s">
        <v>418</v>
      </c>
      <c r="N278" s="325"/>
      <c r="O278" s="325"/>
      <c r="P278" s="325"/>
      <c r="Q278" s="323"/>
      <c r="R278" s="35"/>
      <c r="S278" s="35"/>
      <c r="T278" s="36" t="s">
        <v>63</v>
      </c>
      <c r="U278" s="311">
        <v>25.2</v>
      </c>
      <c r="V278" s="312">
        <f>IFERROR(IF(U278="",0,CEILING((U278/$H278),1)*$H278),"")</f>
        <v>25.2</v>
      </c>
      <c r="W278" s="37">
        <f>IFERROR(IF(V278=0,"",ROUNDUP(V278/H278,0)*0.00753),"")</f>
        <v>7.5300000000000006E-2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13">
        <f>IFERROR(U276/H276,"0")+IFERROR(U277/H277,"0")+IFERROR(U278/H278,"0")</f>
        <v>10</v>
      </c>
      <c r="V279" s="313">
        <f>IFERROR(V276/H276,"0")+IFERROR(V277/H277,"0")+IFERROR(V278/H278,"0")</f>
        <v>10</v>
      </c>
      <c r="W279" s="313">
        <f>IFERROR(IF(W276="",0,W276),"0")+IFERROR(IF(W277="",0,W277),"0")+IFERROR(IF(W278="",0,W278),"0")</f>
        <v>7.5300000000000006E-2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13">
        <f>IFERROR(SUM(U276:U278),"0")</f>
        <v>25.2</v>
      </c>
      <c r="V280" s="313">
        <f>IFERROR(SUM(V276:V278),"0")</f>
        <v>25.2</v>
      </c>
      <c r="W280" s="38"/>
      <c r="X280" s="314"/>
      <c r="Y280" s="314"/>
    </row>
    <row r="281" spans="1:52" ht="14.25" customHeight="1" x14ac:dyDescent="0.25">
      <c r="A281" s="321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2">
        <v>4607091388831</v>
      </c>
      <c r="E282" s="323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18" t="s">
        <v>64</v>
      </c>
      <c r="N283" s="319"/>
      <c r="O283" s="319"/>
      <c r="P283" s="319"/>
      <c r="Q283" s="319"/>
      <c r="R283" s="319"/>
      <c r="S283" s="320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18" t="s">
        <v>64</v>
      </c>
      <c r="N284" s="319"/>
      <c r="O284" s="319"/>
      <c r="P284" s="319"/>
      <c r="Q284" s="319"/>
      <c r="R284" s="319"/>
      <c r="S284" s="320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1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2">
        <v>4607091383102</v>
      </c>
      <c r="E286" s="323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3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18" t="s">
        <v>64</v>
      </c>
      <c r="N287" s="319"/>
      <c r="O287" s="319"/>
      <c r="P287" s="319"/>
      <c r="Q287" s="319"/>
      <c r="R287" s="319"/>
      <c r="S287" s="320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18" t="s">
        <v>64</v>
      </c>
      <c r="N288" s="319"/>
      <c r="O288" s="319"/>
      <c r="P288" s="319"/>
      <c r="Q288" s="319"/>
      <c r="R288" s="319"/>
      <c r="S288" s="320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0" t="s">
        <v>423</v>
      </c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41"/>
      <c r="P289" s="341"/>
      <c r="Q289" s="341"/>
      <c r="R289" s="341"/>
      <c r="S289" s="341"/>
      <c r="T289" s="341"/>
      <c r="U289" s="341"/>
      <c r="V289" s="341"/>
      <c r="W289" s="341"/>
      <c r="X289" s="49"/>
      <c r="Y289" s="49"/>
    </row>
    <row r="290" spans="1:52" ht="16.5" customHeight="1" x14ac:dyDescent="0.25">
      <c r="A290" s="327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6"/>
      <c r="Y290" s="306"/>
    </row>
    <row r="291" spans="1:52" ht="14.25" customHeight="1" x14ac:dyDescent="0.25">
      <c r="A291" s="321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2">
        <v>4607091383997</v>
      </c>
      <c r="E292" s="323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2">
        <v>4607091383997</v>
      </c>
      <c r="E293" s="323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11">
        <v>2700</v>
      </c>
      <c r="V293" s="312">
        <f t="shared" si="14"/>
        <v>2700</v>
      </c>
      <c r="W293" s="37">
        <f>IFERROR(IF(V293=0,"",ROUNDUP(V293/H293,0)*0.02175),"")</f>
        <v>3.9149999999999996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2">
        <v>4607091384130</v>
      </c>
      <c r="E294" s="323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11">
        <v>1250</v>
      </c>
      <c r="V294" s="312">
        <f t="shared" si="14"/>
        <v>1260</v>
      </c>
      <c r="W294" s="37">
        <f>IFERROR(IF(V294=0,"",ROUNDUP(V294/H294,0)*0.02175),"")</f>
        <v>1.827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2">
        <v>4607091384130</v>
      </c>
      <c r="E295" s="323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3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2">
        <v>4607091384147</v>
      </c>
      <c r="E296" s="323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11">
        <v>2000</v>
      </c>
      <c r="V296" s="312">
        <f t="shared" si="14"/>
        <v>2010</v>
      </c>
      <c r="W296" s="37">
        <f>IFERROR(IF(V296=0,"",ROUNDUP(V296/H296,0)*0.02175),"")</f>
        <v>2.9144999999999999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2">
        <v>4607091384147</v>
      </c>
      <c r="E297" s="323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1" t="s">
        <v>434</v>
      </c>
      <c r="N297" s="325"/>
      <c r="O297" s="325"/>
      <c r="P297" s="325"/>
      <c r="Q297" s="323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2">
        <v>4607091384154</v>
      </c>
      <c r="E298" s="323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3"/>
      <c r="R298" s="35"/>
      <c r="S298" s="35"/>
      <c r="T298" s="36" t="s">
        <v>63</v>
      </c>
      <c r="U298" s="311">
        <v>35.199999999999989</v>
      </c>
      <c r="V298" s="312">
        <f t="shared" si="14"/>
        <v>40</v>
      </c>
      <c r="W298" s="37">
        <f>IFERROR(IF(V298=0,"",ROUNDUP(V298/H298,0)*0.00937),"")</f>
        <v>7.4959999999999999E-2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2">
        <v>4607091384161</v>
      </c>
      <c r="E299" s="323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0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3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18" t="s">
        <v>64</v>
      </c>
      <c r="N300" s="319"/>
      <c r="O300" s="319"/>
      <c r="P300" s="319"/>
      <c r="Q300" s="319"/>
      <c r="R300" s="319"/>
      <c r="S300" s="320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403.70666666666665</v>
      </c>
      <c r="V300" s="313">
        <f>IFERROR(V292/H292,"0")+IFERROR(V293/H293,"0")+IFERROR(V294/H294,"0")+IFERROR(V295/H295,"0")+IFERROR(V296/H296,"0")+IFERROR(V297/H297,"0")+IFERROR(V298/H298,"0")+IFERROR(V299/H299,"0")</f>
        <v>406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8.7314600000000002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18" t="s">
        <v>64</v>
      </c>
      <c r="N301" s="319"/>
      <c r="O301" s="319"/>
      <c r="P301" s="319"/>
      <c r="Q301" s="319"/>
      <c r="R301" s="319"/>
      <c r="S301" s="320"/>
      <c r="T301" s="38" t="s">
        <v>63</v>
      </c>
      <c r="U301" s="313">
        <f>IFERROR(SUM(U292:U299),"0")</f>
        <v>5985.2</v>
      </c>
      <c r="V301" s="313">
        <f>IFERROR(SUM(V292:V299),"0")</f>
        <v>6010</v>
      </c>
      <c r="W301" s="38"/>
      <c r="X301" s="314"/>
      <c r="Y301" s="314"/>
    </row>
    <row r="302" spans="1:52" ht="14.25" customHeight="1" x14ac:dyDescent="0.25">
      <c r="A302" s="321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2">
        <v>4607091383980</v>
      </c>
      <c r="E303" s="323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3"/>
      <c r="R303" s="35"/>
      <c r="S303" s="35"/>
      <c r="T303" s="36" t="s">
        <v>63</v>
      </c>
      <c r="U303" s="311">
        <v>2500</v>
      </c>
      <c r="V303" s="312">
        <f>IFERROR(IF(U303="",0,CEILING((U303/$H303),1)*$H303),"")</f>
        <v>2505</v>
      </c>
      <c r="W303" s="37">
        <f>IFERROR(IF(V303=0,"",ROUNDUP(V303/H303,0)*0.02175),"")</f>
        <v>3.6322499999999995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2">
        <v>4607091384178</v>
      </c>
      <c r="E304" s="323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13">
        <f>IFERROR(U303/H303,"0")+IFERROR(U304/H304,"0")</f>
        <v>166.66666666666666</v>
      </c>
      <c r="V305" s="313">
        <f>IFERROR(V303/H303,"0")+IFERROR(V304/H304,"0")</f>
        <v>167</v>
      </c>
      <c r="W305" s="313">
        <f>IFERROR(IF(W303="",0,W303),"0")+IFERROR(IF(W304="",0,W304),"0")</f>
        <v>3.6322499999999995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13">
        <f>IFERROR(SUM(U303:U304),"0")</f>
        <v>2500</v>
      </c>
      <c r="V306" s="313">
        <f>IFERROR(SUM(V303:V304),"0")</f>
        <v>2505</v>
      </c>
      <c r="W306" s="38"/>
      <c r="X306" s="314"/>
      <c r="Y306" s="314"/>
    </row>
    <row r="307" spans="1:52" ht="14.25" customHeight="1" x14ac:dyDescent="0.25">
      <c r="A307" s="321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2">
        <v>4607091384260</v>
      </c>
      <c r="E308" s="323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18" t="s">
        <v>64</v>
      </c>
      <c r="N309" s="319"/>
      <c r="O309" s="319"/>
      <c r="P309" s="319"/>
      <c r="Q309" s="319"/>
      <c r="R309" s="319"/>
      <c r="S309" s="320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18" t="s">
        <v>64</v>
      </c>
      <c r="N310" s="319"/>
      <c r="O310" s="319"/>
      <c r="P310" s="319"/>
      <c r="Q310" s="319"/>
      <c r="R310" s="319"/>
      <c r="S310" s="320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1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2">
        <v>4607091384673</v>
      </c>
      <c r="E312" s="323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11">
        <v>65</v>
      </c>
      <c r="V312" s="312">
        <f>IFERROR(IF(U312="",0,CEILING((U312/$H312),1)*$H312),"")</f>
        <v>70.2</v>
      </c>
      <c r="W312" s="37">
        <f>IFERROR(IF(V312=0,"",ROUNDUP(V312/H312,0)*0.02175),"")</f>
        <v>0.19574999999999998</v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13">
        <f>IFERROR(U312/H312,"0")</f>
        <v>8.3333333333333339</v>
      </c>
      <c r="V313" s="313">
        <f>IFERROR(V312/H312,"0")</f>
        <v>9</v>
      </c>
      <c r="W313" s="313">
        <f>IFERROR(IF(W312="",0,W312),"0")</f>
        <v>0.19574999999999998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13">
        <f>IFERROR(SUM(U312:U312),"0")</f>
        <v>65</v>
      </c>
      <c r="V314" s="313">
        <f>IFERROR(SUM(V312:V312),"0")</f>
        <v>70.2</v>
      </c>
      <c r="W314" s="38"/>
      <c r="X314" s="314"/>
      <c r="Y314" s="314"/>
    </row>
    <row r="315" spans="1:52" ht="16.5" customHeight="1" x14ac:dyDescent="0.25">
      <c r="A315" s="327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6"/>
      <c r="Y315" s="306"/>
    </row>
    <row r="316" spans="1:52" ht="14.25" customHeight="1" x14ac:dyDescent="0.25">
      <c r="A316" s="321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2">
        <v>4607091384185</v>
      </c>
      <c r="E317" s="323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2">
        <v>4607091384192</v>
      </c>
      <c r="E318" s="323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2">
        <v>4680115881907</v>
      </c>
      <c r="E319" s="323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2">
        <v>4607091384680</v>
      </c>
      <c r="E320" s="323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1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18" t="s">
        <v>64</v>
      </c>
      <c r="N321" s="319"/>
      <c r="O321" s="319"/>
      <c r="P321" s="319"/>
      <c r="Q321" s="319"/>
      <c r="R321" s="319"/>
      <c r="S321" s="320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18" t="s">
        <v>64</v>
      </c>
      <c r="N322" s="319"/>
      <c r="O322" s="319"/>
      <c r="P322" s="319"/>
      <c r="Q322" s="319"/>
      <c r="R322" s="319"/>
      <c r="S322" s="320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1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2">
        <v>4607091384802</v>
      </c>
      <c r="E324" s="323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2">
        <v>4607091384826</v>
      </c>
      <c r="E325" s="323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11">
        <v>5.25</v>
      </c>
      <c r="V325" s="312">
        <f>IFERROR(IF(U325="",0,CEILING((U325/$H325),1)*$H325),"")</f>
        <v>5.6</v>
      </c>
      <c r="W325" s="37">
        <f>IFERROR(IF(V325=0,"",ROUNDUP(V325/H325,0)*0.00502),"")</f>
        <v>1.004E-2</v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18" t="s">
        <v>64</v>
      </c>
      <c r="N326" s="319"/>
      <c r="O326" s="319"/>
      <c r="P326" s="319"/>
      <c r="Q326" s="319"/>
      <c r="R326" s="319"/>
      <c r="S326" s="320"/>
      <c r="T326" s="38" t="s">
        <v>65</v>
      </c>
      <c r="U326" s="313">
        <f>IFERROR(U324/H324,"0")+IFERROR(U325/H325,"0")</f>
        <v>1.8750000000000002</v>
      </c>
      <c r="V326" s="313">
        <f>IFERROR(V324/H324,"0")+IFERROR(V325/H325,"0")</f>
        <v>2</v>
      </c>
      <c r="W326" s="313">
        <f>IFERROR(IF(W324="",0,W324),"0")+IFERROR(IF(W325="",0,W325),"0")</f>
        <v>1.004E-2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18" t="s">
        <v>64</v>
      </c>
      <c r="N327" s="319"/>
      <c r="O327" s="319"/>
      <c r="P327" s="319"/>
      <c r="Q327" s="319"/>
      <c r="R327" s="319"/>
      <c r="S327" s="320"/>
      <c r="T327" s="38" t="s">
        <v>63</v>
      </c>
      <c r="U327" s="313">
        <f>IFERROR(SUM(U324:U325),"0")</f>
        <v>5.25</v>
      </c>
      <c r="V327" s="313">
        <f>IFERROR(SUM(V324:V325),"0")</f>
        <v>5.6</v>
      </c>
      <c r="W327" s="38"/>
      <c r="X327" s="314"/>
      <c r="Y327" s="314"/>
    </row>
    <row r="328" spans="1:52" ht="14.25" customHeight="1" x14ac:dyDescent="0.25">
      <c r="A328" s="321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2">
        <v>4607091384246</v>
      </c>
      <c r="E329" s="323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2">
        <v>4680115881976</v>
      </c>
      <c r="E330" s="323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2">
        <v>4607091384253</v>
      </c>
      <c r="E331" s="323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2">
        <v>4680115881969</v>
      </c>
      <c r="E332" s="323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18" t="s">
        <v>64</v>
      </c>
      <c r="N333" s="319"/>
      <c r="O333" s="319"/>
      <c r="P333" s="319"/>
      <c r="Q333" s="319"/>
      <c r="R333" s="319"/>
      <c r="S333" s="320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18" t="s">
        <v>64</v>
      </c>
      <c r="N334" s="319"/>
      <c r="O334" s="319"/>
      <c r="P334" s="319"/>
      <c r="Q334" s="319"/>
      <c r="R334" s="319"/>
      <c r="S334" s="320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1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2">
        <v>4607091389357</v>
      </c>
      <c r="E336" s="323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18" t="s">
        <v>64</v>
      </c>
      <c r="N337" s="319"/>
      <c r="O337" s="319"/>
      <c r="P337" s="319"/>
      <c r="Q337" s="319"/>
      <c r="R337" s="319"/>
      <c r="S337" s="320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18" t="s">
        <v>64</v>
      </c>
      <c r="N338" s="319"/>
      <c r="O338" s="319"/>
      <c r="P338" s="319"/>
      <c r="Q338" s="319"/>
      <c r="R338" s="319"/>
      <c r="S338" s="320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0" t="s">
        <v>470</v>
      </c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41"/>
      <c r="O339" s="341"/>
      <c r="P339" s="341"/>
      <c r="Q339" s="341"/>
      <c r="R339" s="341"/>
      <c r="S339" s="341"/>
      <c r="T339" s="341"/>
      <c r="U339" s="341"/>
      <c r="V339" s="341"/>
      <c r="W339" s="341"/>
      <c r="X339" s="49"/>
      <c r="Y339" s="49"/>
    </row>
    <row r="340" spans="1:52" ht="16.5" customHeight="1" x14ac:dyDescent="0.25">
      <c r="A340" s="327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6"/>
      <c r="Y340" s="306"/>
    </row>
    <row r="341" spans="1:52" ht="14.25" customHeight="1" x14ac:dyDescent="0.25">
      <c r="A341" s="321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2">
        <v>4607091389708</v>
      </c>
      <c r="E342" s="323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2">
        <v>4607091389692</v>
      </c>
      <c r="E343" s="323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18" t="s">
        <v>64</v>
      </c>
      <c r="N344" s="319"/>
      <c r="O344" s="319"/>
      <c r="P344" s="319"/>
      <c r="Q344" s="319"/>
      <c r="R344" s="319"/>
      <c r="S344" s="320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18" t="s">
        <v>64</v>
      </c>
      <c r="N345" s="319"/>
      <c r="O345" s="319"/>
      <c r="P345" s="319"/>
      <c r="Q345" s="319"/>
      <c r="R345" s="319"/>
      <c r="S345" s="320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1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2">
        <v>4607091389753</v>
      </c>
      <c r="E347" s="323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11">
        <v>15</v>
      </c>
      <c r="V347" s="312">
        <f t="shared" ref="V347:V359" si="15">IFERROR(IF(U347="",0,CEILING((U347/$H347),1)*$H347),"")</f>
        <v>16.8</v>
      </c>
      <c r="W347" s="37">
        <f>IFERROR(IF(V347=0,"",ROUNDUP(V347/H347,0)*0.00753),"")</f>
        <v>3.0120000000000001E-2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2">
        <v>4607091389760</v>
      </c>
      <c r="E348" s="323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2">
        <v>4607091389746</v>
      </c>
      <c r="E349" s="323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2">
        <v>4680115882928</v>
      </c>
      <c r="E350" s="323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2">
        <v>4680115883147</v>
      </c>
      <c r="E351" s="323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11">
        <v>4.2</v>
      </c>
      <c r="V351" s="312">
        <f t="shared" si="15"/>
        <v>5.04</v>
      </c>
      <c r="W351" s="37">
        <f t="shared" ref="W351:W359" si="16">IFERROR(IF(V351=0,"",ROUNDUP(V351/H351,0)*0.00502),"")</f>
        <v>1.506E-2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2">
        <v>4607091384338</v>
      </c>
      <c r="E352" s="323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2">
        <v>4680115883154</v>
      </c>
      <c r="E353" s="323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2">
        <v>4607091389524</v>
      </c>
      <c r="E354" s="323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2">
        <v>4680115883161</v>
      </c>
      <c r="E355" s="323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6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2">
        <v>4607091384345</v>
      </c>
      <c r="E356" s="323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2">
        <v>4680115883178</v>
      </c>
      <c r="E357" s="323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2">
        <v>4607091389531</v>
      </c>
      <c r="E358" s="323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2">
        <v>4680115883185</v>
      </c>
      <c r="E359" s="323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349" t="s">
        <v>502</v>
      </c>
      <c r="N359" s="325"/>
      <c r="O359" s="325"/>
      <c r="P359" s="325"/>
      <c r="Q359" s="323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18" t="s">
        <v>64</v>
      </c>
      <c r="N360" s="319"/>
      <c r="O360" s="319"/>
      <c r="P360" s="319"/>
      <c r="Q360" s="319"/>
      <c r="R360" s="319"/>
      <c r="S360" s="320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6.0714285714285712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7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4.5179999999999998E-2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18" t="s">
        <v>64</v>
      </c>
      <c r="N361" s="319"/>
      <c r="O361" s="319"/>
      <c r="P361" s="319"/>
      <c r="Q361" s="319"/>
      <c r="R361" s="319"/>
      <c r="S361" s="320"/>
      <c r="T361" s="38" t="s">
        <v>63</v>
      </c>
      <c r="U361" s="313">
        <f>IFERROR(SUM(U347:U359),"0")</f>
        <v>19.2</v>
      </c>
      <c r="V361" s="313">
        <f>IFERROR(SUM(V347:V359),"0")</f>
        <v>21.84</v>
      </c>
      <c r="W361" s="38"/>
      <c r="X361" s="314"/>
      <c r="Y361" s="314"/>
    </row>
    <row r="362" spans="1:52" ht="14.25" customHeight="1" x14ac:dyDescent="0.25">
      <c r="A362" s="321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2">
        <v>4607091389685</v>
      </c>
      <c r="E363" s="323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2">
        <v>4607091389654</v>
      </c>
      <c r="E364" s="323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6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2">
        <v>4607091384352</v>
      </c>
      <c r="E365" s="323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2">
        <v>4607091389661</v>
      </c>
      <c r="E366" s="323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18" t="s">
        <v>64</v>
      </c>
      <c r="N367" s="319"/>
      <c r="O367" s="319"/>
      <c r="P367" s="319"/>
      <c r="Q367" s="319"/>
      <c r="R367" s="319"/>
      <c r="S367" s="320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18" t="s">
        <v>64</v>
      </c>
      <c r="N368" s="319"/>
      <c r="O368" s="319"/>
      <c r="P368" s="319"/>
      <c r="Q368" s="319"/>
      <c r="R368" s="319"/>
      <c r="S368" s="320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1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2">
        <v>4680115881648</v>
      </c>
      <c r="E370" s="323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18" t="s">
        <v>64</v>
      </c>
      <c r="N371" s="319"/>
      <c r="O371" s="319"/>
      <c r="P371" s="319"/>
      <c r="Q371" s="319"/>
      <c r="R371" s="319"/>
      <c r="S371" s="320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18" t="s">
        <v>64</v>
      </c>
      <c r="N372" s="319"/>
      <c r="O372" s="319"/>
      <c r="P372" s="319"/>
      <c r="Q372" s="319"/>
      <c r="R372" s="319"/>
      <c r="S372" s="320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1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2">
        <v>4680115883017</v>
      </c>
      <c r="E374" s="323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6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2">
        <v>4680115883031</v>
      </c>
      <c r="E375" s="323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2">
        <v>4680115883024</v>
      </c>
      <c r="E376" s="323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18" t="s">
        <v>64</v>
      </c>
      <c r="N377" s="319"/>
      <c r="O377" s="319"/>
      <c r="P377" s="319"/>
      <c r="Q377" s="319"/>
      <c r="R377" s="319"/>
      <c r="S377" s="320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18" t="s">
        <v>64</v>
      </c>
      <c r="N378" s="319"/>
      <c r="O378" s="319"/>
      <c r="P378" s="319"/>
      <c r="Q378" s="319"/>
      <c r="R378" s="319"/>
      <c r="S378" s="320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1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2">
        <v>4680115882997</v>
      </c>
      <c r="E380" s="323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8" t="s">
        <v>522</v>
      </c>
      <c r="N380" s="325"/>
      <c r="O380" s="325"/>
      <c r="P380" s="325"/>
      <c r="Q380" s="323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18" t="s">
        <v>64</v>
      </c>
      <c r="N381" s="319"/>
      <c r="O381" s="319"/>
      <c r="P381" s="319"/>
      <c r="Q381" s="319"/>
      <c r="R381" s="319"/>
      <c r="S381" s="320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18" t="s">
        <v>64</v>
      </c>
      <c r="N382" s="319"/>
      <c r="O382" s="319"/>
      <c r="P382" s="319"/>
      <c r="Q382" s="319"/>
      <c r="R382" s="319"/>
      <c r="S382" s="320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27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6"/>
      <c r="Y383" s="306"/>
    </row>
    <row r="384" spans="1:52" ht="14.25" customHeight="1" x14ac:dyDescent="0.25">
      <c r="A384" s="321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2">
        <v>4607091389388</v>
      </c>
      <c r="E385" s="323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2">
        <v>4607091389364</v>
      </c>
      <c r="E386" s="323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18" t="s">
        <v>64</v>
      </c>
      <c r="N387" s="319"/>
      <c r="O387" s="319"/>
      <c r="P387" s="319"/>
      <c r="Q387" s="319"/>
      <c r="R387" s="319"/>
      <c r="S387" s="320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18" t="s">
        <v>64</v>
      </c>
      <c r="N388" s="319"/>
      <c r="O388" s="319"/>
      <c r="P388" s="319"/>
      <c r="Q388" s="319"/>
      <c r="R388" s="319"/>
      <c r="S388" s="320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1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2">
        <v>4607091389739</v>
      </c>
      <c r="E390" s="323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2">
        <v>4680115883048</v>
      </c>
      <c r="E391" s="323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2">
        <v>4607091389425</v>
      </c>
      <c r="E392" s="323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2">
        <v>4680115882911</v>
      </c>
      <c r="E393" s="323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87" t="s">
        <v>536</v>
      </c>
      <c r="N393" s="325"/>
      <c r="O393" s="325"/>
      <c r="P393" s="325"/>
      <c r="Q393" s="323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2">
        <v>4680115880771</v>
      </c>
      <c r="E394" s="323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2">
        <v>4607091389500</v>
      </c>
      <c r="E395" s="323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2">
        <v>4680115881983</v>
      </c>
      <c r="E396" s="323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1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2">
        <v>4680115883000</v>
      </c>
      <c r="E400" s="323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18" t="s">
        <v>64</v>
      </c>
      <c r="N401" s="319"/>
      <c r="O401" s="319"/>
      <c r="P401" s="319"/>
      <c r="Q401" s="319"/>
      <c r="R401" s="319"/>
      <c r="S401" s="320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18" t="s">
        <v>64</v>
      </c>
      <c r="N402" s="319"/>
      <c r="O402" s="319"/>
      <c r="P402" s="319"/>
      <c r="Q402" s="319"/>
      <c r="R402" s="319"/>
      <c r="S402" s="320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1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2">
        <v>4680115882980</v>
      </c>
      <c r="E404" s="323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4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18" t="s">
        <v>64</v>
      </c>
      <c r="N405" s="319"/>
      <c r="O405" s="319"/>
      <c r="P405" s="319"/>
      <c r="Q405" s="319"/>
      <c r="R405" s="319"/>
      <c r="S405" s="320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18" t="s">
        <v>64</v>
      </c>
      <c r="N406" s="319"/>
      <c r="O406" s="319"/>
      <c r="P406" s="319"/>
      <c r="Q406" s="319"/>
      <c r="R406" s="319"/>
      <c r="S406" s="320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0" t="s">
        <v>547</v>
      </c>
      <c r="B407" s="341"/>
      <c r="C407" s="341"/>
      <c r="D407" s="341"/>
      <c r="E407" s="341"/>
      <c r="F407" s="341"/>
      <c r="G407" s="341"/>
      <c r="H407" s="341"/>
      <c r="I407" s="341"/>
      <c r="J407" s="341"/>
      <c r="K407" s="341"/>
      <c r="L407" s="341"/>
      <c r="M407" s="341"/>
      <c r="N407" s="341"/>
      <c r="O407" s="341"/>
      <c r="P407" s="341"/>
      <c r="Q407" s="341"/>
      <c r="R407" s="341"/>
      <c r="S407" s="341"/>
      <c r="T407" s="341"/>
      <c r="U407" s="341"/>
      <c r="V407" s="341"/>
      <c r="W407" s="341"/>
      <c r="X407" s="49"/>
      <c r="Y407" s="49"/>
    </row>
    <row r="408" spans="1:52" ht="16.5" customHeight="1" x14ac:dyDescent="0.25">
      <c r="A408" s="327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6"/>
      <c r="Y408" s="306"/>
    </row>
    <row r="409" spans="1:52" ht="14.25" customHeight="1" x14ac:dyDescent="0.25">
      <c r="A409" s="321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2">
        <v>4607091389067</v>
      </c>
      <c r="E410" s="323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2">
        <v>4607091383522</v>
      </c>
      <c r="E411" s="323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2">
        <v>4607091384437</v>
      </c>
      <c r="E412" s="323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11">
        <v>27.712</v>
      </c>
      <c r="V412" s="312">
        <f t="shared" si="18"/>
        <v>31.68</v>
      </c>
      <c r="W412" s="37">
        <f>IFERROR(IF(V412=0,"",ROUNDUP(V412/H412,0)*0.01196),"")</f>
        <v>7.1760000000000004E-2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2">
        <v>4607091389104</v>
      </c>
      <c r="E413" s="323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2">
        <v>4680115880603</v>
      </c>
      <c r="E414" s="323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2">
        <v>4607091389999</v>
      </c>
      <c r="E415" s="323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2">
        <v>4680115882782</v>
      </c>
      <c r="E416" s="323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2">
        <v>4607091389098</v>
      </c>
      <c r="E417" s="323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2">
        <v>4607091389982</v>
      </c>
      <c r="E418" s="323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18" t="s">
        <v>64</v>
      </c>
      <c r="N419" s="319"/>
      <c r="O419" s="319"/>
      <c r="P419" s="319"/>
      <c r="Q419" s="319"/>
      <c r="R419" s="319"/>
      <c r="S419" s="320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5.2484848484848481</v>
      </c>
      <c r="V419" s="313">
        <f>IFERROR(V410/H410,"0")+IFERROR(V411/H411,"0")+IFERROR(V412/H412,"0")+IFERROR(V413/H413,"0")+IFERROR(V414/H414,"0")+IFERROR(V415/H415,"0")+IFERROR(V416/H416,"0")+IFERROR(V417/H417,"0")+IFERROR(V418/H418,"0")</f>
        <v>6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7.1760000000000004E-2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18" t="s">
        <v>64</v>
      </c>
      <c r="N420" s="319"/>
      <c r="O420" s="319"/>
      <c r="P420" s="319"/>
      <c r="Q420" s="319"/>
      <c r="R420" s="319"/>
      <c r="S420" s="320"/>
      <c r="T420" s="38" t="s">
        <v>63</v>
      </c>
      <c r="U420" s="313">
        <f>IFERROR(SUM(U410:U418),"0")</f>
        <v>27.712</v>
      </c>
      <c r="V420" s="313">
        <f>IFERROR(SUM(V410:V418),"0")</f>
        <v>31.68</v>
      </c>
      <c r="W420" s="38"/>
      <c r="X420" s="314"/>
      <c r="Y420" s="314"/>
    </row>
    <row r="421" spans="1:52" ht="14.25" customHeight="1" x14ac:dyDescent="0.25">
      <c r="A421" s="321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2">
        <v>4607091388930</v>
      </c>
      <c r="E422" s="323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2">
        <v>4680115880054</v>
      </c>
      <c r="E423" s="323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18" t="s">
        <v>64</v>
      </c>
      <c r="N424" s="319"/>
      <c r="O424" s="319"/>
      <c r="P424" s="319"/>
      <c r="Q424" s="319"/>
      <c r="R424" s="319"/>
      <c r="S424" s="320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18" t="s">
        <v>64</v>
      </c>
      <c r="N425" s="319"/>
      <c r="O425" s="319"/>
      <c r="P425" s="319"/>
      <c r="Q425" s="319"/>
      <c r="R425" s="319"/>
      <c r="S425" s="320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1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2">
        <v>4680115883116</v>
      </c>
      <c r="E427" s="323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2">
        <v>4680115883093</v>
      </c>
      <c r="E428" s="323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11">
        <v>100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2">
        <v>4680115883109</v>
      </c>
      <c r="E429" s="323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2">
        <v>4680115882072</v>
      </c>
      <c r="E430" s="323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491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2">
        <v>4680115882102</v>
      </c>
      <c r="E431" s="323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11" t="s">
        <v>581</v>
      </c>
      <c r="N431" s="325"/>
      <c r="O431" s="325"/>
      <c r="P431" s="325"/>
      <c r="Q431" s="323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2">
        <v>4680115882096</v>
      </c>
      <c r="E432" s="323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482" t="s">
        <v>584</v>
      </c>
      <c r="N432" s="325"/>
      <c r="O432" s="325"/>
      <c r="P432" s="325"/>
      <c r="Q432" s="323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18" t="s">
        <v>64</v>
      </c>
      <c r="N433" s="319"/>
      <c r="O433" s="319"/>
      <c r="P433" s="319"/>
      <c r="Q433" s="319"/>
      <c r="R433" s="319"/>
      <c r="S433" s="320"/>
      <c r="T433" s="38" t="s">
        <v>65</v>
      </c>
      <c r="U433" s="313">
        <f>IFERROR(U427/H427,"0")+IFERROR(U428/H428,"0")+IFERROR(U429/H429,"0")+IFERROR(U430/H430,"0")+IFERROR(U431/H431,"0")+IFERROR(U432/H432,"0")</f>
        <v>18.939393939393938</v>
      </c>
      <c r="V433" s="313">
        <f>IFERROR(V427/H427,"0")+IFERROR(V428/H428,"0")+IFERROR(V429/H429,"0")+IFERROR(V430/H430,"0")+IFERROR(V431/H431,"0")+IFERROR(V432/H432,"0")</f>
        <v>19</v>
      </c>
      <c r="W433" s="313">
        <f>IFERROR(IF(W427="",0,W427),"0")+IFERROR(IF(W428="",0,W428),"0")+IFERROR(IF(W429="",0,W429),"0")+IFERROR(IF(W430="",0,W430),"0")+IFERROR(IF(W431="",0,W431),"0")+IFERROR(IF(W432="",0,W432),"0")</f>
        <v>0.22724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18" t="s">
        <v>64</v>
      </c>
      <c r="N434" s="319"/>
      <c r="O434" s="319"/>
      <c r="P434" s="319"/>
      <c r="Q434" s="319"/>
      <c r="R434" s="319"/>
      <c r="S434" s="320"/>
      <c r="T434" s="38" t="s">
        <v>63</v>
      </c>
      <c r="U434" s="313">
        <f>IFERROR(SUM(U427:U432),"0")</f>
        <v>100</v>
      </c>
      <c r="V434" s="313">
        <f>IFERROR(SUM(V427:V432),"0")</f>
        <v>100.32000000000001</v>
      </c>
      <c r="W434" s="38"/>
      <c r="X434" s="314"/>
      <c r="Y434" s="314"/>
    </row>
    <row r="435" spans="1:52" ht="14.25" customHeight="1" x14ac:dyDescent="0.25">
      <c r="A435" s="321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2">
        <v>4607091383409</v>
      </c>
      <c r="E436" s="323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2">
        <v>4607091383416</v>
      </c>
      <c r="E437" s="323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5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18" t="s">
        <v>64</v>
      </c>
      <c r="N438" s="319"/>
      <c r="O438" s="319"/>
      <c r="P438" s="319"/>
      <c r="Q438" s="319"/>
      <c r="R438" s="319"/>
      <c r="S438" s="320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18" t="s">
        <v>64</v>
      </c>
      <c r="N439" s="319"/>
      <c r="O439" s="319"/>
      <c r="P439" s="319"/>
      <c r="Q439" s="319"/>
      <c r="R439" s="319"/>
      <c r="S439" s="320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0" t="s">
        <v>589</v>
      </c>
      <c r="B440" s="341"/>
      <c r="C440" s="341"/>
      <c r="D440" s="341"/>
      <c r="E440" s="341"/>
      <c r="F440" s="341"/>
      <c r="G440" s="341"/>
      <c r="H440" s="341"/>
      <c r="I440" s="341"/>
      <c r="J440" s="341"/>
      <c r="K440" s="341"/>
      <c r="L440" s="341"/>
      <c r="M440" s="341"/>
      <c r="N440" s="341"/>
      <c r="O440" s="341"/>
      <c r="P440" s="341"/>
      <c r="Q440" s="341"/>
      <c r="R440" s="341"/>
      <c r="S440" s="341"/>
      <c r="T440" s="341"/>
      <c r="U440" s="341"/>
      <c r="V440" s="341"/>
      <c r="W440" s="341"/>
      <c r="X440" s="49"/>
      <c r="Y440" s="49"/>
    </row>
    <row r="441" spans="1:52" ht="16.5" customHeight="1" x14ac:dyDescent="0.25">
      <c r="A441" s="327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6"/>
      <c r="Y441" s="306"/>
    </row>
    <row r="442" spans="1:52" ht="14.25" customHeight="1" x14ac:dyDescent="0.25">
      <c r="A442" s="321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2">
        <v>4680115881099</v>
      </c>
      <c r="E443" s="323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7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2">
        <v>4680115881150</v>
      </c>
      <c r="E444" s="323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18" t="s">
        <v>64</v>
      </c>
      <c r="N445" s="319"/>
      <c r="O445" s="319"/>
      <c r="P445" s="319"/>
      <c r="Q445" s="319"/>
      <c r="R445" s="319"/>
      <c r="S445" s="320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18" t="s">
        <v>64</v>
      </c>
      <c r="N446" s="319"/>
      <c r="O446" s="319"/>
      <c r="P446" s="319"/>
      <c r="Q446" s="319"/>
      <c r="R446" s="319"/>
      <c r="S446" s="320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1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2">
        <v>4640242180526</v>
      </c>
      <c r="E448" s="323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9" t="s">
        <v>597</v>
      </c>
      <c r="N448" s="325"/>
      <c r="O448" s="325"/>
      <c r="P448" s="325"/>
      <c r="Q448" s="323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2">
        <v>4640242180519</v>
      </c>
      <c r="E449" s="323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11" t="s">
        <v>600</v>
      </c>
      <c r="N449" s="325"/>
      <c r="O449" s="325"/>
      <c r="P449" s="325"/>
      <c r="Q449" s="323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2">
        <v>4680115881112</v>
      </c>
      <c r="E450" s="323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48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3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18" t="s">
        <v>64</v>
      </c>
      <c r="N451" s="319"/>
      <c r="O451" s="319"/>
      <c r="P451" s="319"/>
      <c r="Q451" s="319"/>
      <c r="R451" s="319"/>
      <c r="S451" s="320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18" t="s">
        <v>64</v>
      </c>
      <c r="N452" s="319"/>
      <c r="O452" s="319"/>
      <c r="P452" s="319"/>
      <c r="Q452" s="319"/>
      <c r="R452" s="319"/>
      <c r="S452" s="320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1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2">
        <v>4680115881167</v>
      </c>
      <c r="E454" s="323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3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2">
        <v>4640242180595</v>
      </c>
      <c r="E455" s="323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533" t="s">
        <v>606</v>
      </c>
      <c r="N455" s="325"/>
      <c r="O455" s="325"/>
      <c r="P455" s="325"/>
      <c r="Q455" s="323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2">
        <v>4680115881136</v>
      </c>
      <c r="E456" s="323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44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3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5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7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21" t="s">
        <v>66</v>
      </c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6"/>
      <c r="U459" s="316"/>
      <c r="V459" s="316"/>
      <c r="W459" s="316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2">
        <v>4680115881068</v>
      </c>
      <c r="E460" s="323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0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2">
        <v>4680115881075</v>
      </c>
      <c r="E461" s="323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44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3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8" t="s">
        <v>64</v>
      </c>
      <c r="N462" s="319"/>
      <c r="O462" s="319"/>
      <c r="P462" s="319"/>
      <c r="Q462" s="319"/>
      <c r="R462" s="319"/>
      <c r="S462" s="320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8" t="s">
        <v>64</v>
      </c>
      <c r="N463" s="319"/>
      <c r="O463" s="319"/>
      <c r="P463" s="319"/>
      <c r="Q463" s="319"/>
      <c r="R463" s="319"/>
      <c r="S463" s="320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27" t="s">
        <v>612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14.25" customHeight="1" x14ac:dyDescent="0.25">
      <c r="A465" s="321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2">
        <v>4680115880870</v>
      </c>
      <c r="E466" s="323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4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3"/>
      <c r="R466" s="35"/>
      <c r="S466" s="35"/>
      <c r="T466" s="36" t="s">
        <v>63</v>
      </c>
      <c r="U466" s="311">
        <v>200</v>
      </c>
      <c r="V466" s="312">
        <f>IFERROR(IF(U466="",0,CEILING((U466/$H466),1)*$H466),"")</f>
        <v>202.79999999999998</v>
      </c>
      <c r="W466" s="37">
        <f>IFERROR(IF(V466=0,"",ROUNDUP(V466/H466,0)*0.02175),"")</f>
        <v>0.5655</v>
      </c>
      <c r="X466" s="57"/>
      <c r="Y466" s="58"/>
      <c r="AC466" s="59"/>
      <c r="AZ466" s="304" t="s">
        <v>1</v>
      </c>
    </row>
    <row r="467" spans="1:52" x14ac:dyDescent="0.2">
      <c r="A467" s="315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8" t="s">
        <v>64</v>
      </c>
      <c r="N467" s="319"/>
      <c r="O467" s="319"/>
      <c r="P467" s="319"/>
      <c r="Q467" s="319"/>
      <c r="R467" s="319"/>
      <c r="S467" s="320"/>
      <c r="T467" s="38" t="s">
        <v>65</v>
      </c>
      <c r="U467" s="313">
        <f>IFERROR(U466/H466,"0")</f>
        <v>25.641025641025642</v>
      </c>
      <c r="V467" s="313">
        <f>IFERROR(V466/H466,"0")</f>
        <v>26</v>
      </c>
      <c r="W467" s="313">
        <f>IFERROR(IF(W466="",0,W466),"0")</f>
        <v>0.5655</v>
      </c>
      <c r="X467" s="314"/>
      <c r="Y467" s="314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7"/>
      <c r="M468" s="318" t="s">
        <v>64</v>
      </c>
      <c r="N468" s="319"/>
      <c r="O468" s="319"/>
      <c r="P468" s="319"/>
      <c r="Q468" s="319"/>
      <c r="R468" s="319"/>
      <c r="S468" s="320"/>
      <c r="T468" s="38" t="s">
        <v>63</v>
      </c>
      <c r="U468" s="313">
        <f>IFERROR(SUM(U466:U466),"0")</f>
        <v>200</v>
      </c>
      <c r="V468" s="313">
        <f>IFERROR(SUM(V466:V466),"0")</f>
        <v>202.79999999999998</v>
      </c>
      <c r="W468" s="38"/>
      <c r="X468" s="314"/>
      <c r="Y468" s="314"/>
    </row>
    <row r="469" spans="1:52" ht="15" customHeight="1" x14ac:dyDescent="0.2">
      <c r="A469" s="543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58"/>
      <c r="M469" s="517" t="s">
        <v>615</v>
      </c>
      <c r="N469" s="394"/>
      <c r="O469" s="394"/>
      <c r="P469" s="394"/>
      <c r="Q469" s="394"/>
      <c r="R469" s="394"/>
      <c r="S469" s="37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11305.462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11413.460000000001</v>
      </c>
      <c r="W469" s="38"/>
      <c r="X469" s="314"/>
      <c r="Y469" s="314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58"/>
      <c r="M470" s="517" t="s">
        <v>616</v>
      </c>
      <c r="N470" s="394"/>
      <c r="O470" s="394"/>
      <c r="P470" s="394"/>
      <c r="Q470" s="394"/>
      <c r="R470" s="394"/>
      <c r="S470" s="37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11778.141853545483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11892.046</v>
      </c>
      <c r="W470" s="38"/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58"/>
      <c r="M471" s="517" t="s">
        <v>617</v>
      </c>
      <c r="N471" s="394"/>
      <c r="O471" s="394"/>
      <c r="P471" s="394"/>
      <c r="Q471" s="394"/>
      <c r="R471" s="394"/>
      <c r="S471" s="37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18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18</v>
      </c>
      <c r="W471" s="38"/>
      <c r="X471" s="314"/>
      <c r="Y471" s="314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8"/>
      <c r="M472" s="517" t="s">
        <v>619</v>
      </c>
      <c r="N472" s="394"/>
      <c r="O472" s="394"/>
      <c r="P472" s="394"/>
      <c r="Q472" s="394"/>
      <c r="R472" s="394"/>
      <c r="S472" s="378"/>
      <c r="T472" s="38" t="s">
        <v>63</v>
      </c>
      <c r="U472" s="313">
        <f>GrossWeightTotal+PalletQtyTotal*25</f>
        <v>12228.141853545483</v>
      </c>
      <c r="V472" s="313">
        <f>GrossWeightTotalR+PalletQtyTotalR*25</f>
        <v>12342.046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8"/>
      <c r="M473" s="517" t="s">
        <v>620</v>
      </c>
      <c r="N473" s="394"/>
      <c r="O473" s="394"/>
      <c r="P473" s="394"/>
      <c r="Q473" s="394"/>
      <c r="R473" s="394"/>
      <c r="S473" s="37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1101.9633401264105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1118</v>
      </c>
      <c r="W473" s="38"/>
      <c r="X473" s="314"/>
      <c r="Y473" s="314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8"/>
      <c r="M474" s="517" t="s">
        <v>621</v>
      </c>
      <c r="N474" s="394"/>
      <c r="O474" s="394"/>
      <c r="P474" s="394"/>
      <c r="Q474" s="394"/>
      <c r="R474" s="394"/>
      <c r="S474" s="37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19.755709999999997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52" t="s">
        <v>91</v>
      </c>
      <c r="D476" s="353"/>
      <c r="E476" s="353"/>
      <c r="F476" s="354"/>
      <c r="G476" s="352" t="s">
        <v>233</v>
      </c>
      <c r="H476" s="353"/>
      <c r="I476" s="353"/>
      <c r="J476" s="353"/>
      <c r="K476" s="353"/>
      <c r="L476" s="354"/>
      <c r="M476" s="352" t="s">
        <v>423</v>
      </c>
      <c r="N476" s="354"/>
      <c r="O476" s="352" t="s">
        <v>470</v>
      </c>
      <c r="P476" s="354"/>
      <c r="Q476" s="305" t="s">
        <v>547</v>
      </c>
      <c r="R476" s="352" t="s">
        <v>589</v>
      </c>
      <c r="S476" s="354"/>
      <c r="T476" s="1"/>
      <c r="Y476" s="53"/>
      <c r="AB476" s="1"/>
    </row>
    <row r="477" spans="1:52" ht="14.25" customHeight="1" thickTop="1" x14ac:dyDescent="0.2">
      <c r="A477" s="640" t="s">
        <v>624</v>
      </c>
      <c r="B477" s="352" t="s">
        <v>58</v>
      </c>
      <c r="C477" s="352" t="s">
        <v>92</v>
      </c>
      <c r="D477" s="352" t="s">
        <v>99</v>
      </c>
      <c r="E477" s="352" t="s">
        <v>91</v>
      </c>
      <c r="F477" s="352" t="s">
        <v>224</v>
      </c>
      <c r="G477" s="352" t="s">
        <v>234</v>
      </c>
      <c r="H477" s="352" t="s">
        <v>241</v>
      </c>
      <c r="I477" s="352" t="s">
        <v>258</v>
      </c>
      <c r="J477" s="352" t="s">
        <v>318</v>
      </c>
      <c r="K477" s="352" t="s">
        <v>391</v>
      </c>
      <c r="L477" s="352" t="s">
        <v>409</v>
      </c>
      <c r="M477" s="352" t="s">
        <v>424</v>
      </c>
      <c r="N477" s="352" t="s">
        <v>447</v>
      </c>
      <c r="O477" s="352" t="s">
        <v>471</v>
      </c>
      <c r="P477" s="352" t="s">
        <v>523</v>
      </c>
      <c r="Q477" s="352" t="s">
        <v>547</v>
      </c>
      <c r="R477" s="352" t="s">
        <v>590</v>
      </c>
      <c r="S477" s="352" t="s">
        <v>612</v>
      </c>
      <c r="T477" s="1"/>
      <c r="Y477" s="53"/>
      <c r="AB477" s="1"/>
    </row>
    <row r="478" spans="1:52" ht="13.5" customHeight="1" thickBot="1" x14ac:dyDescent="0.25">
      <c r="A478" s="641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1197.46</v>
      </c>
      <c r="F479" s="47">
        <f>IFERROR(V127*1,"0")+IFERROR(V128*1,"0")+IFERROR(V129*1,"0")+IFERROR(V130*1,"0")</f>
        <v>569.70000000000005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35.700000000000003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130.79999999999998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503.56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28.8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8585.2000000000007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5.6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21.84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132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202.79999999999998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375:E375"/>
    <mergeCell ref="M262:Q262"/>
    <mergeCell ref="M349:Q349"/>
    <mergeCell ref="M473:S473"/>
    <mergeCell ref="A464:W464"/>
    <mergeCell ref="M446:S446"/>
    <mergeCell ref="D259:E259"/>
    <mergeCell ref="A457:L458"/>
    <mergeCell ref="M317:Q317"/>
    <mergeCell ref="M402:S402"/>
    <mergeCell ref="A459:W459"/>
    <mergeCell ref="M301:S301"/>
    <mergeCell ref="D354:E354"/>
    <mergeCell ref="M412:Q412"/>
    <mergeCell ref="M337:S337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D77:E77"/>
    <mergeCell ref="M64:Q64"/>
    <mergeCell ref="D108:E108"/>
    <mergeCell ref="M178:Q178"/>
    <mergeCell ref="D160:E160"/>
    <mergeCell ref="A227:W227"/>
    <mergeCell ref="M223:Q223"/>
    <mergeCell ref="M123:S123"/>
    <mergeCell ref="D28:E28"/>
    <mergeCell ref="M127:Q127"/>
    <mergeCell ref="M176:Q176"/>
    <mergeCell ref="M114:Q114"/>
    <mergeCell ref="A462:L463"/>
    <mergeCell ref="M309:S309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A328:W328"/>
    <mergeCell ref="D448:E448"/>
    <mergeCell ref="M322:S322"/>
    <mergeCell ref="A333:L334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330:E330"/>
    <mergeCell ref="M381:S381"/>
    <mergeCell ref="A344:L345"/>
    <mergeCell ref="M357:Q357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U17:U18"/>
    <mergeCell ref="M37:S37"/>
    <mergeCell ref="M71:Q71"/>
    <mergeCell ref="M202:Q202"/>
    <mergeCell ref="M58:Q58"/>
    <mergeCell ref="S12:T12"/>
    <mergeCell ref="M24:S24"/>
    <mergeCell ref="M245:Q245"/>
    <mergeCell ref="M39:Q39"/>
    <mergeCell ref="M110:Q110"/>
    <mergeCell ref="D390:E390"/>
    <mergeCell ref="M174:Q174"/>
    <mergeCell ref="T17:T18"/>
    <mergeCell ref="D179:E179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M410:Q410"/>
    <mergeCell ref="D166:E166"/>
    <mergeCell ref="M132:S132"/>
    <mergeCell ref="M415:Q415"/>
    <mergeCell ref="M355:Q355"/>
    <mergeCell ref="D232:E232"/>
    <mergeCell ref="M419:S419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M74:Q74"/>
    <mergeCell ref="D43:E43"/>
    <mergeCell ref="M88:S88"/>
    <mergeCell ref="M219:S21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31:Q31"/>
    <mergeCell ref="D75:E7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M261:Q261"/>
    <mergeCell ref="D243:E243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278:E278"/>
    <mergeCell ref="D317:E317"/>
    <mergeCell ref="D206:E206"/>
    <mergeCell ref="A287:L288"/>
    <mergeCell ref="A362:W362"/>
    <mergeCell ref="M366:Q366"/>
    <mergeCell ref="A360:L36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