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1" i="1"/>
  <c r="V470" i="1"/>
  <c r="U470" i="1"/>
  <c r="V469" i="1"/>
  <c r="M469" i="1"/>
  <c r="U467" i="1"/>
  <c r="U466" i="1"/>
  <c r="V465" i="1"/>
  <c r="V466" i="1" s="1"/>
  <c r="M465" i="1"/>
  <c r="U462" i="1"/>
  <c r="V461" i="1"/>
  <c r="U461" i="1"/>
  <c r="V460" i="1"/>
  <c r="W460" i="1" s="1"/>
  <c r="M460" i="1"/>
  <c r="V459" i="1"/>
  <c r="V462" i="1" s="1"/>
  <c r="M459" i="1"/>
  <c r="U457" i="1"/>
  <c r="U456" i="1"/>
  <c r="V455" i="1"/>
  <c r="W455" i="1" s="1"/>
  <c r="V454" i="1"/>
  <c r="V456" i="1" s="1"/>
  <c r="M454" i="1"/>
  <c r="U452" i="1"/>
  <c r="U451" i="1"/>
  <c r="V450" i="1"/>
  <c r="W450" i="1" s="1"/>
  <c r="M450" i="1"/>
  <c r="V449" i="1"/>
  <c r="W448" i="1"/>
  <c r="V448" i="1"/>
  <c r="U446" i="1"/>
  <c r="U445" i="1"/>
  <c r="W444" i="1"/>
  <c r="V444" i="1"/>
  <c r="M444" i="1"/>
  <c r="V443" i="1"/>
  <c r="M443" i="1"/>
  <c r="U439" i="1"/>
  <c r="V438" i="1"/>
  <c r="U438" i="1"/>
  <c r="V437" i="1"/>
  <c r="W437" i="1" s="1"/>
  <c r="M437" i="1"/>
  <c r="V436" i="1"/>
  <c r="V439" i="1" s="1"/>
  <c r="M436" i="1"/>
  <c r="U434" i="1"/>
  <c r="U433" i="1"/>
  <c r="V432" i="1"/>
  <c r="W432" i="1" s="1"/>
  <c r="W431" i="1"/>
  <c r="V431" i="1"/>
  <c r="V430" i="1"/>
  <c r="W430" i="1" s="1"/>
  <c r="V429" i="1"/>
  <c r="W429" i="1" s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W424" i="1" s="1"/>
  <c r="V422" i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U398" i="1"/>
  <c r="U397" i="1"/>
  <c r="W396" i="1"/>
  <c r="V396" i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W387" i="1" s="1"/>
  <c r="V385" i="1"/>
  <c r="M385" i="1"/>
  <c r="V382" i="1"/>
  <c r="U382" i="1"/>
  <c r="V381" i="1"/>
  <c r="U381" i="1"/>
  <c r="W380" i="1"/>
  <c r="W381" i="1" s="1"/>
  <c r="V380" i="1"/>
  <c r="U378" i="1"/>
  <c r="U377" i="1"/>
  <c r="W376" i="1"/>
  <c r="V376" i="1"/>
  <c r="M376" i="1"/>
  <c r="V375" i="1"/>
  <c r="W375" i="1" s="1"/>
  <c r="M375" i="1"/>
  <c r="V374" i="1"/>
  <c r="V377" i="1" s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W364" i="1"/>
  <c r="V364" i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V361" i="1" s="1"/>
  <c r="M347" i="1"/>
  <c r="V345" i="1"/>
  <c r="U345" i="1"/>
  <c r="V344" i="1"/>
  <c r="U344" i="1"/>
  <c r="V343" i="1"/>
  <c r="W343" i="1" s="1"/>
  <c r="M343" i="1"/>
  <c r="W342" i="1"/>
  <c r="W344" i="1" s="1"/>
  <c r="V342" i="1"/>
  <c r="M342" i="1"/>
  <c r="V338" i="1"/>
  <c r="U338" i="1"/>
  <c r="V337" i="1"/>
  <c r="U337" i="1"/>
  <c r="W336" i="1"/>
  <c r="W337" i="1" s="1"/>
  <c r="V336" i="1"/>
  <c r="M336" i="1"/>
  <c r="V334" i="1"/>
  <c r="U334" i="1"/>
  <c r="U333" i="1"/>
  <c r="W332" i="1"/>
  <c r="V332" i="1"/>
  <c r="M332" i="1"/>
  <c r="W331" i="1"/>
  <c r="V331" i="1"/>
  <c r="M331" i="1"/>
  <c r="V330" i="1"/>
  <c r="W330" i="1" s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W326" i="1" s="1"/>
  <c r="V324" i="1"/>
  <c r="M324" i="1"/>
  <c r="V322" i="1"/>
  <c r="U322" i="1"/>
  <c r="U321" i="1"/>
  <c r="W320" i="1"/>
  <c r="V320" i="1"/>
  <c r="M320" i="1"/>
  <c r="W319" i="1"/>
  <c r="V319" i="1"/>
  <c r="M319" i="1"/>
  <c r="V318" i="1"/>
  <c r="W318" i="1" s="1"/>
  <c r="M318" i="1"/>
  <c r="V317" i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M304" i="1"/>
  <c r="W303" i="1"/>
  <c r="V303" i="1"/>
  <c r="M303" i="1"/>
  <c r="U301" i="1"/>
  <c r="U300" i="1"/>
  <c r="W299" i="1"/>
  <c r="V299" i="1"/>
  <c r="M299" i="1"/>
  <c r="W298" i="1"/>
  <c r="V298" i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V293" i="1"/>
  <c r="W293" i="1" s="1"/>
  <c r="M293" i="1"/>
  <c r="W292" i="1"/>
  <c r="V292" i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U280" i="1"/>
  <c r="U279" i="1"/>
  <c r="W278" i="1"/>
  <c r="V278" i="1"/>
  <c r="V277" i="1"/>
  <c r="W277" i="1" s="1"/>
  <c r="M277" i="1"/>
  <c r="V276" i="1"/>
  <c r="W276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W268" i="1" s="1"/>
  <c r="V266" i="1"/>
  <c r="M266" i="1"/>
  <c r="U264" i="1"/>
  <c r="U263" i="1"/>
  <c r="W262" i="1"/>
  <c r="V262" i="1"/>
  <c r="M262" i="1"/>
  <c r="V261" i="1"/>
  <c r="W261" i="1" s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K482" i="1" s="1"/>
  <c r="M256" i="1"/>
  <c r="U253" i="1"/>
  <c r="U252" i="1"/>
  <c r="V251" i="1"/>
  <c r="W251" i="1" s="1"/>
  <c r="M251" i="1"/>
  <c r="W250" i="1"/>
  <c r="V250" i="1"/>
  <c r="M250" i="1"/>
  <c r="V249" i="1"/>
  <c r="V252" i="1" s="1"/>
  <c r="M249" i="1"/>
  <c r="U247" i="1"/>
  <c r="U246" i="1"/>
  <c r="V245" i="1"/>
  <c r="W245" i="1" s="1"/>
  <c r="M245" i="1"/>
  <c r="V244" i="1"/>
  <c r="W243" i="1"/>
  <c r="V243" i="1"/>
  <c r="U241" i="1"/>
  <c r="U240" i="1"/>
  <c r="W239" i="1"/>
  <c r="V239" i="1"/>
  <c r="M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W231" i="1"/>
  <c r="V231" i="1"/>
  <c r="M231" i="1"/>
  <c r="V230" i="1"/>
  <c r="W230" i="1" s="1"/>
  <c r="M230" i="1"/>
  <c r="V229" i="1"/>
  <c r="W229" i="1" s="1"/>
  <c r="M229" i="1"/>
  <c r="W228" i="1"/>
  <c r="V228" i="1"/>
  <c r="M228" i="1"/>
  <c r="V226" i="1"/>
  <c r="U226" i="1"/>
  <c r="U225" i="1"/>
  <c r="W224" i="1"/>
  <c r="V224" i="1"/>
  <c r="M224" i="1"/>
  <c r="W223" i="1"/>
  <c r="V223" i="1"/>
  <c r="M223" i="1"/>
  <c r="V222" i="1"/>
  <c r="W222" i="1" s="1"/>
  <c r="M222" i="1"/>
  <c r="V221" i="1"/>
  <c r="W221" i="1" s="1"/>
  <c r="M221" i="1"/>
  <c r="V219" i="1"/>
  <c r="U219" i="1"/>
  <c r="V218" i="1"/>
  <c r="U218" i="1"/>
  <c r="V217" i="1"/>
  <c r="W217" i="1" s="1"/>
  <c r="W218" i="1" s="1"/>
  <c r="M217" i="1"/>
  <c r="U215" i="1"/>
  <c r="U214" i="1"/>
  <c r="V213" i="1"/>
  <c r="W213" i="1" s="1"/>
  <c r="M213" i="1"/>
  <c r="W212" i="1"/>
  <c r="V212" i="1"/>
  <c r="M212" i="1"/>
  <c r="W211" i="1"/>
  <c r="V211" i="1"/>
  <c r="M211" i="1"/>
  <c r="V210" i="1"/>
  <c r="W210" i="1" s="1"/>
  <c r="M210" i="1"/>
  <c r="V209" i="1"/>
  <c r="W209" i="1" s="1"/>
  <c r="M209" i="1"/>
  <c r="W208" i="1"/>
  <c r="V208" i="1"/>
  <c r="M208" i="1"/>
  <c r="W207" i="1"/>
  <c r="V207" i="1"/>
  <c r="M207" i="1"/>
  <c r="V206" i="1"/>
  <c r="W206" i="1" s="1"/>
  <c r="M206" i="1"/>
  <c r="V205" i="1"/>
  <c r="W205" i="1" s="1"/>
  <c r="M205" i="1"/>
  <c r="W204" i="1"/>
  <c r="V204" i="1"/>
  <c r="M204" i="1"/>
  <c r="W203" i="1"/>
  <c r="V203" i="1"/>
  <c r="V214" i="1" s="1"/>
  <c r="M203" i="1"/>
  <c r="V202" i="1"/>
  <c r="W202" i="1" s="1"/>
  <c r="M202" i="1"/>
  <c r="V201" i="1"/>
  <c r="W201" i="1" s="1"/>
  <c r="M201" i="1"/>
  <c r="W200" i="1"/>
  <c r="V200" i="1"/>
  <c r="M200" i="1"/>
  <c r="W199" i="1"/>
  <c r="V199" i="1"/>
  <c r="M199" i="1"/>
  <c r="U196" i="1"/>
  <c r="U195" i="1"/>
  <c r="W194" i="1"/>
  <c r="V194" i="1"/>
  <c r="M194" i="1"/>
  <c r="V193" i="1"/>
  <c r="M193" i="1"/>
  <c r="U191" i="1"/>
  <c r="U190" i="1"/>
  <c r="V189" i="1"/>
  <c r="W189" i="1" s="1"/>
  <c r="M189" i="1"/>
  <c r="V188" i="1"/>
  <c r="W188" i="1" s="1"/>
  <c r="M188" i="1"/>
  <c r="W187" i="1"/>
  <c r="V187" i="1"/>
  <c r="M187" i="1"/>
  <c r="V186" i="1"/>
  <c r="W186" i="1" s="1"/>
  <c r="M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V181" i="1"/>
  <c r="W181" i="1" s="1"/>
  <c r="W180" i="1"/>
  <c r="V180" i="1"/>
  <c r="M180" i="1"/>
  <c r="W179" i="1"/>
  <c r="V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W173" i="1"/>
  <c r="V173" i="1"/>
  <c r="V172" i="1"/>
  <c r="V190" i="1" s="1"/>
  <c r="M172" i="1"/>
  <c r="U170" i="1"/>
  <c r="U169" i="1"/>
  <c r="V168" i="1"/>
  <c r="W168" i="1" s="1"/>
  <c r="M168" i="1"/>
  <c r="W167" i="1"/>
  <c r="V167" i="1"/>
  <c r="M167" i="1"/>
  <c r="W166" i="1"/>
  <c r="V166" i="1"/>
  <c r="M166" i="1"/>
  <c r="V165" i="1"/>
  <c r="V169" i="1" s="1"/>
  <c r="M165" i="1"/>
  <c r="U163" i="1"/>
  <c r="V162" i="1"/>
  <c r="U162" i="1"/>
  <c r="W161" i="1"/>
  <c r="V161" i="1"/>
  <c r="M161" i="1"/>
  <c r="V160" i="1"/>
  <c r="U158" i="1"/>
  <c r="V157" i="1"/>
  <c r="U157" i="1"/>
  <c r="W156" i="1"/>
  <c r="V156" i="1"/>
  <c r="M156" i="1"/>
  <c r="V155" i="1"/>
  <c r="M155" i="1"/>
  <c r="U152" i="1"/>
  <c r="U151" i="1"/>
  <c r="W150" i="1"/>
  <c r="V150" i="1"/>
  <c r="M150" i="1"/>
  <c r="V149" i="1"/>
  <c r="W149" i="1" s="1"/>
  <c r="M149" i="1"/>
  <c r="V148" i="1"/>
  <c r="W148" i="1" s="1"/>
  <c r="M148" i="1"/>
  <c r="W147" i="1"/>
  <c r="V147" i="1"/>
  <c r="M147" i="1"/>
  <c r="V146" i="1"/>
  <c r="V152" i="1" s="1"/>
  <c r="M146" i="1"/>
  <c r="W145" i="1"/>
  <c r="V145" i="1"/>
  <c r="M145" i="1"/>
  <c r="V144" i="1"/>
  <c r="W144" i="1" s="1"/>
  <c r="M144" i="1"/>
  <c r="W143" i="1"/>
  <c r="V143" i="1"/>
  <c r="H482" i="1" s="1"/>
  <c r="M143" i="1"/>
  <c r="U140" i="1"/>
  <c r="U139" i="1"/>
  <c r="W138" i="1"/>
  <c r="V138" i="1"/>
  <c r="M138" i="1"/>
  <c r="V137" i="1"/>
  <c r="V139" i="1" s="1"/>
  <c r="M137" i="1"/>
  <c r="W136" i="1"/>
  <c r="V136" i="1"/>
  <c r="M136" i="1"/>
  <c r="U132" i="1"/>
  <c r="U131" i="1"/>
  <c r="W130" i="1"/>
  <c r="V130" i="1"/>
  <c r="M130" i="1"/>
  <c r="V129" i="1"/>
  <c r="W129" i="1" s="1"/>
  <c r="M129" i="1"/>
  <c r="W128" i="1"/>
  <c r="V128" i="1"/>
  <c r="M128" i="1"/>
  <c r="V127" i="1"/>
  <c r="F482" i="1" s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V123" i="1" s="1"/>
  <c r="M118" i="1"/>
  <c r="U116" i="1"/>
  <c r="U115" i="1"/>
  <c r="V114" i="1"/>
  <c r="W114" i="1" s="1"/>
  <c r="V113" i="1"/>
  <c r="W113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V116" i="1" s="1"/>
  <c r="M107" i="1"/>
  <c r="W106" i="1"/>
  <c r="V106" i="1"/>
  <c r="W105" i="1"/>
  <c r="V105" i="1"/>
  <c r="V115" i="1" s="1"/>
  <c r="U103" i="1"/>
  <c r="U102" i="1"/>
  <c r="V101" i="1"/>
  <c r="W101" i="1" s="1"/>
  <c r="M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V103" i="1" s="1"/>
  <c r="M95" i="1"/>
  <c r="W94" i="1"/>
  <c r="V94" i="1"/>
  <c r="M94" i="1"/>
  <c r="V93" i="1"/>
  <c r="W93" i="1" s="1"/>
  <c r="M93" i="1"/>
  <c r="W92" i="1"/>
  <c r="V92" i="1"/>
  <c r="W91" i="1"/>
  <c r="V91" i="1"/>
  <c r="V102" i="1" s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V89" i="1" s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V79" i="1" s="1"/>
  <c r="U60" i="1"/>
  <c r="U59" i="1"/>
  <c r="W58" i="1"/>
  <c r="V58" i="1"/>
  <c r="W57" i="1"/>
  <c r="V57" i="1"/>
  <c r="M57" i="1"/>
  <c r="V56" i="1"/>
  <c r="W56" i="1" s="1"/>
  <c r="M56" i="1"/>
  <c r="W55" i="1"/>
  <c r="V55" i="1"/>
  <c r="D482" i="1" s="1"/>
  <c r="U52" i="1"/>
  <c r="U51" i="1"/>
  <c r="V50" i="1"/>
  <c r="V51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V32" i="1" s="1"/>
  <c r="M28" i="1"/>
  <c r="W27" i="1"/>
  <c r="V27" i="1"/>
  <c r="M27" i="1"/>
  <c r="V26" i="1"/>
  <c r="V33" i="1" s="1"/>
  <c r="M26" i="1"/>
  <c r="V24" i="1"/>
  <c r="U24" i="1"/>
  <c r="U472" i="1" s="1"/>
  <c r="U23" i="1"/>
  <c r="U476" i="1" s="1"/>
  <c r="V22" i="1"/>
  <c r="V23" i="1" s="1"/>
  <c r="M22" i="1"/>
  <c r="H10" i="1"/>
  <c r="H9" i="1"/>
  <c r="A9" i="1"/>
  <c r="F10" i="1" s="1"/>
  <c r="D7" i="1"/>
  <c r="N6" i="1"/>
  <c r="M2" i="1"/>
  <c r="U475" i="1" l="1"/>
  <c r="W59" i="1"/>
  <c r="J9" i="1"/>
  <c r="W28" i="1"/>
  <c r="C482" i="1"/>
  <c r="W50" i="1"/>
  <c r="W51" i="1" s="1"/>
  <c r="V60" i="1"/>
  <c r="W83" i="1"/>
  <c r="W88" i="1" s="1"/>
  <c r="W95" i="1"/>
  <c r="W102" i="1" s="1"/>
  <c r="W127" i="1"/>
  <c r="W131" i="1" s="1"/>
  <c r="G482" i="1"/>
  <c r="W137" i="1"/>
  <c r="W139" i="1" s="1"/>
  <c r="V140" i="1"/>
  <c r="W146" i="1"/>
  <c r="W151" i="1" s="1"/>
  <c r="W165" i="1"/>
  <c r="W169" i="1" s="1"/>
  <c r="V195" i="1"/>
  <c r="V196" i="1"/>
  <c r="W193" i="1"/>
  <c r="W195" i="1" s="1"/>
  <c r="J482" i="1"/>
  <c r="V215" i="1"/>
  <c r="W225" i="1"/>
  <c r="V234" i="1"/>
  <c r="V240" i="1"/>
  <c r="W249" i="1"/>
  <c r="W252" i="1" s="1"/>
  <c r="V264" i="1"/>
  <c r="V280" i="1"/>
  <c r="M482" i="1"/>
  <c r="W305" i="1"/>
  <c r="N482" i="1"/>
  <c r="V367" i="1"/>
  <c r="V398" i="1"/>
  <c r="Q482" i="1"/>
  <c r="V420" i="1"/>
  <c r="V434" i="1"/>
  <c r="W454" i="1"/>
  <c r="W456" i="1" s="1"/>
  <c r="A10" i="1"/>
  <c r="B482" i="1"/>
  <c r="V473" i="1"/>
  <c r="V52" i="1"/>
  <c r="V59" i="1"/>
  <c r="E482" i="1"/>
  <c r="V124" i="1"/>
  <c r="I482" i="1"/>
  <c r="V158" i="1"/>
  <c r="V170" i="1"/>
  <c r="W214" i="1"/>
  <c r="V246" i="1"/>
  <c r="V253" i="1"/>
  <c r="W279" i="1"/>
  <c r="W300" i="1"/>
  <c r="V301" i="1"/>
  <c r="W419" i="1"/>
  <c r="V451" i="1"/>
  <c r="V457" i="1"/>
  <c r="V471" i="1"/>
  <c r="W469" i="1"/>
  <c r="W470" i="1" s="1"/>
  <c r="F9" i="1"/>
  <c r="W22" i="1"/>
  <c r="W23" i="1" s="1"/>
  <c r="W26" i="1"/>
  <c r="W32" i="1" s="1"/>
  <c r="W63" i="1"/>
  <c r="W79" i="1" s="1"/>
  <c r="W107" i="1"/>
  <c r="W115" i="1" s="1"/>
  <c r="W118" i="1"/>
  <c r="W123" i="1" s="1"/>
  <c r="V132" i="1"/>
  <c r="V151" i="1"/>
  <c r="W155" i="1"/>
  <c r="W157" i="1" s="1"/>
  <c r="V163" i="1"/>
  <c r="W160" i="1"/>
  <c r="W162" i="1" s="1"/>
  <c r="W234" i="1"/>
  <c r="V235" i="1"/>
  <c r="W333" i="1"/>
  <c r="O482" i="1"/>
  <c r="V360" i="1"/>
  <c r="W367" i="1"/>
  <c r="V368" i="1"/>
  <c r="V433" i="1"/>
  <c r="R482" i="1"/>
  <c r="V445" i="1"/>
  <c r="V446" i="1"/>
  <c r="W443" i="1"/>
  <c r="W445" i="1" s="1"/>
  <c r="V474" i="1"/>
  <c r="L482" i="1"/>
  <c r="V80" i="1"/>
  <c r="V131" i="1"/>
  <c r="V191" i="1"/>
  <c r="W172" i="1"/>
  <c r="W190" i="1" s="1"/>
  <c r="V247" i="1"/>
  <c r="W244" i="1"/>
  <c r="W246" i="1" s="1"/>
  <c r="W397" i="1"/>
  <c r="W433" i="1"/>
  <c r="V452" i="1"/>
  <c r="W449" i="1"/>
  <c r="W451" i="1" s="1"/>
  <c r="S482" i="1"/>
  <c r="V467" i="1"/>
  <c r="W465" i="1"/>
  <c r="W466" i="1" s="1"/>
  <c r="P482" i="1"/>
  <c r="V225" i="1"/>
  <c r="V241" i="1"/>
  <c r="V263" i="1"/>
  <c r="V279" i="1"/>
  <c r="V300" i="1"/>
  <c r="V321" i="1"/>
  <c r="V333" i="1"/>
  <c r="V378" i="1"/>
  <c r="V397" i="1"/>
  <c r="V419" i="1"/>
  <c r="W237" i="1"/>
  <c r="W240" i="1" s="1"/>
  <c r="W256" i="1"/>
  <c r="W263" i="1" s="1"/>
  <c r="W317" i="1"/>
  <c r="W321" i="1" s="1"/>
  <c r="W347" i="1"/>
  <c r="W360" i="1" s="1"/>
  <c r="W374" i="1"/>
  <c r="W377" i="1" s="1"/>
  <c r="W436" i="1"/>
  <c r="W438" i="1" s="1"/>
  <c r="W459" i="1"/>
  <c r="W461" i="1" s="1"/>
  <c r="V476" i="1" l="1"/>
  <c r="V472" i="1"/>
  <c r="W477" i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<sst xmlns="http://schemas.openxmlformats.org/spreadsheetml/2006/main" count="1717" uniqueCount="647">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</sst>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6" t="s">
        <v>0</v>
      </c>
      <c r="E1" s="337"/>
      <c r="F1" s="337"/>
      <c r="G1" s="13" t="s">
        <v>1</v>
      </c>
      <c r="H1" s="336" t="s">
        <v>2</v>
      </c>
      <c r="I1" s="337"/>
      <c r="J1" s="337"/>
      <c r="K1" s="337"/>
      <c r="L1" s="337"/>
      <c r="M1" s="337"/>
      <c r="N1" s="337"/>
      <c r="O1" s="620" t="s">
        <v>3</v>
      </c>
      <c r="P1" s="337"/>
      <c r="Q1" s="33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3"/>
      <c r="C5" s="324"/>
      <c r="D5" s="380"/>
      <c r="E5" s="382"/>
      <c r="F5" s="608" t="s">
        <v>9</v>
      </c>
      <c r="G5" s="324"/>
      <c r="H5" s="380"/>
      <c r="I5" s="381"/>
      <c r="J5" s="381"/>
      <c r="K5" s="382"/>
      <c r="M5" s="25" t="s">
        <v>10</v>
      </c>
      <c r="N5" s="435">
        <v>45220</v>
      </c>
      <c r="O5" s="393"/>
      <c r="Q5" s="623" t="s">
        <v>11</v>
      </c>
      <c r="R5" s="356"/>
      <c r="S5" s="519" t="s">
        <v>12</v>
      </c>
      <c r="T5" s="393"/>
      <c r="Y5" s="52"/>
      <c r="Z5" s="52"/>
      <c r="AA5" s="52"/>
    </row>
    <row r="6" spans="1:28" s="309" customFormat="1" ht="24" customHeight="1" x14ac:dyDescent="0.2">
      <c r="A6" s="440" t="s">
        <v>13</v>
      </c>
      <c r="B6" s="323"/>
      <c r="C6" s="324"/>
      <c r="D6" s="391" t="s">
        <v>14</v>
      </c>
      <c r="E6" s="392"/>
      <c r="F6" s="392"/>
      <c r="G6" s="392"/>
      <c r="H6" s="392"/>
      <c r="I6" s="392"/>
      <c r="J6" s="392"/>
      <c r="K6" s="393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Суббота</v>
      </c>
      <c r="O6" s="320"/>
      <c r="Q6" s="355" t="s">
        <v>16</v>
      </c>
      <c r="R6" s="356"/>
      <c r="S6" s="357" t="s">
        <v>17</v>
      </c>
      <c r="T6" s="35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9"/>
      <c r="M7" s="25"/>
      <c r="N7" s="43"/>
      <c r="O7" s="43"/>
      <c r="Q7" s="316"/>
      <c r="R7" s="356"/>
      <c r="S7" s="359"/>
      <c r="T7" s="360"/>
      <c r="Y7" s="52"/>
      <c r="Z7" s="52"/>
      <c r="AA7" s="52"/>
    </row>
    <row r="8" spans="1:28" s="309" customFormat="1" ht="25.5" customHeight="1" x14ac:dyDescent="0.2">
      <c r="A8" s="641" t="s">
        <v>18</v>
      </c>
      <c r="B8" s="326"/>
      <c r="C8" s="327"/>
      <c r="D8" s="540"/>
      <c r="E8" s="541"/>
      <c r="F8" s="541"/>
      <c r="G8" s="541"/>
      <c r="H8" s="541"/>
      <c r="I8" s="541"/>
      <c r="J8" s="541"/>
      <c r="K8" s="542"/>
      <c r="M8" s="25" t="s">
        <v>19</v>
      </c>
      <c r="N8" s="581">
        <v>0.33333333333333331</v>
      </c>
      <c r="O8" s="393"/>
      <c r="Q8" s="316"/>
      <c r="R8" s="356"/>
      <c r="S8" s="359"/>
      <c r="T8" s="360"/>
      <c r="Y8" s="52"/>
      <c r="Z8" s="52"/>
      <c r="AA8" s="52"/>
    </row>
    <row r="9" spans="1:28" s="30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5"/>
      <c r="E9" s="33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35"/>
      <c r="O9" s="393"/>
      <c r="Q9" s="316"/>
      <c r="R9" s="356"/>
      <c r="S9" s="361"/>
      <c r="T9" s="36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5"/>
      <c r="E10" s="33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7" t="str">
        <f>IFERROR(VLOOKUP($D$10,Proxy,2,FALSE),"")</f>
        <v/>
      </c>
      <c r="I10" s="316"/>
      <c r="J10" s="316"/>
      <c r="K10" s="316"/>
      <c r="M10" s="27" t="s">
        <v>21</v>
      </c>
      <c r="N10" s="581"/>
      <c r="O10" s="393"/>
      <c r="R10" s="25" t="s">
        <v>22</v>
      </c>
      <c r="S10" s="511" t="s">
        <v>23</v>
      </c>
      <c r="T10" s="35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1"/>
      <c r="O11" s="393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7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5"/>
      <c r="O12" s="529"/>
      <c r="P12" s="24"/>
      <c r="R12" s="25"/>
      <c r="S12" s="337"/>
      <c r="T12" s="316"/>
      <c r="Y12" s="52"/>
      <c r="Z12" s="52"/>
      <c r="AA12" s="52"/>
    </row>
    <row r="13" spans="1:28" s="309" customFormat="1" ht="23.25" customHeight="1" x14ac:dyDescent="0.2">
      <c r="A13" s="537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7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7"/>
      <c r="O15" s="337"/>
      <c r="P15" s="337"/>
      <c r="Q15" s="33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2" t="s">
        <v>35</v>
      </c>
      <c r="B17" s="352" t="s">
        <v>36</v>
      </c>
      <c r="C17" s="453" t="s">
        <v>37</v>
      </c>
      <c r="D17" s="352" t="s">
        <v>38</v>
      </c>
      <c r="E17" s="38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85"/>
      <c r="O17" s="385"/>
      <c r="P17" s="385"/>
      <c r="Q17" s="386"/>
      <c r="R17" s="629" t="s">
        <v>47</v>
      </c>
      <c r="S17" s="324"/>
      <c r="T17" s="352" t="s">
        <v>48</v>
      </c>
      <c r="U17" s="352" t="s">
        <v>49</v>
      </c>
      <c r="V17" s="646" t="s">
        <v>50</v>
      </c>
      <c r="W17" s="352" t="s">
        <v>51</v>
      </c>
      <c r="X17" s="400" t="s">
        <v>52</v>
      </c>
      <c r="Y17" s="400" t="s">
        <v>53</v>
      </c>
      <c r="Z17" s="400" t="s">
        <v>54</v>
      </c>
      <c r="AA17" s="401"/>
      <c r="AB17" s="402"/>
      <c r="AC17" s="543"/>
      <c r="AZ17" s="422" t="s">
        <v>55</v>
      </c>
    </row>
    <row r="18" spans="1:52" ht="14.25" customHeight="1" x14ac:dyDescent="0.2">
      <c r="A18" s="353"/>
      <c r="B18" s="353"/>
      <c r="C18" s="353"/>
      <c r="D18" s="387"/>
      <c r="E18" s="389"/>
      <c r="F18" s="353"/>
      <c r="G18" s="353"/>
      <c r="H18" s="353"/>
      <c r="I18" s="353"/>
      <c r="J18" s="353"/>
      <c r="K18" s="353"/>
      <c r="L18" s="353"/>
      <c r="M18" s="387"/>
      <c r="N18" s="388"/>
      <c r="O18" s="388"/>
      <c r="P18" s="388"/>
      <c r="Q18" s="389"/>
      <c r="R18" s="308" t="s">
        <v>56</v>
      </c>
      <c r="S18" s="308" t="s">
        <v>57</v>
      </c>
      <c r="T18" s="353"/>
      <c r="U18" s="353"/>
      <c r="V18" s="647"/>
      <c r="W18" s="353"/>
      <c r="X18" s="640"/>
      <c r="Y18" s="640"/>
      <c r="Z18" s="403"/>
      <c r="AA18" s="404"/>
      <c r="AB18" s="405"/>
      <c r="AC18" s="544"/>
      <c r="AZ18" s="316"/>
    </row>
    <row r="19" spans="1:52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49"/>
      <c r="Y19" s="49"/>
    </row>
    <row r="20" spans="1:52" ht="16.5" customHeight="1" x14ac:dyDescent="0.25">
      <c r="A20" s="379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69" t="s">
        <v>91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49"/>
      <c r="Y46" s="49"/>
    </row>
    <row r="47" spans="1:52" ht="16.5" customHeight="1" x14ac:dyDescent="0.25">
      <c r="A47" s="379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60</v>
      </c>
      <c r="V49" s="312">
        <f>IFERROR(IF(U49="",0,CEILING((U49/$H49),1)*$H49),"")</f>
        <v>64.800000000000011</v>
      </c>
      <c r="W49" s="37">
        <f>IFERROR(IF(V49=0,"",ROUNDUP(V49/H49,0)*0.02175),"")</f>
        <v>0.1305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135</v>
      </c>
      <c r="V50" s="312">
        <f>IFERROR(IF(U50="",0,CEILING((U50/$H50),1)*$H50),"")</f>
        <v>135</v>
      </c>
      <c r="W50" s="37">
        <f>IFERROR(IF(V50=0,"",ROUNDUP(V50/H50,0)*0.00753),"")</f>
        <v>0.3765</v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55.555555555555557</v>
      </c>
      <c r="V51" s="313">
        <f>IFERROR(V49/H49,"0")+IFERROR(V50/H50,"0")</f>
        <v>56</v>
      </c>
      <c r="W51" s="313">
        <f>IFERROR(IF(W49="",0,W49),"0")+IFERROR(IF(W50="",0,W50),"0")</f>
        <v>0.50700000000000001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195</v>
      </c>
      <c r="V52" s="313">
        <f>IFERROR(SUM(V49:V50),"0")</f>
        <v>199.8</v>
      </c>
      <c r="W52" s="38"/>
      <c r="X52" s="314"/>
      <c r="Y52" s="314"/>
    </row>
    <row r="53" spans="1:52" ht="16.5" customHeight="1" x14ac:dyDescent="0.25">
      <c r="A53" s="379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200</v>
      </c>
      <c r="V56" s="312">
        <f>IFERROR(IF(U56="",0,CEILING((U56/$H56),1)*$H56),"")</f>
        <v>205.20000000000002</v>
      </c>
      <c r="W56" s="37">
        <f>IFERROR(IF(V56=0,"",ROUNDUP(V56/H56,0)*0.02175),"")</f>
        <v>0.41324999999999995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540</v>
      </c>
      <c r="V57" s="312">
        <f>IFERROR(IF(U57="",0,CEILING((U57/$H57),1)*$H57),"")</f>
        <v>540</v>
      </c>
      <c r="W57" s="37">
        <f>IFERROR(IF(V57=0,"",ROUNDUP(V57/H57,0)*0.00937),"")</f>
        <v>1.1244000000000001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0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138.51851851851853</v>
      </c>
      <c r="V59" s="313">
        <f>IFERROR(V55/H55,"0")+IFERROR(V56/H56,"0")+IFERROR(V57/H57,"0")+IFERROR(V58/H58,"0")</f>
        <v>139</v>
      </c>
      <c r="W59" s="313">
        <f>IFERROR(IF(W55="",0,W55),"0")+IFERROR(IF(W56="",0,W56),"0")+IFERROR(IF(W57="",0,W57),"0")+IFERROR(IF(W58="",0,W58),"0")</f>
        <v>1.53765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740</v>
      </c>
      <c r="V60" s="313">
        <f>IFERROR(SUM(V55:V58),"0")</f>
        <v>745.2</v>
      </c>
      <c r="W60" s="38"/>
      <c r="X60" s="314"/>
      <c r="Y60" s="314"/>
    </row>
    <row r="61" spans="1:52" ht="16.5" customHeight="1" x14ac:dyDescent="0.25">
      <c r="A61" s="379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0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30</v>
      </c>
      <c r="V63" s="312">
        <f t="shared" ref="V63:V78" si="2">IFERROR(IF(U63="",0,CEILING((U63/$H63),1)*$H63),"")</f>
        <v>33.599999999999994</v>
      </c>
      <c r="W63" s="37">
        <f>IFERROR(IF(V63=0,"",ROUNDUP(V63/H63,0)*0.02175),"")</f>
        <v>6.5250000000000002E-2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120</v>
      </c>
      <c r="V64" s="312">
        <f t="shared" si="2"/>
        <v>129.60000000000002</v>
      </c>
      <c r="W64" s="37">
        <f>IFERROR(IF(V64=0,"",ROUNDUP(V64/H64,0)*0.02175),"")</f>
        <v>0.26100000000000001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350</v>
      </c>
      <c r="V65" s="312">
        <f t="shared" si="2"/>
        <v>356.40000000000003</v>
      </c>
      <c r="W65" s="37">
        <f>IFERROR(IF(V65=0,"",ROUNDUP(V65/H65,0)*0.02175),"")</f>
        <v>0.71775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20</v>
      </c>
      <c r="V66" s="312">
        <f t="shared" si="2"/>
        <v>21.6</v>
      </c>
      <c r="W66" s="37">
        <f>IFERROR(IF(V66=0,"",ROUNDUP(V66/H66,0)*0.02175),"")</f>
        <v>4.3499999999999997E-2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15</v>
      </c>
      <c r="V67" s="312">
        <f t="shared" si="2"/>
        <v>15</v>
      </c>
      <c r="W67" s="37">
        <f>IFERROR(IF(V67=0,"",ROUNDUP(V67/H67,0)*0.00753),"")</f>
        <v>3.7650000000000003E-2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88</v>
      </c>
      <c r="V69" s="312">
        <f t="shared" si="2"/>
        <v>88</v>
      </c>
      <c r="W69" s="37">
        <f t="shared" si="3"/>
        <v>0.20613999999999999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225</v>
      </c>
      <c r="V73" s="312">
        <f t="shared" si="2"/>
        <v>225</v>
      </c>
      <c r="W73" s="37">
        <f t="shared" si="3"/>
        <v>0.46849999999999997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7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360</v>
      </c>
      <c r="V77" s="312">
        <f t="shared" si="2"/>
        <v>360</v>
      </c>
      <c r="W77" s="37">
        <f>IFERROR(IF(V77=0,"",ROUNDUP(V77/H77,0)*0.00937),"")</f>
        <v>0.74960000000000004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205.0489417989418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207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2.5493899999999998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1208</v>
      </c>
      <c r="V80" s="313">
        <f>IFERROR(SUM(V63:V78),"0")</f>
        <v>1229.2</v>
      </c>
      <c r="W80" s="38"/>
      <c r="X80" s="314"/>
      <c r="Y80" s="314"/>
    </row>
    <row r="81" spans="1:52" ht="14.25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4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5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6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7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2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100</v>
      </c>
      <c r="V106" s="312">
        <f t="shared" si="6"/>
        <v>100.80000000000001</v>
      </c>
      <c r="W106" s="37">
        <f>IFERROR(IF(V106=0,"",ROUNDUP(V106/H106,0)*0.02175),"")</f>
        <v>0.26100000000000001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30</v>
      </c>
      <c r="V107" s="312">
        <f t="shared" si="6"/>
        <v>32.4</v>
      </c>
      <c r="W107" s="37">
        <f>IFERROR(IF(V107=0,"",ROUNDUP(V107/H107,0)*0.02175),"")</f>
        <v>8.6999999999999994E-2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3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66</v>
      </c>
      <c r="V109" s="312">
        <f t="shared" si="6"/>
        <v>66</v>
      </c>
      <c r="W109" s="37">
        <f>IFERROR(IF(V109=0,"",ROUNDUP(V109/H109,0)*0.00753),"")</f>
        <v>0.18825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315</v>
      </c>
      <c r="V110" s="312">
        <f t="shared" si="6"/>
        <v>315.90000000000003</v>
      </c>
      <c r="W110" s="37">
        <f>IFERROR(IF(V110=0,"",ROUNDUP(V110/H110,0)*0.00753),"")</f>
        <v>0.88101000000000007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7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0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25</v>
      </c>
      <c r="V113" s="312">
        <f t="shared" si="6"/>
        <v>27</v>
      </c>
      <c r="W113" s="37">
        <f>IFERROR(IF(V113=0,"",ROUNDUP(V113/H113,0)*0.00753),"")</f>
        <v>6.7769999999999997E-2</v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5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165.60846560846559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167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1.4850300000000001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536</v>
      </c>
      <c r="V116" s="313">
        <f>IFERROR(SUM(V105:V114),"0")</f>
        <v>542.1</v>
      </c>
      <c r="W116" s="38"/>
      <c r="X116" s="314"/>
      <c r="Y116" s="314"/>
    </row>
    <row r="117" spans="1:52" ht="14.25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60</v>
      </c>
      <c r="V119" s="312">
        <f>IFERROR(IF(U119="",0,CEILING((U119/$H119),1)*$H119),"")</f>
        <v>64.8</v>
      </c>
      <c r="W119" s="37">
        <f>IFERROR(IF(V119=0,"",ROUNDUP(V119/H119,0)*0.02175),"")</f>
        <v>0.17399999999999999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3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7.4074074074074074</v>
      </c>
      <c r="V123" s="313">
        <f>IFERROR(V118/H118,"0")+IFERROR(V119/H119,"0")+IFERROR(V120/H120,"0")+IFERROR(V121/H121,"0")+IFERROR(V122/H122,"0")</f>
        <v>8</v>
      </c>
      <c r="W123" s="313">
        <f>IFERROR(IF(W118="",0,W118),"0")+IFERROR(IF(W119="",0,W119),"0")+IFERROR(IF(W120="",0,W120),"0")+IFERROR(IF(W121="",0,W121),"0")+IFERROR(IF(W122="",0,W122),"0")</f>
        <v>0.17399999999999999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60</v>
      </c>
      <c r="V124" s="313">
        <f>IFERROR(SUM(V118:V122),"0")</f>
        <v>64.8</v>
      </c>
      <c r="W124" s="38"/>
      <c r="X124" s="314"/>
      <c r="Y124" s="314"/>
    </row>
    <row r="125" spans="1:52" ht="16.5" customHeight="1" x14ac:dyDescent="0.25">
      <c r="A125" s="379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220</v>
      </c>
      <c r="V127" s="312">
        <f>IFERROR(IF(U127="",0,CEILING((U127/$H127),1)*$H127),"")</f>
        <v>226.79999999999998</v>
      </c>
      <c r="W127" s="37">
        <f>IFERROR(IF(V127=0,"",ROUNDUP(V127/H127,0)*0.02175),"")</f>
        <v>0.60899999999999999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225</v>
      </c>
      <c r="V129" s="312">
        <f>IFERROR(IF(U129="",0,CEILING((U129/$H129),1)*$H129),"")</f>
        <v>226.8</v>
      </c>
      <c r="W129" s="37">
        <f>IFERROR(IF(V129=0,"",ROUNDUP(V129/H129,0)*0.00753),"")</f>
        <v>0.63251999999999997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110.49382716049382</v>
      </c>
      <c r="V131" s="313">
        <f>IFERROR(V127/H127,"0")+IFERROR(V128/H128,"0")+IFERROR(V129/H129,"0")+IFERROR(V130/H130,"0")</f>
        <v>112</v>
      </c>
      <c r="W131" s="313">
        <f>IFERROR(IF(W127="",0,W127),"0")+IFERROR(IF(W128="",0,W128),"0")+IFERROR(IF(W129="",0,W129),"0")+IFERROR(IF(W130="",0,W130),"0")</f>
        <v>1.24152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445</v>
      </c>
      <c r="V132" s="313">
        <f>IFERROR(SUM(V127:V130),"0")</f>
        <v>453.6</v>
      </c>
      <c r="W132" s="38"/>
      <c r="X132" s="314"/>
      <c r="Y132" s="314"/>
    </row>
    <row r="133" spans="1:52" ht="27.75" customHeight="1" x14ac:dyDescent="0.2">
      <c r="A133" s="369" t="s">
        <v>233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49"/>
      <c r="Y133" s="49"/>
    </row>
    <row r="134" spans="1:52" ht="16.5" customHeight="1" x14ac:dyDescent="0.25">
      <c r="A134" s="379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79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100</v>
      </c>
      <c r="V145" s="312">
        <f t="shared" si="7"/>
        <v>100.80000000000001</v>
      </c>
      <c r="W145" s="37">
        <f>IFERROR(IF(V145=0,"",ROUNDUP(V145/H145,0)*0.00753),"")</f>
        <v>0.18071999999999999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70</v>
      </c>
      <c r="V146" s="312">
        <f t="shared" si="7"/>
        <v>71.400000000000006</v>
      </c>
      <c r="W146" s="37">
        <f>IFERROR(IF(V146=0,"",ROUNDUP(V146/H146,0)*0.00502),"")</f>
        <v>0.17068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122.5</v>
      </c>
      <c r="V148" s="312">
        <f t="shared" si="7"/>
        <v>123.9</v>
      </c>
      <c r="W148" s="37">
        <f>IFERROR(IF(V148=0,"",ROUNDUP(V148/H148,0)*0.00502),"")</f>
        <v>0.29618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210</v>
      </c>
      <c r="V149" s="312">
        <f t="shared" si="7"/>
        <v>210</v>
      </c>
      <c r="W149" s="37">
        <f>IFERROR(IF(V149=0,"",ROUNDUP(V149/H149,0)*0.00502),"")</f>
        <v>0.502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215.47619047619048</v>
      </c>
      <c r="V151" s="313">
        <f>IFERROR(V143/H143,"0")+IFERROR(V144/H144,"0")+IFERROR(V145/H145,"0")+IFERROR(V146/H146,"0")+IFERROR(V147/H147,"0")+IFERROR(V148/H148,"0")+IFERROR(V149/H149,"0")+IFERROR(V150/H150,"0")</f>
        <v>217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1.14958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502.5</v>
      </c>
      <c r="V152" s="313">
        <f>IFERROR(SUM(V143:V150),"0")</f>
        <v>506.1</v>
      </c>
      <c r="W152" s="38"/>
      <c r="X152" s="314"/>
      <c r="Y152" s="314"/>
    </row>
    <row r="153" spans="1:52" ht="16.5" customHeight="1" x14ac:dyDescent="0.25">
      <c r="A153" s="379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100</v>
      </c>
      <c r="V155" s="312">
        <f>IFERROR(IF(U155="",0,CEILING((U155/$H155),1)*$H155),"")</f>
        <v>108</v>
      </c>
      <c r="W155" s="37">
        <f>IFERROR(IF(V155=0,"",ROUNDUP(V155/H155,0)*0.02175),"")</f>
        <v>0.21749999999999997</v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9.2592592592592595</v>
      </c>
      <c r="V157" s="313">
        <f>IFERROR(V155/H155,"0")+IFERROR(V156/H156,"0")</f>
        <v>10</v>
      </c>
      <c r="W157" s="313">
        <f>IFERROR(IF(W155="",0,W155),"0")+IFERROR(IF(W156="",0,W156),"0")</f>
        <v>0.21749999999999997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100</v>
      </c>
      <c r="V158" s="313">
        <f>IFERROR(SUM(V155:V156),"0")</f>
        <v>108</v>
      </c>
      <c r="W158" s="38"/>
      <c r="X158" s="314"/>
      <c r="Y158" s="314"/>
    </row>
    <row r="159" spans="1:52" ht="14.25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4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20</v>
      </c>
      <c r="V160" s="312">
        <f>IFERROR(IF(U160="",0,CEILING((U160/$H160),1)*$H160),"")</f>
        <v>21.6</v>
      </c>
      <c r="W160" s="37">
        <f>IFERROR(IF(V160=0,"",ROUNDUP(V160/H160,0)*0.02175),"")</f>
        <v>4.3499999999999997E-2</v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1.8518518518518516</v>
      </c>
      <c r="V162" s="313">
        <f>IFERROR(V160/H160,"0")+IFERROR(V161/H161,"0")</f>
        <v>2</v>
      </c>
      <c r="W162" s="313">
        <f>IFERROR(IF(W160="",0,W160),"0")+IFERROR(IF(W161="",0,W161),"0")</f>
        <v>4.3499999999999997E-2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20</v>
      </c>
      <c r="V163" s="313">
        <f>IFERROR(SUM(V160:V161),"0")</f>
        <v>21.6</v>
      </c>
      <c r="W163" s="38"/>
      <c r="X163" s="314"/>
      <c r="Y163" s="314"/>
    </row>
    <row r="164" spans="1:52" ht="14.25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120</v>
      </c>
      <c r="V165" s="312">
        <f>IFERROR(IF(U165="",0,CEILING((U165/$H165),1)*$H165),"")</f>
        <v>124.2</v>
      </c>
      <c r="W165" s="37">
        <f>IFERROR(IF(V165=0,"",ROUNDUP(V165/H165,0)*0.00937),"")</f>
        <v>0.21551000000000001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120</v>
      </c>
      <c r="V166" s="312">
        <f>IFERROR(IF(U166="",0,CEILING((U166/$H166),1)*$H166),"")</f>
        <v>124.2</v>
      </c>
      <c r="W166" s="37">
        <f>IFERROR(IF(V166=0,"",ROUNDUP(V166/H166,0)*0.00937),"")</f>
        <v>0.21551000000000001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200</v>
      </c>
      <c r="V167" s="312">
        <f>IFERROR(IF(U167="",0,CEILING((U167/$H167),1)*$H167),"")</f>
        <v>205.20000000000002</v>
      </c>
      <c r="W167" s="37">
        <f>IFERROR(IF(V167=0,"",ROUNDUP(V167/H167,0)*0.00937),"")</f>
        <v>0.35605999999999999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200</v>
      </c>
      <c r="V168" s="312">
        <f>IFERROR(IF(U168="",0,CEILING((U168/$H168),1)*$H168),"")</f>
        <v>205.20000000000002</v>
      </c>
      <c r="W168" s="37">
        <f>IFERROR(IF(V168=0,"",ROUNDUP(V168/H168,0)*0.00937),"")</f>
        <v>0.35605999999999999</v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118.51851851851852</v>
      </c>
      <c r="V169" s="313">
        <f>IFERROR(V165/H165,"0")+IFERROR(V166/H166,"0")+IFERROR(V167/H167,"0")+IFERROR(V168/H168,"0")</f>
        <v>122</v>
      </c>
      <c r="W169" s="313">
        <f>IFERROR(IF(W165="",0,W165),"0")+IFERROR(IF(W166="",0,W166),"0")+IFERROR(IF(W167="",0,W167),"0")+IFERROR(IF(W168="",0,W168),"0")</f>
        <v>1.14314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640</v>
      </c>
      <c r="V170" s="313">
        <f>IFERROR(SUM(V165:V168),"0")</f>
        <v>658.80000000000007</v>
      </c>
      <c r="W170" s="38"/>
      <c r="X170" s="314"/>
      <c r="Y170" s="314"/>
    </row>
    <row r="171" spans="1:52" ht="14.25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8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170</v>
      </c>
      <c r="V173" s="312">
        <f t="shared" si="8"/>
        <v>174</v>
      </c>
      <c r="W173" s="37">
        <f>IFERROR(IF(V173=0,"",ROUNDUP(V173/H173,0)*0.02175),"")</f>
        <v>0.43499999999999994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4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400</v>
      </c>
      <c r="V179" s="312">
        <f t="shared" si="8"/>
        <v>400.8</v>
      </c>
      <c r="W179" s="37">
        <f>IFERROR(IF(V179=0,"",ROUNDUP(V179/H179,0)*0.00753),"")</f>
        <v>1.2575100000000001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4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5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440</v>
      </c>
      <c r="V182" s="312">
        <f t="shared" si="8"/>
        <v>441.59999999999997</v>
      </c>
      <c r="W182" s="37">
        <f>IFERROR(IF(V182=0,"",ROUNDUP(V182/H182,0)*0.00753),"")</f>
        <v>1.3855200000000001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320</v>
      </c>
      <c r="V184" s="312">
        <f t="shared" si="8"/>
        <v>321.59999999999997</v>
      </c>
      <c r="W184" s="37">
        <f t="shared" ref="W184:W189" si="9">IFERROR(IF(V184=0,"",ROUNDUP(V184/H184,0)*0.00753),"")</f>
        <v>1.00902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720</v>
      </c>
      <c r="V185" s="312">
        <f t="shared" si="8"/>
        <v>720</v>
      </c>
      <c r="W185" s="37">
        <f t="shared" si="9"/>
        <v>2.2589999999999999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160</v>
      </c>
      <c r="V188" s="312">
        <f t="shared" si="8"/>
        <v>160.79999999999998</v>
      </c>
      <c r="W188" s="37">
        <f t="shared" si="9"/>
        <v>0.50451000000000001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80</v>
      </c>
      <c r="V189" s="312">
        <f t="shared" si="8"/>
        <v>81.599999999999994</v>
      </c>
      <c r="W189" s="37">
        <f t="shared" si="9"/>
        <v>0.25602000000000003</v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902.87356321839081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906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7.1065800000000001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2290</v>
      </c>
      <c r="V191" s="313">
        <f>IFERROR(SUM(V172:V189),"0")</f>
        <v>2300.4</v>
      </c>
      <c r="W191" s="38"/>
      <c r="X191" s="314"/>
      <c r="Y191" s="314"/>
    </row>
    <row r="192" spans="1:52" ht="14.25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28</v>
      </c>
      <c r="V193" s="312">
        <f>IFERROR(IF(U193="",0,CEILING((U193/$H193),1)*$H193),"")</f>
        <v>28.799999999999997</v>
      </c>
      <c r="W193" s="37">
        <f>IFERROR(IF(V193=0,"",ROUNDUP(V193/H193,0)*0.00753),"")</f>
        <v>9.0359999999999996E-2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20</v>
      </c>
      <c r="V194" s="312">
        <f>IFERROR(IF(U194="",0,CEILING((U194/$H194),1)*$H194),"")</f>
        <v>21.599999999999998</v>
      </c>
      <c r="W194" s="37">
        <f>IFERROR(IF(V194=0,"",ROUNDUP(V194/H194,0)*0.00753),"")</f>
        <v>6.7769999999999997E-2</v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20</v>
      </c>
      <c r="V195" s="313">
        <f>IFERROR(V193/H193,"0")+IFERROR(V194/H194,"0")</f>
        <v>21</v>
      </c>
      <c r="W195" s="313">
        <f>IFERROR(IF(W193="",0,W193),"0")+IFERROR(IF(W194="",0,W194),"0")</f>
        <v>0.15812999999999999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48</v>
      </c>
      <c r="V196" s="313">
        <f>IFERROR(SUM(V193:V194),"0")</f>
        <v>50.399999999999991</v>
      </c>
      <c r="W196" s="38"/>
      <c r="X196" s="314"/>
      <c r="Y196" s="314"/>
    </row>
    <row r="197" spans="1:52" ht="16.5" customHeight="1" x14ac:dyDescent="0.25">
      <c r="A197" s="379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10</v>
      </c>
      <c r="V221" s="312">
        <f>IFERROR(IF(U221="",0,CEILING((U221/$H221),1)*$H221),"")</f>
        <v>12.600000000000001</v>
      </c>
      <c r="W221" s="37">
        <f>IFERROR(IF(V221=0,"",ROUNDUP(V221/H221,0)*0.00753),"")</f>
        <v>2.2589999999999999E-2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175</v>
      </c>
      <c r="V224" s="312">
        <f>IFERROR(IF(U224="",0,CEILING((U224/$H224),1)*$H224),"")</f>
        <v>176.4</v>
      </c>
      <c r="W224" s="37">
        <f>IFERROR(IF(V224=0,"",ROUNDUP(V224/H224,0)*0.00502),"")</f>
        <v>0.42168</v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85.714285714285708</v>
      </c>
      <c r="V225" s="313">
        <f>IFERROR(V221/H221,"0")+IFERROR(V222/H222,"0")+IFERROR(V223/H223,"0")+IFERROR(V224/H224,"0")</f>
        <v>87</v>
      </c>
      <c r="W225" s="313">
        <f>IFERROR(IF(W221="",0,W221),"0")+IFERROR(IF(W222="",0,W222),"0")+IFERROR(IF(W223="",0,W223),"0")+IFERROR(IF(W224="",0,W224),"0")</f>
        <v>0.44427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185</v>
      </c>
      <c r="V226" s="313">
        <f>IFERROR(SUM(V221:V224),"0")</f>
        <v>189</v>
      </c>
      <c r="W226" s="38"/>
      <c r="X226" s="314"/>
      <c r="Y226" s="314"/>
    </row>
    <row r="227" spans="1:52" ht="14.25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200</v>
      </c>
      <c r="V238" s="312">
        <f>IFERROR(IF(U238="",0,CEILING((U238/$H238),1)*$H238),"")</f>
        <v>202.79999999999998</v>
      </c>
      <c r="W238" s="37">
        <f>IFERROR(IF(V238=0,"",ROUNDUP(V238/H238,0)*0.02175),"")</f>
        <v>0.5655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25.641025641025642</v>
      </c>
      <c r="V240" s="313">
        <f>IFERROR(V237/H237,"0")+IFERROR(V238/H238,"0")+IFERROR(V239/H239,"0")</f>
        <v>26</v>
      </c>
      <c r="W240" s="313">
        <f>IFERROR(IF(W237="",0,W237),"0")+IFERROR(IF(W238="",0,W238),"0")+IFERROR(IF(W239="",0,W239),"0")</f>
        <v>0.5655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200</v>
      </c>
      <c r="V241" s="313">
        <f>IFERROR(SUM(V237:V239),"0")</f>
        <v>202.79999999999998</v>
      </c>
      <c r="W241" s="38"/>
      <c r="X241" s="314"/>
      <c r="Y241" s="314"/>
    </row>
    <row r="242" spans="1:52" ht="14.25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9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170</v>
      </c>
      <c r="V245" s="312">
        <f>IFERROR(IF(U245="",0,CEILING((U245/$H245),1)*$H245),"")</f>
        <v>170.85</v>
      </c>
      <c r="W245" s="37">
        <f>IFERROR(IF(V245=0,"",ROUNDUP(V245/H245,0)*0.00753),"")</f>
        <v>0.50451000000000001</v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66.666666666666671</v>
      </c>
      <c r="V246" s="313">
        <f>IFERROR(V243/H243,"0")+IFERROR(V244/H244,"0")+IFERROR(V245/H245,"0")</f>
        <v>67</v>
      </c>
      <c r="W246" s="313">
        <f>IFERROR(IF(W243="",0,W243),"0")+IFERROR(IF(W244="",0,W244),"0")+IFERROR(IF(W245="",0,W245),"0")</f>
        <v>0.50451000000000001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170</v>
      </c>
      <c r="V247" s="313">
        <f>IFERROR(SUM(V243:V245),"0")</f>
        <v>170.85</v>
      </c>
      <c r="W247" s="38"/>
      <c r="X247" s="314"/>
      <c r="Y247" s="314"/>
    </row>
    <row r="248" spans="1:52" ht="14.25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50</v>
      </c>
      <c r="V249" s="312">
        <f>IFERROR(IF(U249="",0,CEILING((U249/$H249),1)*$H249),"")</f>
        <v>50</v>
      </c>
      <c r="W249" s="37">
        <f>IFERROR(IF(V249=0,"",ROUNDUP(V249/H249,0)*0.00474),"")</f>
        <v>0.11850000000000001</v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25</v>
      </c>
      <c r="V252" s="313">
        <f>IFERROR(V249/H249,"0")+IFERROR(V250/H250,"0")+IFERROR(V251/H251,"0")</f>
        <v>25</v>
      </c>
      <c r="W252" s="313">
        <f>IFERROR(IF(W249="",0,W249),"0")+IFERROR(IF(W250="",0,W250),"0")+IFERROR(IF(W251="",0,W251),"0")</f>
        <v>0.11850000000000001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50</v>
      </c>
      <c r="V253" s="313">
        <f>IFERROR(SUM(V249:V251),"0")</f>
        <v>50</v>
      </c>
      <c r="W253" s="38"/>
      <c r="X253" s="314"/>
      <c r="Y253" s="314"/>
    </row>
    <row r="254" spans="1:52" ht="16.5" customHeight="1" x14ac:dyDescent="0.25">
      <c r="A254" s="379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70</v>
      </c>
      <c r="V256" s="312">
        <f t="shared" ref="V256:V262" si="13">IFERROR(IF(U256="",0,CEILING((U256/$H256),1)*$H256),"")</f>
        <v>75.600000000000009</v>
      </c>
      <c r="W256" s="37">
        <f>IFERROR(IF(V256=0,"",ROUNDUP(V256/H256,0)*0.02175),"")</f>
        <v>0.15225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6.481481481481481</v>
      </c>
      <c r="V263" s="313">
        <f>IFERROR(V256/H256,"0")+IFERROR(V257/H257,"0")+IFERROR(V258/H258,"0")+IFERROR(V259/H259,"0")+IFERROR(V260/H260,"0")+IFERROR(V261/H261,"0")+IFERROR(V262/H262,"0")</f>
        <v>7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0.15225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70</v>
      </c>
      <c r="V264" s="313">
        <f>IFERROR(SUM(V256:V262),"0")</f>
        <v>75.600000000000009</v>
      </c>
      <c r="W264" s="38"/>
      <c r="X264" s="314"/>
      <c r="Y264" s="314"/>
    </row>
    <row r="265" spans="1:52" ht="14.25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79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33</v>
      </c>
      <c r="V272" s="312">
        <f>IFERROR(IF(U272="",0,CEILING((U272/$H272),1)*$H272),"")</f>
        <v>34.200000000000003</v>
      </c>
      <c r="W272" s="37">
        <f>IFERROR(IF(V272=0,"",ROUNDUP(V272/H272,0)*0.00753),"")</f>
        <v>0.14307</v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18.333333333333332</v>
      </c>
      <c r="V273" s="313">
        <f>IFERROR(V272/H272,"0")</f>
        <v>19</v>
      </c>
      <c r="W273" s="313">
        <f>IFERROR(IF(W272="",0,W272),"0")</f>
        <v>0.14307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33</v>
      </c>
      <c r="V274" s="313">
        <f>IFERROR(SUM(V272:V272),"0")</f>
        <v>34.200000000000003</v>
      </c>
      <c r="W274" s="38"/>
      <c r="X274" s="314"/>
      <c r="Y274" s="314"/>
    </row>
    <row r="275" spans="1:52" ht="14.25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714</v>
      </c>
      <c r="V277" s="312">
        <f>IFERROR(IF(U277="",0,CEILING((U277/$H277),1)*$H277),"")</f>
        <v>715.68</v>
      </c>
      <c r="W277" s="37">
        <f>IFERROR(IF(V277=0,"",ROUNDUP(V277/H277,0)*0.00753),"")</f>
        <v>2.1385200000000002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4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504</v>
      </c>
      <c r="V278" s="312">
        <f>IFERROR(IF(U278="",0,CEILING((U278/$H278),1)*$H278),"")</f>
        <v>504</v>
      </c>
      <c r="W278" s="37">
        <f>IFERROR(IF(V278=0,"",ROUNDUP(V278/H278,0)*0.00753),"")</f>
        <v>1.506</v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483.33333333333331</v>
      </c>
      <c r="V279" s="313">
        <f>IFERROR(V276/H276,"0")+IFERROR(V277/H277,"0")+IFERROR(V278/H278,"0")</f>
        <v>484</v>
      </c>
      <c r="W279" s="313">
        <f>IFERROR(IF(W276="",0,W276),"0")+IFERROR(IF(W277="",0,W277),"0")+IFERROR(IF(W278="",0,W278),"0")</f>
        <v>3.64452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1218</v>
      </c>
      <c r="V280" s="313">
        <f>IFERROR(SUM(V276:V278),"0")</f>
        <v>1219.6799999999998</v>
      </c>
      <c r="W280" s="38"/>
      <c r="X280" s="314"/>
      <c r="Y280" s="314"/>
    </row>
    <row r="281" spans="1:52" ht="14.25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15.2</v>
      </c>
      <c r="V282" s="312">
        <f>IFERROR(IF(U282="",0,CEILING((U282/$H282),1)*$H282),"")</f>
        <v>15.959999999999999</v>
      </c>
      <c r="W282" s="37">
        <f>IFERROR(IF(V282=0,"",ROUNDUP(V282/H282,0)*0.00753),"")</f>
        <v>5.271E-2</v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6.666666666666667</v>
      </c>
      <c r="V283" s="313">
        <f>IFERROR(V282/H282,"0")</f>
        <v>7</v>
      </c>
      <c r="W283" s="313">
        <f>IFERROR(IF(W282="",0,W282),"0")</f>
        <v>5.271E-2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15.2</v>
      </c>
      <c r="V284" s="313">
        <f>IFERROR(SUM(V282:V282),"0")</f>
        <v>15.959999999999999</v>
      </c>
      <c r="W284" s="38"/>
      <c r="X284" s="314"/>
      <c r="Y284" s="314"/>
    </row>
    <row r="285" spans="1:52" ht="14.25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17</v>
      </c>
      <c r="V286" s="312">
        <f>IFERROR(IF(U286="",0,CEILING((U286/$H286),1)*$H286),"")</f>
        <v>17.849999999999998</v>
      </c>
      <c r="W286" s="37">
        <f>IFERROR(IF(V286=0,"",ROUNDUP(V286/H286,0)*0.00753),"")</f>
        <v>5.271E-2</v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6.666666666666667</v>
      </c>
      <c r="V287" s="313">
        <f>IFERROR(V286/H286,"0")</f>
        <v>7</v>
      </c>
      <c r="W287" s="313">
        <f>IFERROR(IF(W286="",0,W286),"0")</f>
        <v>5.271E-2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17</v>
      </c>
      <c r="V288" s="313">
        <f>IFERROR(SUM(V286:V286),"0")</f>
        <v>17.849999999999998</v>
      </c>
      <c r="W288" s="38"/>
      <c r="X288" s="314"/>
      <c r="Y288" s="314"/>
    </row>
    <row r="289" spans="1:52" ht="27.75" customHeight="1" x14ac:dyDescent="0.2">
      <c r="A289" s="369" t="s">
        <v>423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49"/>
      <c r="Y289" s="49"/>
    </row>
    <row r="290" spans="1:52" ht="16.5" customHeight="1" x14ac:dyDescent="0.25">
      <c r="A290" s="379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2000</v>
      </c>
      <c r="V293" s="312">
        <f t="shared" si="14"/>
        <v>2010</v>
      </c>
      <c r="W293" s="37">
        <f>IFERROR(IF(V293=0,"",ROUNDUP(V293/H293,0)*0.02175),"")</f>
        <v>2.9144999999999999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800</v>
      </c>
      <c r="V294" s="312">
        <f t="shared" si="14"/>
        <v>810</v>
      </c>
      <c r="W294" s="37">
        <f>IFERROR(IF(V294=0,"",ROUNDUP(V294/H294,0)*0.02175),"")</f>
        <v>1.1744999999999999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1600</v>
      </c>
      <c r="V296" s="312">
        <f t="shared" si="14"/>
        <v>1605</v>
      </c>
      <c r="W296" s="37">
        <f>IFERROR(IF(V296=0,"",ROUNDUP(V296/H296,0)*0.02175),"")</f>
        <v>2.3272499999999998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60</v>
      </c>
      <c r="V298" s="312">
        <f t="shared" si="14"/>
        <v>60</v>
      </c>
      <c r="W298" s="37">
        <f>IFERROR(IF(V298=0,"",ROUNDUP(V298/H298,0)*0.00937),"")</f>
        <v>0.11244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15</v>
      </c>
      <c r="V299" s="312">
        <f t="shared" si="14"/>
        <v>15</v>
      </c>
      <c r="W299" s="37">
        <f>IFERROR(IF(V299=0,"",ROUNDUP(V299/H299,0)*0.00937),"")</f>
        <v>2.811E-2</v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308.33333333333337</v>
      </c>
      <c r="V300" s="313">
        <f>IFERROR(V292/H292,"0")+IFERROR(V293/H293,"0")+IFERROR(V294/H294,"0")+IFERROR(V295/H295,"0")+IFERROR(V296/H296,"0")+IFERROR(V297/H297,"0")+IFERROR(V298/H298,"0")+IFERROR(V299/H299,"0")</f>
        <v>310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6.5568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4475</v>
      </c>
      <c r="V301" s="313">
        <f>IFERROR(SUM(V292:V299),"0")</f>
        <v>4500</v>
      </c>
      <c r="W301" s="38"/>
      <c r="X301" s="314"/>
      <c r="Y301" s="314"/>
    </row>
    <row r="302" spans="1:52" ht="14.25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1300</v>
      </c>
      <c r="V303" s="312">
        <f>IFERROR(IF(U303="",0,CEILING((U303/$H303),1)*$H303),"")</f>
        <v>1305</v>
      </c>
      <c r="W303" s="37">
        <f>IFERROR(IF(V303=0,"",ROUNDUP(V303/H303,0)*0.02175),"")</f>
        <v>1.8922499999999998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20</v>
      </c>
      <c r="V304" s="312">
        <f>IFERROR(IF(U304="",0,CEILING((U304/$H304),1)*$H304),"")</f>
        <v>20</v>
      </c>
      <c r="W304" s="37">
        <f>IFERROR(IF(V304=0,"",ROUNDUP(V304/H304,0)*0.00937),"")</f>
        <v>4.6850000000000003E-2</v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91.666666666666671</v>
      </c>
      <c r="V305" s="313">
        <f>IFERROR(V303/H303,"0")+IFERROR(V304/H304,"0")</f>
        <v>92</v>
      </c>
      <c r="W305" s="313">
        <f>IFERROR(IF(W303="",0,W303),"0")+IFERROR(IF(W304="",0,W304),"0")</f>
        <v>1.9390999999999998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1320</v>
      </c>
      <c r="V306" s="313">
        <f>IFERROR(SUM(V303:V304),"0")</f>
        <v>1325</v>
      </c>
      <c r="W306" s="38"/>
      <c r="X306" s="314"/>
      <c r="Y306" s="314"/>
    </row>
    <row r="307" spans="1:52" ht="14.25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50</v>
      </c>
      <c r="V308" s="312">
        <f>IFERROR(IF(U308="",0,CEILING((U308/$H308),1)*$H308),"")</f>
        <v>54.6</v>
      </c>
      <c r="W308" s="37">
        <f>IFERROR(IF(V308=0,"",ROUNDUP(V308/H308,0)*0.02175),"")</f>
        <v>0.15225</v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6.4102564102564106</v>
      </c>
      <c r="V309" s="313">
        <f>IFERROR(V308/H308,"0")</f>
        <v>7</v>
      </c>
      <c r="W309" s="313">
        <f>IFERROR(IF(W308="",0,W308),"0")</f>
        <v>0.15225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50</v>
      </c>
      <c r="V310" s="313">
        <f>IFERROR(SUM(V308:V308),"0")</f>
        <v>54.6</v>
      </c>
      <c r="W310" s="38"/>
      <c r="X310" s="314"/>
      <c r="Y310" s="314"/>
    </row>
    <row r="311" spans="1:52" ht="14.25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30</v>
      </c>
      <c r="V312" s="312">
        <f>IFERROR(IF(U312="",0,CEILING((U312/$H312),1)*$H312),"")</f>
        <v>31.2</v>
      </c>
      <c r="W312" s="37">
        <f>IFERROR(IF(V312=0,"",ROUNDUP(V312/H312,0)*0.02175),"")</f>
        <v>8.6999999999999994E-2</v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3.8461538461538463</v>
      </c>
      <c r="V313" s="313">
        <f>IFERROR(V312/H312,"0")</f>
        <v>4</v>
      </c>
      <c r="W313" s="313">
        <f>IFERROR(IF(W312="",0,W312),"0")</f>
        <v>8.6999999999999994E-2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30</v>
      </c>
      <c r="V314" s="313">
        <f>IFERROR(SUM(V312:V312),"0")</f>
        <v>31.2</v>
      </c>
      <c r="W314" s="38"/>
      <c r="X314" s="314"/>
      <c r="Y314" s="314"/>
    </row>
    <row r="315" spans="1:52" ht="16.5" customHeight="1" x14ac:dyDescent="0.25">
      <c r="A315" s="379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100</v>
      </c>
      <c r="V317" s="312">
        <f>IFERROR(IF(U317="",0,CEILING((U317/$H317),1)*$H317),"")</f>
        <v>108</v>
      </c>
      <c r="W317" s="37">
        <f>IFERROR(IF(V317=0,"",ROUNDUP(V317/H317,0)*0.02175),"")</f>
        <v>0.19574999999999998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8.3333333333333339</v>
      </c>
      <c r="V321" s="313">
        <f>IFERROR(V317/H317,"0")+IFERROR(V318/H318,"0")+IFERROR(V319/H319,"0")+IFERROR(V320/H320,"0")</f>
        <v>9</v>
      </c>
      <c r="W321" s="313">
        <f>IFERROR(IF(W317="",0,W317),"0")+IFERROR(IF(W318="",0,W318),"0")+IFERROR(IF(W319="",0,W319),"0")+IFERROR(IF(W320="",0,W320),"0")</f>
        <v>0.19574999999999998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100</v>
      </c>
      <c r="V322" s="313">
        <f>IFERROR(SUM(V317:V320),"0")</f>
        <v>108</v>
      </c>
      <c r="W322" s="38"/>
      <c r="X322" s="314"/>
      <c r="Y322" s="314"/>
    </row>
    <row r="323" spans="1:52" ht="14.25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20</v>
      </c>
      <c r="V329" s="312">
        <f>IFERROR(IF(U329="",0,CEILING((U329/$H329),1)*$H329),"")</f>
        <v>23.4</v>
      </c>
      <c r="W329" s="37">
        <f>IFERROR(IF(V329=0,"",ROUNDUP(V329/H329,0)*0.02175),"")</f>
        <v>6.5250000000000002E-2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2.5641025641025643</v>
      </c>
      <c r="V333" s="313">
        <f>IFERROR(V329/H329,"0")+IFERROR(V330/H330,"0")+IFERROR(V331/H331,"0")+IFERROR(V332/H332,"0")</f>
        <v>3</v>
      </c>
      <c r="W333" s="313">
        <f>IFERROR(IF(W329="",0,W329),"0")+IFERROR(IF(W330="",0,W330),"0")+IFERROR(IF(W331="",0,W331),"0")+IFERROR(IF(W332="",0,W332),"0")</f>
        <v>6.5250000000000002E-2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20</v>
      </c>
      <c r="V334" s="313">
        <f>IFERROR(SUM(V329:V332),"0")</f>
        <v>23.4</v>
      </c>
      <c r="W334" s="38"/>
      <c r="X334" s="314"/>
      <c r="Y334" s="314"/>
    </row>
    <row r="335" spans="1:52" ht="14.25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69" t="s">
        <v>470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49"/>
      <c r="Y339" s="49"/>
    </row>
    <row r="340" spans="1:52" ht="16.5" customHeight="1" x14ac:dyDescent="0.25">
      <c r="A340" s="379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18</v>
      </c>
      <c r="V343" s="312">
        <f>IFERROR(IF(U343="",0,CEILING((U343/$H343),1)*$H343),"")</f>
        <v>18.900000000000002</v>
      </c>
      <c r="W343" s="37">
        <f>IFERROR(IF(V343=0,"",ROUNDUP(V343/H343,0)*0.00753),"")</f>
        <v>5.271E-2</v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6.6666666666666661</v>
      </c>
      <c r="V344" s="313">
        <f>IFERROR(V342/H342,"0")+IFERROR(V343/H343,"0")</f>
        <v>7</v>
      </c>
      <c r="W344" s="313">
        <f>IFERROR(IF(W342="",0,W342),"0")+IFERROR(IF(W343="",0,W343),"0")</f>
        <v>5.271E-2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18</v>
      </c>
      <c r="V345" s="313">
        <f>IFERROR(SUM(V342:V343),"0")</f>
        <v>18.900000000000002</v>
      </c>
      <c r="W345" s="38"/>
      <c r="X345" s="314"/>
      <c r="Y345" s="314"/>
    </row>
    <row r="346" spans="1:52" ht="14.25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60</v>
      </c>
      <c r="V347" s="312">
        <f t="shared" ref="V347:V359" si="15">IFERROR(IF(U347="",0,CEILING((U347/$H347),1)*$H347),"")</f>
        <v>63</v>
      </c>
      <c r="W347" s="37">
        <f>IFERROR(IF(V347=0,"",ROUNDUP(V347/H347,0)*0.00753),"")</f>
        <v>0.11295000000000001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120</v>
      </c>
      <c r="V349" s="312">
        <f t="shared" si="15"/>
        <v>121.80000000000001</v>
      </c>
      <c r="W349" s="37">
        <f>IFERROR(IF(V349=0,"",ROUNDUP(V349/H349,0)*0.00753),"")</f>
        <v>0.21837000000000001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140</v>
      </c>
      <c r="V350" s="312">
        <f t="shared" si="15"/>
        <v>141.12</v>
      </c>
      <c r="W350" s="37">
        <f>IFERROR(IF(V350=0,"",ROUNDUP(V350/H350,0)*0.00753),"")</f>
        <v>0.63251999999999997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52.5</v>
      </c>
      <c r="V352" s="312">
        <f t="shared" si="15"/>
        <v>52.5</v>
      </c>
      <c r="W352" s="37">
        <f t="shared" si="16"/>
        <v>0.1255</v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175</v>
      </c>
      <c r="V354" s="312">
        <f t="shared" si="15"/>
        <v>176.4</v>
      </c>
      <c r="W354" s="37">
        <f t="shared" si="16"/>
        <v>0.42168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105</v>
      </c>
      <c r="V358" s="312">
        <f t="shared" si="15"/>
        <v>105</v>
      </c>
      <c r="W358" s="37">
        <f t="shared" si="16"/>
        <v>0.251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284.52380952380952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287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1.7620200000000001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652.5</v>
      </c>
      <c r="V361" s="313">
        <f>IFERROR(SUM(V347:V359),"0")</f>
        <v>659.82</v>
      </c>
      <c r="W361" s="38"/>
      <c r="X361" s="314"/>
      <c r="Y361" s="314"/>
    </row>
    <row r="362" spans="1:52" ht="14.25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1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79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200</v>
      </c>
      <c r="V390" s="312">
        <f t="shared" ref="V390:V396" si="17">IFERROR(IF(U390="",0,CEILING((U390/$H390),1)*$H390),"")</f>
        <v>201.60000000000002</v>
      </c>
      <c r="W390" s="37">
        <f>IFERROR(IF(V390=0,"",ROUNDUP(V390/H390,0)*0.00753),"")</f>
        <v>0.36143999999999998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3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52.5</v>
      </c>
      <c r="V395" s="312">
        <f t="shared" si="17"/>
        <v>52.5</v>
      </c>
      <c r="W395" s="37">
        <f>IFERROR(IF(V395=0,"",ROUNDUP(V395/H395,0)*0.00502),"")</f>
        <v>0.1255</v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72.61904761904762</v>
      </c>
      <c r="V397" s="313">
        <f>IFERROR(V390/H390,"0")+IFERROR(V391/H391,"0")+IFERROR(V392/H392,"0")+IFERROR(V393/H393,"0")+IFERROR(V394/H394,"0")+IFERROR(V395/H395,"0")+IFERROR(V396/H396,"0")</f>
        <v>73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0.48693999999999998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252.5</v>
      </c>
      <c r="V398" s="313">
        <f>IFERROR(SUM(V390:V396),"0")</f>
        <v>254.10000000000002</v>
      </c>
      <c r="W398" s="38"/>
      <c r="X398" s="314"/>
      <c r="Y398" s="314"/>
    </row>
    <row r="399" spans="1:52" ht="14.25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69" t="s">
        <v>547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49"/>
      <c r="Y407" s="49"/>
    </row>
    <row r="408" spans="1:52" ht="16.5" customHeight="1" x14ac:dyDescent="0.25">
      <c r="A408" s="379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270</v>
      </c>
      <c r="V411" s="312">
        <f t="shared" si="18"/>
        <v>274.56</v>
      </c>
      <c r="W411" s="37">
        <f>IFERROR(IF(V411=0,"",ROUNDUP(V411/H411,0)*0.01196),"")</f>
        <v>0.62192000000000003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200</v>
      </c>
      <c r="V413" s="312">
        <f t="shared" si="18"/>
        <v>200.64000000000001</v>
      </c>
      <c r="W413" s="37">
        <f>IFERROR(IF(V413=0,"",ROUNDUP(V413/H413,0)*0.01196),"")</f>
        <v>0.45448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48</v>
      </c>
      <c r="V414" s="312">
        <f t="shared" si="18"/>
        <v>50.4</v>
      </c>
      <c r="W414" s="37">
        <f>IFERROR(IF(V414=0,"",ROUNDUP(V414/H414,0)*0.00937),"")</f>
        <v>0.13117999999999999</v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48</v>
      </c>
      <c r="V418" s="312">
        <f t="shared" si="18"/>
        <v>50.4</v>
      </c>
      <c r="W418" s="37">
        <f>IFERROR(IF(V418=0,"",ROUNDUP(V418/H418,0)*0.00937),"")</f>
        <v>0.13117999999999999</v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115.68181818181816</v>
      </c>
      <c r="V419" s="313">
        <f>IFERROR(V410/H410,"0")+IFERROR(V411/H411,"0")+IFERROR(V412/H412,"0")+IFERROR(V413/H413,"0")+IFERROR(V414/H414,"0")+IFERROR(V415/H415,"0")+IFERROR(V416/H416,"0")+IFERROR(V417/H417,"0")+IFERROR(V418/H418,"0")</f>
        <v>118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1.3387600000000002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566</v>
      </c>
      <c r="V420" s="313">
        <f>IFERROR(SUM(V410:V418),"0")</f>
        <v>576</v>
      </c>
      <c r="W420" s="38"/>
      <c r="X420" s="314"/>
      <c r="Y420" s="314"/>
    </row>
    <row r="421" spans="1:52" ht="14.25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130</v>
      </c>
      <c r="V422" s="312">
        <f>IFERROR(IF(U422="",0,CEILING((U422/$H422),1)*$H422),"")</f>
        <v>132</v>
      </c>
      <c r="W422" s="37">
        <f>IFERROR(IF(V422=0,"",ROUNDUP(V422/H422,0)*0.01196),"")</f>
        <v>0.29899999999999999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24.621212121212121</v>
      </c>
      <c r="V424" s="313">
        <f>IFERROR(V422/H422,"0")+IFERROR(V423/H423,"0")</f>
        <v>25</v>
      </c>
      <c r="W424" s="313">
        <f>IFERROR(IF(W422="",0,W422),"0")+IFERROR(IF(W423="",0,W423),"0")</f>
        <v>0.29899999999999999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130</v>
      </c>
      <c r="V425" s="313">
        <f>IFERROR(SUM(V422:V423),"0")</f>
        <v>132</v>
      </c>
      <c r="W425" s="38"/>
      <c r="X425" s="314"/>
      <c r="Y425" s="314"/>
    </row>
    <row r="426" spans="1:52" ht="14.25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100</v>
      </c>
      <c r="V427" s="312">
        <f t="shared" ref="V427:V432" si="19">IFERROR(IF(U427="",0,CEILING((U427/$H427),1)*$H427),"")</f>
        <v>100.32000000000001</v>
      </c>
      <c r="W427" s="37">
        <f>IFERROR(IF(V427=0,"",ROUNDUP(V427/H427,0)*0.01196),"")</f>
        <v>0.22724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130</v>
      </c>
      <c r="V428" s="312">
        <f t="shared" si="19"/>
        <v>132</v>
      </c>
      <c r="W428" s="37">
        <f>IFERROR(IF(V428=0,"",ROUNDUP(V428/H428,0)*0.01196),"")</f>
        <v>0.29899999999999999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130</v>
      </c>
      <c r="V429" s="312">
        <f t="shared" si="19"/>
        <v>132</v>
      </c>
      <c r="W429" s="37">
        <f>IFERROR(IF(V429=0,"",ROUNDUP(V429/H429,0)*0.01196),"")</f>
        <v>0.29899999999999999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68.181818181818187</v>
      </c>
      <c r="V433" s="313">
        <f>IFERROR(V427/H427,"0")+IFERROR(V428/H428,"0")+IFERROR(V429/H429,"0")+IFERROR(V430/H430,"0")+IFERROR(V431/H431,"0")+IFERROR(V432/H432,"0")</f>
        <v>69</v>
      </c>
      <c r="W433" s="313">
        <f>IFERROR(IF(W427="",0,W427),"0")+IFERROR(IF(W428="",0,W428),"0")+IFERROR(IF(W429="",0,W429),"0")+IFERROR(IF(W430="",0,W430),"0")+IFERROR(IF(W431="",0,W431),"0")+IFERROR(IF(W432="",0,W432),"0")</f>
        <v>0.82523999999999997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360</v>
      </c>
      <c r="V434" s="313">
        <f>IFERROR(SUM(V427:V432),"0")</f>
        <v>364.32</v>
      </c>
      <c r="W434" s="38"/>
      <c r="X434" s="314"/>
      <c r="Y434" s="314"/>
    </row>
    <row r="435" spans="1:52" ht="14.25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69" t="s">
        <v>589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49"/>
      <c r="Y440" s="49"/>
    </row>
    <row r="441" spans="1:52" ht="16.5" customHeight="1" x14ac:dyDescent="0.25">
      <c r="A441" s="379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2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1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9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4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79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2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8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800</v>
      </c>
      <c r="V469" s="312">
        <f>IFERROR(IF(U469="",0,CEILING((U469/$H469),1)*$H469),"")</f>
        <v>803.4</v>
      </c>
      <c r="W469" s="37">
        <f>IFERROR(IF(V469=0,"",ROUNDUP(V469/H469,0)*0.02175),"")</f>
        <v>2.2402499999999996</v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102.56410256410257</v>
      </c>
      <c r="V470" s="313">
        <f>IFERROR(V469/H469,"0")</f>
        <v>103</v>
      </c>
      <c r="W470" s="313">
        <f>IFERROR(IF(W469="",0,W469),"0")</f>
        <v>2.2402499999999996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800</v>
      </c>
      <c r="V471" s="313">
        <f>IFERROR(SUM(V469:V469),"0")</f>
        <v>803.4</v>
      </c>
      <c r="W471" s="38"/>
      <c r="X471" s="314"/>
      <c r="Y471" s="314"/>
    </row>
    <row r="472" spans="1:52" ht="15" customHeight="1" x14ac:dyDescent="0.2">
      <c r="A472" s="42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6"/>
      <c r="M472" s="399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17516.7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17706.68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6"/>
      <c r="M473" s="399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18664.950839505324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18866.120999999996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6"/>
      <c r="M474" s="399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34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34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6"/>
      <c r="M475" s="399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19514.950839505324</v>
      </c>
      <c r="V475" s="313">
        <f>GrossWeightTotalR+PalletQtyTotalR*25</f>
        <v>19716.120999999996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6"/>
      <c r="M476" s="399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3771.1278798893736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3803</v>
      </c>
      <c r="W476" s="38"/>
      <c r="X476" s="314"/>
      <c r="Y476" s="314"/>
    </row>
    <row r="477" spans="1:52" ht="14.25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6"/>
      <c r="M477" s="399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38.992130000000003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34" t="s">
        <v>91</v>
      </c>
      <c r="D479" s="546"/>
      <c r="E479" s="546"/>
      <c r="F479" s="498"/>
      <c r="G479" s="334" t="s">
        <v>233</v>
      </c>
      <c r="H479" s="546"/>
      <c r="I479" s="546"/>
      <c r="J479" s="546"/>
      <c r="K479" s="546"/>
      <c r="L479" s="498"/>
      <c r="M479" s="334" t="s">
        <v>423</v>
      </c>
      <c r="N479" s="498"/>
      <c r="O479" s="334" t="s">
        <v>470</v>
      </c>
      <c r="P479" s="498"/>
      <c r="Q479" s="305" t="s">
        <v>547</v>
      </c>
      <c r="R479" s="334" t="s">
        <v>589</v>
      </c>
      <c r="S479" s="498"/>
      <c r="T479" s="1"/>
      <c r="Y479" s="53"/>
      <c r="AB479" s="1"/>
    </row>
    <row r="480" spans="1:52" ht="14.25" customHeight="1" thickTop="1" x14ac:dyDescent="0.2">
      <c r="A480" s="441" t="s">
        <v>625</v>
      </c>
      <c r="B480" s="334" t="s">
        <v>58</v>
      </c>
      <c r="C480" s="334" t="s">
        <v>92</v>
      </c>
      <c r="D480" s="334" t="s">
        <v>99</v>
      </c>
      <c r="E480" s="334" t="s">
        <v>91</v>
      </c>
      <c r="F480" s="334" t="s">
        <v>224</v>
      </c>
      <c r="G480" s="334" t="s">
        <v>234</v>
      </c>
      <c r="H480" s="334" t="s">
        <v>241</v>
      </c>
      <c r="I480" s="334" t="s">
        <v>258</v>
      </c>
      <c r="J480" s="334" t="s">
        <v>318</v>
      </c>
      <c r="K480" s="334" t="s">
        <v>391</v>
      </c>
      <c r="L480" s="334" t="s">
        <v>409</v>
      </c>
      <c r="M480" s="334" t="s">
        <v>424</v>
      </c>
      <c r="N480" s="334" t="s">
        <v>447</v>
      </c>
      <c r="O480" s="334" t="s">
        <v>471</v>
      </c>
      <c r="P480" s="334" t="s">
        <v>523</v>
      </c>
      <c r="Q480" s="334" t="s">
        <v>547</v>
      </c>
      <c r="R480" s="334" t="s">
        <v>590</v>
      </c>
      <c r="S480" s="334" t="s">
        <v>611</v>
      </c>
      <c r="T480" s="1"/>
      <c r="Y480" s="53"/>
      <c r="AB480" s="1"/>
    </row>
    <row r="481" spans="1:28" ht="13.5" customHeight="1" thickBot="1" x14ac:dyDescent="0.25">
      <c r="A481" s="442"/>
      <c r="B481" s="335"/>
      <c r="C481" s="335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199.8</v>
      </c>
      <c r="D482" s="47">
        <f>IFERROR(V55*1,"0")+IFERROR(V56*1,"0")+IFERROR(V57*1,"0")+IFERROR(V58*1,"0")</f>
        <v>745.2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1836.1000000000001</v>
      </c>
      <c r="F482" s="47">
        <f>IFERROR(V127*1,"0")+IFERROR(V128*1,"0")+IFERROR(V129*1,"0")+IFERROR(V130*1,"0")</f>
        <v>453.6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506.1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3139.2000000000003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612.65</v>
      </c>
      <c r="K482" s="47">
        <f>IFERROR(V256*1,"0")+IFERROR(V257*1,"0")+IFERROR(V258*1,"0")+IFERROR(V259*1,"0")+IFERROR(V260*1,"0")+IFERROR(V261*1,"0")+IFERROR(V262*1,"0")+IFERROR(V266*1,"0")+IFERROR(V267*1,"0")</f>
        <v>75.600000000000009</v>
      </c>
      <c r="L482" s="47">
        <f>IFERROR(V272*1,"0")+IFERROR(V276*1,"0")+IFERROR(V277*1,"0")+IFERROR(V278*1,"0")+IFERROR(V282*1,"0")+IFERROR(V286*1,"0")</f>
        <v>1287.69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5910.8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131.4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678.72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254.10000000000002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1072.3200000000002</v>
      </c>
      <c r="R482" s="47">
        <f>IFERROR(V443*1,"0")+IFERROR(V444*1,"0")+IFERROR(V448*1,"0")+IFERROR(V449*1,"0")+IFERROR(V450*1,"0")+IFERROR(V454*1,"0")+IFERROR(V455*1,"0")+IFERROR(V459*1,"0")+IFERROR(V460*1,"0")</f>
        <v>0</v>
      </c>
      <c r="S482" s="47">
        <f>IFERROR(V465*1,"0")+IFERROR(V469*1,"0")</f>
        <v>803.4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M76:Q76"/>
    <mergeCell ref="M209:Q209"/>
    <mergeCell ref="D75:E75"/>
    <mergeCell ref="D206:E206"/>
    <mergeCell ref="A287:L288"/>
    <mergeCell ref="D194:E194"/>
    <mergeCell ref="M108:Q108"/>
    <mergeCell ref="M226:S226"/>
    <mergeCell ref="M170:S170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2023-10-19T10:33:46Z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