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3" i="1" l="1"/>
  <c r="C256" i="1"/>
  <c r="B256" i="1"/>
  <c r="A256" i="1"/>
  <c r="V246" i="1"/>
</calcChain>
</file>

<file path=xl/sharedStrings.xml><?xml version="1.0" encoding="utf-8"?>
<sst xmlns="http://schemas.openxmlformats.org/spreadsheetml/2006/main" count="781" uniqueCount="321">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</sst>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6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2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4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N8" sqref="N8:O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76" t="s">
        <v>0</v>
      </c>
      <c r="E1" s="177"/>
      <c r="F1" s="177"/>
      <c r="G1" s="13" t="s">
        <v>1</v>
      </c>
      <c r="H1" s="176" t="s">
        <v>2</v>
      </c>
      <c r="I1" s="177"/>
      <c r="J1" s="177"/>
      <c r="K1" s="177"/>
      <c r="L1" s="177"/>
      <c r="M1" s="177"/>
      <c r="N1" s="177"/>
      <c r="O1" s="312" t="s">
        <v>3</v>
      </c>
      <c r="P1" s="177"/>
      <c r="Q1" s="17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6"/>
      <c r="O2" s="166"/>
      <c r="P2" s="166"/>
      <c r="Q2" s="166"/>
      <c r="R2" s="166"/>
      <c r="S2" s="166"/>
      <c r="T2" s="166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6"/>
      <c r="N3" s="166"/>
      <c r="O3" s="166"/>
      <c r="P3" s="166"/>
      <c r="Q3" s="166"/>
      <c r="R3" s="166"/>
      <c r="S3" s="166"/>
      <c r="T3" s="166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237" t="s">
        <v>7</v>
      </c>
      <c r="B5" s="163"/>
      <c r="C5" s="164"/>
      <c r="D5" s="203"/>
      <c r="E5" s="205"/>
      <c r="F5" s="305" t="s">
        <v>8</v>
      </c>
      <c r="G5" s="164"/>
      <c r="H5" s="203"/>
      <c r="I5" s="204"/>
      <c r="J5" s="204"/>
      <c r="K5" s="205"/>
      <c r="M5" s="25" t="s">
        <v>9</v>
      </c>
      <c r="N5" s="236">
        <v>45222</v>
      </c>
      <c r="O5" s="214"/>
      <c r="Q5" s="313" t="s">
        <v>10</v>
      </c>
      <c r="R5" s="181"/>
      <c r="S5" s="265" t="s">
        <v>11</v>
      </c>
      <c r="T5" s="214"/>
      <c r="Y5" s="52"/>
      <c r="Z5" s="52"/>
      <c r="AA5" s="52"/>
    </row>
    <row r="6" spans="1:28" s="152" customFormat="1" ht="24" customHeight="1" x14ac:dyDescent="0.2">
      <c r="A6" s="237" t="s">
        <v>12</v>
      </c>
      <c r="B6" s="163"/>
      <c r="C6" s="164"/>
      <c r="D6" s="212" t="s">
        <v>13</v>
      </c>
      <c r="E6" s="213"/>
      <c r="F6" s="213"/>
      <c r="G6" s="213"/>
      <c r="H6" s="213"/>
      <c r="I6" s="213"/>
      <c r="J6" s="213"/>
      <c r="K6" s="214"/>
      <c r="M6" s="25" t="s">
        <v>14</v>
      </c>
      <c r="N6" s="246" t="str">
        <f>IF(N5=0," ",CHOOSE(WEEKDAY(N5,2),"Понедельник","Вторник","Среда","Четверг","Пятница","Суббота","Воскресенье"))</f>
        <v>Понедельник</v>
      </c>
      <c r="O6" s="159"/>
      <c r="Q6" s="188" t="s">
        <v>15</v>
      </c>
      <c r="R6" s="181"/>
      <c r="S6" s="191" t="s">
        <v>16</v>
      </c>
      <c r="T6" s="192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2"/>
      <c r="M7" s="25"/>
      <c r="N7" s="43"/>
      <c r="O7" s="43"/>
      <c r="Q7" s="166"/>
      <c r="R7" s="181"/>
      <c r="S7" s="193"/>
      <c r="T7" s="194"/>
      <c r="Y7" s="52"/>
      <c r="Z7" s="52"/>
      <c r="AA7" s="52"/>
    </row>
    <row r="8" spans="1:28" s="152" customFormat="1" ht="25.5" customHeight="1" x14ac:dyDescent="0.2">
      <c r="A8" s="327" t="s">
        <v>17</v>
      </c>
      <c r="B8" s="174"/>
      <c r="C8" s="175"/>
      <c r="D8" s="278" t="s">
        <v>18</v>
      </c>
      <c r="E8" s="279"/>
      <c r="F8" s="279"/>
      <c r="G8" s="279"/>
      <c r="H8" s="279"/>
      <c r="I8" s="279"/>
      <c r="J8" s="279"/>
      <c r="K8" s="280"/>
      <c r="M8" s="25" t="s">
        <v>19</v>
      </c>
      <c r="N8" s="296">
        <v>0.375</v>
      </c>
      <c r="O8" s="214"/>
      <c r="Q8" s="166"/>
      <c r="R8" s="181"/>
      <c r="S8" s="193"/>
      <c r="T8" s="194"/>
      <c r="Y8" s="52"/>
      <c r="Z8" s="52"/>
      <c r="AA8" s="52"/>
    </row>
    <row r="9" spans="1:28" s="152" customFormat="1" ht="39.950000000000003" customHeight="1" x14ac:dyDescent="0.2">
      <c r="A9" s="2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6"/>
      <c r="C9" s="166"/>
      <c r="D9" s="244"/>
      <c r="E9" s="171"/>
      <c r="F9" s="2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6"/>
      <c r="H9" s="170" t="str">
        <f>IF(AND($A$9="Тип доверенности/получателя при получении в адресе перегруза:",$D$9="Разовая доверенность"),"Введите ФИО","")</f>
        <v/>
      </c>
      <c r="I9" s="171"/>
      <c r="J9" s="1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1"/>
      <c r="M9" s="27" t="s">
        <v>20</v>
      </c>
      <c r="N9" s="236"/>
      <c r="O9" s="214"/>
      <c r="Q9" s="166"/>
      <c r="R9" s="181"/>
      <c r="S9" s="195"/>
      <c r="T9" s="196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2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6"/>
      <c r="C10" s="166"/>
      <c r="D10" s="244"/>
      <c r="E10" s="171"/>
      <c r="F10" s="2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6"/>
      <c r="H10" s="199" t="str">
        <f>IFERROR(VLOOKUP($D$10,Proxy,2,FALSE),"")</f>
        <v/>
      </c>
      <c r="I10" s="166"/>
      <c r="J10" s="166"/>
      <c r="K10" s="166"/>
      <c r="M10" s="27" t="s">
        <v>21</v>
      </c>
      <c r="N10" s="296"/>
      <c r="O10" s="214"/>
      <c r="R10" s="25" t="s">
        <v>22</v>
      </c>
      <c r="S10" s="262" t="s">
        <v>23</v>
      </c>
      <c r="T10" s="192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6"/>
      <c r="O11" s="214"/>
      <c r="R11" s="25" t="s">
        <v>26</v>
      </c>
      <c r="S11" s="307" t="s">
        <v>27</v>
      </c>
      <c r="T11" s="308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314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98"/>
      <c r="O12" s="272"/>
      <c r="P12" s="24"/>
      <c r="R12" s="25"/>
      <c r="S12" s="177"/>
      <c r="T12" s="166"/>
      <c r="Y12" s="52"/>
      <c r="Z12" s="52"/>
      <c r="AA12" s="52"/>
    </row>
    <row r="13" spans="1:28" s="152" customFormat="1" ht="23.25" customHeight="1" x14ac:dyDescent="0.2">
      <c r="A13" s="314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307"/>
      <c r="O13" s="308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314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162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52" t="s">
        <v>34</v>
      </c>
      <c r="N15" s="177"/>
      <c r="O15" s="177"/>
      <c r="P15" s="177"/>
      <c r="Q15" s="17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53"/>
      <c r="N16" s="253"/>
      <c r="O16" s="253"/>
      <c r="P16" s="253"/>
      <c r="Q16" s="25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185" t="s">
        <v>35</v>
      </c>
      <c r="B17" s="185" t="s">
        <v>36</v>
      </c>
      <c r="C17" s="243" t="s">
        <v>37</v>
      </c>
      <c r="D17" s="185" t="s">
        <v>38</v>
      </c>
      <c r="E17" s="20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207"/>
      <c r="O17" s="207"/>
      <c r="P17" s="207"/>
      <c r="Q17" s="208"/>
      <c r="R17" s="318" t="s">
        <v>47</v>
      </c>
      <c r="S17" s="164"/>
      <c r="T17" s="185" t="s">
        <v>48</v>
      </c>
      <c r="U17" s="185" t="s">
        <v>49</v>
      </c>
      <c r="V17" s="330" t="s">
        <v>50</v>
      </c>
      <c r="W17" s="185" t="s">
        <v>51</v>
      </c>
      <c r="X17" s="218" t="s">
        <v>52</v>
      </c>
      <c r="Y17" s="218" t="s">
        <v>53</v>
      </c>
      <c r="Z17" s="218" t="s">
        <v>54</v>
      </c>
      <c r="AA17" s="219"/>
      <c r="AB17" s="220"/>
      <c r="AC17" s="281"/>
      <c r="AZ17" s="230" t="s">
        <v>55</v>
      </c>
    </row>
    <row r="18" spans="1:52" ht="14.25" customHeight="1" x14ac:dyDescent="0.2">
      <c r="A18" s="186"/>
      <c r="B18" s="186"/>
      <c r="C18" s="186"/>
      <c r="D18" s="209"/>
      <c r="E18" s="211"/>
      <c r="F18" s="186"/>
      <c r="G18" s="186"/>
      <c r="H18" s="186"/>
      <c r="I18" s="186"/>
      <c r="J18" s="186"/>
      <c r="K18" s="186"/>
      <c r="L18" s="186"/>
      <c r="M18" s="209"/>
      <c r="N18" s="210"/>
      <c r="O18" s="210"/>
      <c r="P18" s="210"/>
      <c r="Q18" s="211"/>
      <c r="R18" s="151" t="s">
        <v>56</v>
      </c>
      <c r="S18" s="151" t="s">
        <v>57</v>
      </c>
      <c r="T18" s="186"/>
      <c r="U18" s="186"/>
      <c r="V18" s="331"/>
      <c r="W18" s="186"/>
      <c r="X18" s="326"/>
      <c r="Y18" s="326"/>
      <c r="Z18" s="221"/>
      <c r="AA18" s="222"/>
      <c r="AB18" s="223"/>
      <c r="AC18" s="282"/>
      <c r="AZ18" s="166"/>
    </row>
    <row r="19" spans="1:52" ht="27.75" customHeight="1" x14ac:dyDescent="0.2">
      <c r="A19" s="232" t="s">
        <v>58</v>
      </c>
      <c r="B19" s="233"/>
      <c r="C19" s="233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49"/>
      <c r="Y19" s="49"/>
    </row>
    <row r="20" spans="1:52" ht="16.5" customHeight="1" x14ac:dyDescent="0.25">
      <c r="A20" s="165" t="s">
        <v>58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49"/>
      <c r="Y20" s="149"/>
    </row>
    <row r="21" spans="1:52" ht="14.25" customHeight="1" x14ac:dyDescent="0.25">
      <c r="A21" s="169" t="s">
        <v>59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58">
        <v>4607111035752</v>
      </c>
      <c r="E22" s="159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19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61"/>
      <c r="O22" s="161"/>
      <c r="P22" s="161"/>
      <c r="Q22" s="159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67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8"/>
      <c r="M23" s="173" t="s">
        <v>64</v>
      </c>
      <c r="N23" s="174"/>
      <c r="O23" s="174"/>
      <c r="P23" s="174"/>
      <c r="Q23" s="174"/>
      <c r="R23" s="174"/>
      <c r="S23" s="175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8"/>
      <c r="M24" s="173" t="s">
        <v>64</v>
      </c>
      <c r="N24" s="174"/>
      <c r="O24" s="174"/>
      <c r="P24" s="174"/>
      <c r="Q24" s="174"/>
      <c r="R24" s="174"/>
      <c r="S24" s="175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2" t="s">
        <v>66</v>
      </c>
      <c r="B25" s="233"/>
      <c r="C25" s="233"/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49"/>
      <c r="Y25" s="49"/>
    </row>
    <row r="26" spans="1:52" ht="16.5" customHeight="1" x14ac:dyDescent="0.25">
      <c r="A26" s="165" t="s">
        <v>67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49"/>
      <c r="Y26" s="149"/>
    </row>
    <row r="27" spans="1:52" ht="14.25" customHeight="1" x14ac:dyDescent="0.25">
      <c r="A27" s="169" t="s">
        <v>68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58">
        <v>4607111036520</v>
      </c>
      <c r="E28" s="159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8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61"/>
      <c r="O28" s="161"/>
      <c r="P28" s="161"/>
      <c r="Q28" s="159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58">
        <v>4607111036605</v>
      </c>
      <c r="E29" s="159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61"/>
      <c r="O29" s="161"/>
      <c r="P29" s="161"/>
      <c r="Q29" s="159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58">
        <v>4607111036537</v>
      </c>
      <c r="E30" s="159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1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61"/>
      <c r="O30" s="161"/>
      <c r="P30" s="161"/>
      <c r="Q30" s="159"/>
      <c r="R30" s="35"/>
      <c r="S30" s="35"/>
      <c r="T30" s="36" t="s">
        <v>63</v>
      </c>
      <c r="U30" s="154">
        <v>25</v>
      </c>
      <c r="V30" s="155">
        <f>IFERROR(IF(U30="","",U30),"")</f>
        <v>25</v>
      </c>
      <c r="W30" s="37">
        <f>IFERROR(IF(U30="","",U30*0.00936),"")</f>
        <v>0.23400000000000001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58">
        <v>4607111036599</v>
      </c>
      <c r="E31" s="159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61"/>
      <c r="O31" s="161"/>
      <c r="P31" s="161"/>
      <c r="Q31" s="159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67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8"/>
      <c r="M32" s="173" t="s">
        <v>64</v>
      </c>
      <c r="N32" s="174"/>
      <c r="O32" s="174"/>
      <c r="P32" s="174"/>
      <c r="Q32" s="174"/>
      <c r="R32" s="174"/>
      <c r="S32" s="175"/>
      <c r="T32" s="38" t="s">
        <v>63</v>
      </c>
      <c r="U32" s="156">
        <f>IFERROR(SUM(U28:U31),"0")</f>
        <v>25</v>
      </c>
      <c r="V32" s="156">
        <f>IFERROR(SUM(V28:V31),"0")</f>
        <v>25</v>
      </c>
      <c r="W32" s="156">
        <f>IFERROR(IF(W28="",0,W28),"0")+IFERROR(IF(W29="",0,W29),"0")+IFERROR(IF(W30="",0,W30),"0")+IFERROR(IF(W31="",0,W31),"0")</f>
        <v>0.23400000000000001</v>
      </c>
      <c r="X32" s="157"/>
      <c r="Y32" s="157"/>
    </row>
    <row r="33" spans="1:52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8"/>
      <c r="M33" s="173" t="s">
        <v>64</v>
      </c>
      <c r="N33" s="174"/>
      <c r="O33" s="174"/>
      <c r="P33" s="174"/>
      <c r="Q33" s="174"/>
      <c r="R33" s="174"/>
      <c r="S33" s="175"/>
      <c r="T33" s="38" t="s">
        <v>65</v>
      </c>
      <c r="U33" s="156">
        <f>IFERROR(SUMPRODUCT(U28:U31*H28:H31),"0")</f>
        <v>37.5</v>
      </c>
      <c r="V33" s="156">
        <f>IFERROR(SUMPRODUCT(V28:V31*H28:H31),"0")</f>
        <v>37.5</v>
      </c>
      <c r="W33" s="38"/>
      <c r="X33" s="157"/>
      <c r="Y33" s="157"/>
    </row>
    <row r="34" spans="1:52" ht="16.5" customHeight="1" x14ac:dyDescent="0.25">
      <c r="A34" s="165" t="s">
        <v>78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49"/>
      <c r="Y34" s="149"/>
    </row>
    <row r="35" spans="1:52" ht="14.25" customHeight="1" x14ac:dyDescent="0.25">
      <c r="A35" s="169" t="s">
        <v>59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58">
        <v>4607111036285</v>
      </c>
      <c r="E36" s="159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2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61"/>
      <c r="O36" s="161"/>
      <c r="P36" s="161"/>
      <c r="Q36" s="159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58">
        <v>4607111036308</v>
      </c>
      <c r="E37" s="159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306" t="s">
        <v>83</v>
      </c>
      <c r="N37" s="161"/>
      <c r="O37" s="161"/>
      <c r="P37" s="161"/>
      <c r="Q37" s="159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58">
        <v>4607111036315</v>
      </c>
      <c r="E38" s="159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31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61"/>
      <c r="O38" s="161"/>
      <c r="P38" s="161"/>
      <c r="Q38" s="159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58">
        <v>4607111036292</v>
      </c>
      <c r="E39" s="159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61"/>
      <c r="O39" s="161"/>
      <c r="P39" s="161"/>
      <c r="Q39" s="159"/>
      <c r="R39" s="35"/>
      <c r="S39" s="35"/>
      <c r="T39" s="36" t="s">
        <v>63</v>
      </c>
      <c r="U39" s="154">
        <v>50</v>
      </c>
      <c r="V39" s="155">
        <f>IFERROR(IF(U39="","",U39),"")</f>
        <v>50</v>
      </c>
      <c r="W39" s="37">
        <f>IFERROR(IF(U39="","",U39*0.0155),"")</f>
        <v>0.77500000000000002</v>
      </c>
      <c r="X39" s="57"/>
      <c r="Y39" s="58"/>
      <c r="AC39" s="62"/>
      <c r="AZ39" s="71" t="s">
        <v>1</v>
      </c>
    </row>
    <row r="40" spans="1:52" x14ac:dyDescent="0.2">
      <c r="A40" s="167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8"/>
      <c r="M40" s="173" t="s">
        <v>64</v>
      </c>
      <c r="N40" s="174"/>
      <c r="O40" s="174"/>
      <c r="P40" s="174"/>
      <c r="Q40" s="174"/>
      <c r="R40" s="174"/>
      <c r="S40" s="175"/>
      <c r="T40" s="38" t="s">
        <v>63</v>
      </c>
      <c r="U40" s="156">
        <f>IFERROR(SUM(U36:U39),"0")</f>
        <v>50</v>
      </c>
      <c r="V40" s="156">
        <f>IFERROR(SUM(V36:V39),"0")</f>
        <v>50</v>
      </c>
      <c r="W40" s="156">
        <f>IFERROR(IF(W36="",0,W36),"0")+IFERROR(IF(W37="",0,W37),"0")+IFERROR(IF(W38="",0,W38),"0")+IFERROR(IF(W39="",0,W39),"0")</f>
        <v>0.77500000000000002</v>
      </c>
      <c r="X40" s="157"/>
      <c r="Y40" s="157"/>
    </row>
    <row r="41" spans="1:52" x14ac:dyDescent="0.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8"/>
      <c r="M41" s="173" t="s">
        <v>64</v>
      </c>
      <c r="N41" s="174"/>
      <c r="O41" s="174"/>
      <c r="P41" s="174"/>
      <c r="Q41" s="174"/>
      <c r="R41" s="174"/>
      <c r="S41" s="175"/>
      <c r="T41" s="38" t="s">
        <v>65</v>
      </c>
      <c r="U41" s="156">
        <f>IFERROR(SUMPRODUCT(U36:U39*H36:H39),"0")</f>
        <v>300</v>
      </c>
      <c r="V41" s="156">
        <f>IFERROR(SUMPRODUCT(V36:V39*H36:H39),"0")</f>
        <v>300</v>
      </c>
      <c r="W41" s="38"/>
      <c r="X41" s="157"/>
      <c r="Y41" s="157"/>
    </row>
    <row r="42" spans="1:52" ht="16.5" customHeight="1" x14ac:dyDescent="0.25">
      <c r="A42" s="165" t="s">
        <v>88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49"/>
      <c r="Y42" s="149"/>
    </row>
    <row r="43" spans="1:52" ht="14.25" customHeight="1" x14ac:dyDescent="0.25">
      <c r="A43" s="169" t="s">
        <v>89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58">
        <v>4607111037053</v>
      </c>
      <c r="E44" s="159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9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61"/>
      <c r="O44" s="161"/>
      <c r="P44" s="161"/>
      <c r="Q44" s="159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58">
        <v>4607111037060</v>
      </c>
      <c r="E45" s="159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9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61"/>
      <c r="O45" s="161"/>
      <c r="P45" s="161"/>
      <c r="Q45" s="159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167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8"/>
      <c r="M46" s="173" t="s">
        <v>64</v>
      </c>
      <c r="N46" s="174"/>
      <c r="O46" s="174"/>
      <c r="P46" s="174"/>
      <c r="Q46" s="174"/>
      <c r="R46" s="174"/>
      <c r="S46" s="175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8"/>
      <c r="M47" s="173" t="s">
        <v>64</v>
      </c>
      <c r="N47" s="174"/>
      <c r="O47" s="174"/>
      <c r="P47" s="174"/>
      <c r="Q47" s="174"/>
      <c r="R47" s="174"/>
      <c r="S47" s="175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165" t="s">
        <v>94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49"/>
      <c r="Y48" s="149"/>
    </row>
    <row r="49" spans="1:52" ht="14.25" customHeight="1" x14ac:dyDescent="0.25">
      <c r="A49" s="169" t="s">
        <v>59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58">
        <v>4607111037190</v>
      </c>
      <c r="E50" s="159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9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61"/>
      <c r="O50" s="161"/>
      <c r="P50" s="161"/>
      <c r="Q50" s="159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58">
        <v>4607111037183</v>
      </c>
      <c r="E51" s="159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34" t="s">
        <v>99</v>
      </c>
      <c r="N51" s="161"/>
      <c r="O51" s="161"/>
      <c r="P51" s="161"/>
      <c r="Q51" s="159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58">
        <v>4607111037091</v>
      </c>
      <c r="E52" s="159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4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61"/>
      <c r="O52" s="161"/>
      <c r="P52" s="161"/>
      <c r="Q52" s="159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58">
        <v>4607111036902</v>
      </c>
      <c r="E53" s="159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30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61"/>
      <c r="O53" s="161"/>
      <c r="P53" s="161"/>
      <c r="Q53" s="159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58">
        <v>4607111036858</v>
      </c>
      <c r="E54" s="159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328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61"/>
      <c r="O54" s="161"/>
      <c r="P54" s="161"/>
      <c r="Q54" s="159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58">
        <v>4607111036889</v>
      </c>
      <c r="E55" s="159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30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61"/>
      <c r="O55" s="161"/>
      <c r="P55" s="161"/>
      <c r="Q55" s="159"/>
      <c r="R55" s="35"/>
      <c r="S55" s="35"/>
      <c r="T55" s="36" t="s">
        <v>63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167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8"/>
      <c r="M56" s="173" t="s">
        <v>64</v>
      </c>
      <c r="N56" s="174"/>
      <c r="O56" s="174"/>
      <c r="P56" s="174"/>
      <c r="Q56" s="174"/>
      <c r="R56" s="174"/>
      <c r="S56" s="175"/>
      <c r="T56" s="38" t="s">
        <v>63</v>
      </c>
      <c r="U56" s="156">
        <f>IFERROR(SUM(U50:U55),"0")</f>
        <v>0</v>
      </c>
      <c r="V56" s="156">
        <f>IFERROR(SUM(V50:V55),"0")</f>
        <v>0</v>
      </c>
      <c r="W56" s="156">
        <f>IFERROR(IF(W50="",0,W50),"0")+IFERROR(IF(W51="",0,W51),"0")+IFERROR(IF(W52="",0,W52),"0")+IFERROR(IF(W53="",0,W53),"0")+IFERROR(IF(W54="",0,W54),"0")+IFERROR(IF(W55="",0,W55),"0")</f>
        <v>0</v>
      </c>
      <c r="X56" s="157"/>
      <c r="Y56" s="157"/>
    </row>
    <row r="57" spans="1:52" x14ac:dyDescent="0.2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8"/>
      <c r="M57" s="173" t="s">
        <v>64</v>
      </c>
      <c r="N57" s="174"/>
      <c r="O57" s="174"/>
      <c r="P57" s="174"/>
      <c r="Q57" s="174"/>
      <c r="R57" s="174"/>
      <c r="S57" s="175"/>
      <c r="T57" s="38" t="s">
        <v>65</v>
      </c>
      <c r="U57" s="156">
        <f>IFERROR(SUMPRODUCT(U50:U55*H50:H55),"0")</f>
        <v>0</v>
      </c>
      <c r="V57" s="156">
        <f>IFERROR(SUMPRODUCT(V50:V55*H50:H55),"0")</f>
        <v>0</v>
      </c>
      <c r="W57" s="38"/>
      <c r="X57" s="157"/>
      <c r="Y57" s="157"/>
    </row>
    <row r="58" spans="1:52" ht="16.5" customHeight="1" x14ac:dyDescent="0.25">
      <c r="A58" s="165" t="s">
        <v>108</v>
      </c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49"/>
      <c r="Y58" s="149"/>
    </row>
    <row r="59" spans="1:52" ht="14.25" customHeight="1" x14ac:dyDescent="0.25">
      <c r="A59" s="169" t="s">
        <v>59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58">
        <v>4607111037411</v>
      </c>
      <c r="E60" s="159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61"/>
      <c r="O60" s="161"/>
      <c r="P60" s="161"/>
      <c r="Q60" s="159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58">
        <v>4607111037411</v>
      </c>
      <c r="E61" s="159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24" t="s">
        <v>112</v>
      </c>
      <c r="N61" s="161"/>
      <c r="O61" s="161"/>
      <c r="P61" s="161"/>
      <c r="Q61" s="159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58">
        <v>4607111036728</v>
      </c>
      <c r="E62" s="159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319" t="s">
        <v>116</v>
      </c>
      <c r="N62" s="161"/>
      <c r="O62" s="161"/>
      <c r="P62" s="161"/>
      <c r="Q62" s="159"/>
      <c r="R62" s="35"/>
      <c r="S62" s="35"/>
      <c r="T62" s="36" t="s">
        <v>63</v>
      </c>
      <c r="U62" s="154">
        <v>170</v>
      </c>
      <c r="V62" s="155">
        <f>IFERROR(IF(U62="","",U62),"")</f>
        <v>170</v>
      </c>
      <c r="W62" s="37">
        <f>IFERROR(IF(U62="","",U62*0.00866),"")</f>
        <v>1.4722</v>
      </c>
      <c r="X62" s="57"/>
      <c r="Y62" s="58"/>
      <c r="AC62" s="62"/>
      <c r="AZ62" s="82" t="s">
        <v>1</v>
      </c>
    </row>
    <row r="63" spans="1:52" x14ac:dyDescent="0.2">
      <c r="A63" s="167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8"/>
      <c r="M63" s="173" t="s">
        <v>64</v>
      </c>
      <c r="N63" s="174"/>
      <c r="O63" s="174"/>
      <c r="P63" s="174"/>
      <c r="Q63" s="174"/>
      <c r="R63" s="174"/>
      <c r="S63" s="175"/>
      <c r="T63" s="38" t="s">
        <v>63</v>
      </c>
      <c r="U63" s="156">
        <f>IFERROR(SUM(U60:U62),"0")</f>
        <v>170</v>
      </c>
      <c r="V63" s="156">
        <f>IFERROR(SUM(V60:V62),"0")</f>
        <v>170</v>
      </c>
      <c r="W63" s="156">
        <f>IFERROR(IF(W60="",0,W60),"0")+IFERROR(IF(W61="",0,W61),"0")+IFERROR(IF(W62="",0,W62),"0")</f>
        <v>1.4722</v>
      </c>
      <c r="X63" s="157"/>
      <c r="Y63" s="157"/>
    </row>
    <row r="64" spans="1:52" x14ac:dyDescent="0.2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8"/>
      <c r="M64" s="173" t="s">
        <v>64</v>
      </c>
      <c r="N64" s="174"/>
      <c r="O64" s="174"/>
      <c r="P64" s="174"/>
      <c r="Q64" s="174"/>
      <c r="R64" s="174"/>
      <c r="S64" s="175"/>
      <c r="T64" s="38" t="s">
        <v>65</v>
      </c>
      <c r="U64" s="156">
        <f>IFERROR(SUMPRODUCT(U60:U62*H60:H62),"0")</f>
        <v>850</v>
      </c>
      <c r="V64" s="156">
        <f>IFERROR(SUMPRODUCT(V60:V62*H60:H62),"0")</f>
        <v>850</v>
      </c>
      <c r="W64" s="38"/>
      <c r="X64" s="157"/>
      <c r="Y64" s="157"/>
    </row>
    <row r="65" spans="1:52" ht="16.5" customHeight="1" x14ac:dyDescent="0.25">
      <c r="A65" s="165" t="s">
        <v>117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49"/>
      <c r="Y65" s="149"/>
    </row>
    <row r="66" spans="1:52" ht="14.25" customHeight="1" x14ac:dyDescent="0.25">
      <c r="A66" s="169" t="s">
        <v>118</v>
      </c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58">
        <v>4607111033659</v>
      </c>
      <c r="E67" s="159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61"/>
      <c r="O67" s="161"/>
      <c r="P67" s="161"/>
      <c r="Q67" s="159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67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8"/>
      <c r="M68" s="173" t="s">
        <v>64</v>
      </c>
      <c r="N68" s="174"/>
      <c r="O68" s="174"/>
      <c r="P68" s="174"/>
      <c r="Q68" s="174"/>
      <c r="R68" s="174"/>
      <c r="S68" s="175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8"/>
      <c r="M69" s="173" t="s">
        <v>64</v>
      </c>
      <c r="N69" s="174"/>
      <c r="O69" s="174"/>
      <c r="P69" s="174"/>
      <c r="Q69" s="174"/>
      <c r="R69" s="174"/>
      <c r="S69" s="175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5" t="s">
        <v>121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49"/>
      <c r="Y70" s="149"/>
    </row>
    <row r="71" spans="1:52" ht="14.25" customHeight="1" x14ac:dyDescent="0.25">
      <c r="A71" s="169" t="s">
        <v>122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58">
        <v>4607111034137</v>
      </c>
      <c r="E72" s="159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32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61"/>
      <c r="O72" s="161"/>
      <c r="P72" s="161"/>
      <c r="Q72" s="159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58">
        <v>4607111034120</v>
      </c>
      <c r="E73" s="159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5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61"/>
      <c r="O73" s="161"/>
      <c r="P73" s="161"/>
      <c r="Q73" s="159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167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8"/>
      <c r="M74" s="173" t="s">
        <v>64</v>
      </c>
      <c r="N74" s="174"/>
      <c r="O74" s="174"/>
      <c r="P74" s="174"/>
      <c r="Q74" s="174"/>
      <c r="R74" s="174"/>
      <c r="S74" s="175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8"/>
      <c r="M75" s="173" t="s">
        <v>64</v>
      </c>
      <c r="N75" s="174"/>
      <c r="O75" s="174"/>
      <c r="P75" s="174"/>
      <c r="Q75" s="174"/>
      <c r="R75" s="174"/>
      <c r="S75" s="175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165" t="s">
        <v>127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49"/>
      <c r="Y76" s="149"/>
    </row>
    <row r="77" spans="1:52" ht="14.25" customHeight="1" x14ac:dyDescent="0.25">
      <c r="A77" s="169" t="s">
        <v>118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58">
        <v>4607111036407</v>
      </c>
      <c r="E78" s="159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1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61"/>
      <c r="O78" s="161"/>
      <c r="P78" s="161"/>
      <c r="Q78" s="159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58">
        <v>4607111033628</v>
      </c>
      <c r="E79" s="159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5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61"/>
      <c r="O79" s="161"/>
      <c r="P79" s="161"/>
      <c r="Q79" s="159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58">
        <v>4607111033451</v>
      </c>
      <c r="E80" s="159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0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61"/>
      <c r="O80" s="161"/>
      <c r="P80" s="161"/>
      <c r="Q80" s="159"/>
      <c r="R80" s="35"/>
      <c r="S80" s="35"/>
      <c r="T80" s="36" t="s">
        <v>63</v>
      </c>
      <c r="U80" s="154">
        <v>21</v>
      </c>
      <c r="V80" s="155">
        <f t="shared" si="2"/>
        <v>21</v>
      </c>
      <c r="W80" s="37">
        <f t="shared" si="3"/>
        <v>0.37547999999999998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58">
        <v>4607111035141</v>
      </c>
      <c r="E81" s="159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61"/>
      <c r="O81" s="161"/>
      <c r="P81" s="161"/>
      <c r="Q81" s="159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58">
        <v>4607111035028</v>
      </c>
      <c r="E82" s="159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3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61"/>
      <c r="O82" s="161"/>
      <c r="P82" s="161"/>
      <c r="Q82" s="159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58">
        <v>4607111033444</v>
      </c>
      <c r="E83" s="159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3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61"/>
      <c r="O83" s="161"/>
      <c r="P83" s="161"/>
      <c r="Q83" s="159"/>
      <c r="R83" s="35"/>
      <c r="S83" s="35"/>
      <c r="T83" s="36" t="s">
        <v>63</v>
      </c>
      <c r="U83" s="154">
        <v>42</v>
      </c>
      <c r="V83" s="155">
        <f t="shared" si="2"/>
        <v>42</v>
      </c>
      <c r="W83" s="37">
        <f t="shared" si="3"/>
        <v>0.75095999999999996</v>
      </c>
      <c r="X83" s="57"/>
      <c r="Y83" s="58"/>
      <c r="AC83" s="62"/>
      <c r="AZ83" s="91" t="s">
        <v>71</v>
      </c>
    </row>
    <row r="84" spans="1:52" x14ac:dyDescent="0.2">
      <c r="A84" s="167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8"/>
      <c r="M84" s="173" t="s">
        <v>64</v>
      </c>
      <c r="N84" s="174"/>
      <c r="O84" s="174"/>
      <c r="P84" s="174"/>
      <c r="Q84" s="174"/>
      <c r="R84" s="174"/>
      <c r="S84" s="175"/>
      <c r="T84" s="38" t="s">
        <v>63</v>
      </c>
      <c r="U84" s="156">
        <f>IFERROR(SUM(U78:U83),"0")</f>
        <v>63</v>
      </c>
      <c r="V84" s="156">
        <f>IFERROR(SUM(V78:V83),"0")</f>
        <v>63</v>
      </c>
      <c r="W84" s="156">
        <f>IFERROR(IF(W78="",0,W78),"0")+IFERROR(IF(W79="",0,W79),"0")+IFERROR(IF(W80="",0,W80),"0")+IFERROR(IF(W81="",0,W81),"0")+IFERROR(IF(W82="",0,W82),"0")+IFERROR(IF(W83="",0,W83),"0")</f>
        <v>1.1264399999999999</v>
      </c>
      <c r="X84" s="157"/>
      <c r="Y84" s="157"/>
    </row>
    <row r="85" spans="1:52" x14ac:dyDescent="0.2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8"/>
      <c r="M85" s="173" t="s">
        <v>64</v>
      </c>
      <c r="N85" s="174"/>
      <c r="O85" s="174"/>
      <c r="P85" s="174"/>
      <c r="Q85" s="174"/>
      <c r="R85" s="174"/>
      <c r="S85" s="175"/>
      <c r="T85" s="38" t="s">
        <v>65</v>
      </c>
      <c r="U85" s="156">
        <f>IFERROR(SUMPRODUCT(U78:U83*H78:H83),"0")</f>
        <v>226.8</v>
      </c>
      <c r="V85" s="156">
        <f>IFERROR(SUMPRODUCT(V78:V83*H78:H83),"0")</f>
        <v>226.8</v>
      </c>
      <c r="W85" s="38"/>
      <c r="X85" s="157"/>
      <c r="Y85" s="157"/>
    </row>
    <row r="86" spans="1:52" ht="16.5" customHeight="1" x14ac:dyDescent="0.25">
      <c r="A86" s="165" t="s">
        <v>140</v>
      </c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49"/>
      <c r="Y86" s="149"/>
    </row>
    <row r="87" spans="1:52" ht="14.25" customHeight="1" x14ac:dyDescent="0.25">
      <c r="A87" s="169" t="s">
        <v>140</v>
      </c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58">
        <v>4607025784012</v>
      </c>
      <c r="E88" s="159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3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61"/>
      <c r="O88" s="161"/>
      <c r="P88" s="161"/>
      <c r="Q88" s="159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58">
        <v>4607025784319</v>
      </c>
      <c r="E89" s="159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7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61"/>
      <c r="O89" s="161"/>
      <c r="P89" s="161"/>
      <c r="Q89" s="159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58">
        <v>4607111035370</v>
      </c>
      <c r="E90" s="159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61"/>
      <c r="O90" s="161"/>
      <c r="P90" s="161"/>
      <c r="Q90" s="159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167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8"/>
      <c r="M91" s="173" t="s">
        <v>64</v>
      </c>
      <c r="N91" s="174"/>
      <c r="O91" s="174"/>
      <c r="P91" s="174"/>
      <c r="Q91" s="174"/>
      <c r="R91" s="174"/>
      <c r="S91" s="175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8"/>
      <c r="M92" s="173" t="s">
        <v>64</v>
      </c>
      <c r="N92" s="174"/>
      <c r="O92" s="174"/>
      <c r="P92" s="174"/>
      <c r="Q92" s="174"/>
      <c r="R92" s="174"/>
      <c r="S92" s="175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165" t="s">
        <v>147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49"/>
      <c r="Y93" s="149"/>
    </row>
    <row r="94" spans="1:52" ht="14.25" customHeight="1" x14ac:dyDescent="0.25">
      <c r="A94" s="169" t="s">
        <v>59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58">
        <v>4607111033970</v>
      </c>
      <c r="E95" s="159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4" t="s">
        <v>150</v>
      </c>
      <c r="N95" s="161"/>
      <c r="O95" s="161"/>
      <c r="P95" s="161"/>
      <c r="Q95" s="159"/>
      <c r="R95" s="35"/>
      <c r="S95" s="35"/>
      <c r="T95" s="36" t="s">
        <v>63</v>
      </c>
      <c r="U95" s="154">
        <v>5</v>
      </c>
      <c r="V95" s="155">
        <f>IFERROR(IF(U95="","",U95),"")</f>
        <v>5</v>
      </c>
      <c r="W95" s="37">
        <f>IFERROR(IF(U95="","",U95*0.0155),"")</f>
        <v>7.7499999999999999E-2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58">
        <v>4607111034144</v>
      </c>
      <c r="E96" s="159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90" t="s">
        <v>153</v>
      </c>
      <c r="N96" s="161"/>
      <c r="O96" s="161"/>
      <c r="P96" s="161"/>
      <c r="Q96" s="159"/>
      <c r="R96" s="35"/>
      <c r="S96" s="35"/>
      <c r="T96" s="36" t="s">
        <v>63</v>
      </c>
      <c r="U96" s="154">
        <v>150</v>
      </c>
      <c r="V96" s="155">
        <f>IFERROR(IF(U96="","",U96),"")</f>
        <v>150</v>
      </c>
      <c r="W96" s="37">
        <f>IFERROR(IF(U96="","",U96*0.0155),"")</f>
        <v>2.3250000000000002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58">
        <v>4607111033987</v>
      </c>
      <c r="E97" s="159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7" t="s">
        <v>156</v>
      </c>
      <c r="N97" s="161"/>
      <c r="O97" s="161"/>
      <c r="P97" s="161"/>
      <c r="Q97" s="159"/>
      <c r="R97" s="35"/>
      <c r="S97" s="35"/>
      <c r="T97" s="36" t="s">
        <v>63</v>
      </c>
      <c r="U97" s="154">
        <v>10</v>
      </c>
      <c r="V97" s="155">
        <f>IFERROR(IF(U97="","",U97),"")</f>
        <v>10</v>
      </c>
      <c r="W97" s="37">
        <f>IFERROR(IF(U97="","",U97*0.0155),"")</f>
        <v>0.155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58">
        <v>4607111034151</v>
      </c>
      <c r="E98" s="159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92" t="s">
        <v>159</v>
      </c>
      <c r="N98" s="161"/>
      <c r="O98" s="161"/>
      <c r="P98" s="161"/>
      <c r="Q98" s="159"/>
      <c r="R98" s="35"/>
      <c r="S98" s="35"/>
      <c r="T98" s="36" t="s">
        <v>63</v>
      </c>
      <c r="U98" s="154">
        <v>175</v>
      </c>
      <c r="V98" s="155">
        <f>IFERROR(IF(U98="","",U98),"")</f>
        <v>175</v>
      </c>
      <c r="W98" s="37">
        <f>IFERROR(IF(U98="","",U98*0.0155),"")</f>
        <v>2.7124999999999999</v>
      </c>
      <c r="X98" s="57"/>
      <c r="Y98" s="58"/>
      <c r="AC98" s="62"/>
      <c r="AZ98" s="98" t="s">
        <v>1</v>
      </c>
    </row>
    <row r="99" spans="1:52" x14ac:dyDescent="0.2">
      <c r="A99" s="167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8"/>
      <c r="M99" s="173" t="s">
        <v>64</v>
      </c>
      <c r="N99" s="174"/>
      <c r="O99" s="174"/>
      <c r="P99" s="174"/>
      <c r="Q99" s="174"/>
      <c r="R99" s="174"/>
      <c r="S99" s="175"/>
      <c r="T99" s="38" t="s">
        <v>63</v>
      </c>
      <c r="U99" s="156">
        <f>IFERROR(SUM(U95:U98),"0")</f>
        <v>340</v>
      </c>
      <c r="V99" s="156">
        <f>IFERROR(SUM(V95:V98),"0")</f>
        <v>340</v>
      </c>
      <c r="W99" s="156">
        <f>IFERROR(IF(W95="",0,W95),"0")+IFERROR(IF(W96="",0,W96),"0")+IFERROR(IF(W97="",0,W97),"0")+IFERROR(IF(W98="",0,W98),"0")</f>
        <v>5.27</v>
      </c>
      <c r="X99" s="157"/>
      <c r="Y99" s="157"/>
    </row>
    <row r="100" spans="1:52" x14ac:dyDescent="0.2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8"/>
      <c r="M100" s="173" t="s">
        <v>64</v>
      </c>
      <c r="N100" s="174"/>
      <c r="O100" s="174"/>
      <c r="P100" s="174"/>
      <c r="Q100" s="174"/>
      <c r="R100" s="174"/>
      <c r="S100" s="175"/>
      <c r="T100" s="38" t="s">
        <v>65</v>
      </c>
      <c r="U100" s="156">
        <f>IFERROR(SUMPRODUCT(U95:U98*H95:H98),"0")</f>
        <v>2443.1999999999998</v>
      </c>
      <c r="V100" s="156">
        <f>IFERROR(SUMPRODUCT(V95:V98*H95:H98),"0")</f>
        <v>2443.1999999999998</v>
      </c>
      <c r="W100" s="38"/>
      <c r="X100" s="157"/>
      <c r="Y100" s="157"/>
    </row>
    <row r="101" spans="1:52" ht="16.5" customHeight="1" x14ac:dyDescent="0.25">
      <c r="A101" s="165" t="s">
        <v>160</v>
      </c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49"/>
      <c r="Y101" s="149"/>
    </row>
    <row r="102" spans="1:52" ht="14.25" customHeight="1" x14ac:dyDescent="0.25">
      <c r="A102" s="169" t="s">
        <v>118</v>
      </c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58">
        <v>4607111034014</v>
      </c>
      <c r="E103" s="159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8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61"/>
      <c r="O103" s="161"/>
      <c r="P103" s="161"/>
      <c r="Q103" s="159"/>
      <c r="R103" s="35"/>
      <c r="S103" s="35"/>
      <c r="T103" s="36" t="s">
        <v>63</v>
      </c>
      <c r="U103" s="154">
        <v>154</v>
      </c>
      <c r="V103" s="155">
        <f>IFERROR(IF(U103="","",U103),"")</f>
        <v>154</v>
      </c>
      <c r="W103" s="37">
        <f>IFERROR(IF(U103="","",U103*0.01788),"")</f>
        <v>2.75352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58">
        <v>4607111033994</v>
      </c>
      <c r="E104" s="159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0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61"/>
      <c r="O104" s="161"/>
      <c r="P104" s="161"/>
      <c r="Q104" s="159"/>
      <c r="R104" s="35"/>
      <c r="S104" s="35"/>
      <c r="T104" s="36" t="s">
        <v>63</v>
      </c>
      <c r="U104" s="154">
        <v>175</v>
      </c>
      <c r="V104" s="155">
        <f>IFERROR(IF(U104="","",U104),"")</f>
        <v>175</v>
      </c>
      <c r="W104" s="37">
        <f>IFERROR(IF(U104="","",U104*0.01788),"")</f>
        <v>3.129</v>
      </c>
      <c r="X104" s="57"/>
      <c r="Y104" s="58"/>
      <c r="AC104" s="62"/>
      <c r="AZ104" s="100" t="s">
        <v>71</v>
      </c>
    </row>
    <row r="105" spans="1:52" x14ac:dyDescent="0.2">
      <c r="A105" s="167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8"/>
      <c r="M105" s="173" t="s">
        <v>64</v>
      </c>
      <c r="N105" s="174"/>
      <c r="O105" s="174"/>
      <c r="P105" s="174"/>
      <c r="Q105" s="174"/>
      <c r="R105" s="174"/>
      <c r="S105" s="175"/>
      <c r="T105" s="38" t="s">
        <v>63</v>
      </c>
      <c r="U105" s="156">
        <f>IFERROR(SUM(U103:U104),"0")</f>
        <v>329</v>
      </c>
      <c r="V105" s="156">
        <f>IFERROR(SUM(V103:V104),"0")</f>
        <v>329</v>
      </c>
      <c r="W105" s="156">
        <f>IFERROR(IF(W103="",0,W103),"0")+IFERROR(IF(W104="",0,W104),"0")</f>
        <v>5.8825199999999995</v>
      </c>
      <c r="X105" s="157"/>
      <c r="Y105" s="157"/>
    </row>
    <row r="106" spans="1:52" x14ac:dyDescent="0.2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8"/>
      <c r="M106" s="173" t="s">
        <v>64</v>
      </c>
      <c r="N106" s="174"/>
      <c r="O106" s="174"/>
      <c r="P106" s="174"/>
      <c r="Q106" s="174"/>
      <c r="R106" s="174"/>
      <c r="S106" s="175"/>
      <c r="T106" s="38" t="s">
        <v>65</v>
      </c>
      <c r="U106" s="156">
        <f>IFERROR(SUMPRODUCT(U103:U104*H103:H104),"0")</f>
        <v>987</v>
      </c>
      <c r="V106" s="156">
        <f>IFERROR(SUMPRODUCT(V103:V104*H103:H104),"0")</f>
        <v>987</v>
      </c>
      <c r="W106" s="38"/>
      <c r="X106" s="157"/>
      <c r="Y106" s="157"/>
    </row>
    <row r="107" spans="1:52" ht="16.5" customHeight="1" x14ac:dyDescent="0.25">
      <c r="A107" s="165" t="s">
        <v>165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49"/>
      <c r="Y107" s="149"/>
    </row>
    <row r="108" spans="1:52" ht="14.25" customHeight="1" x14ac:dyDescent="0.25">
      <c r="A108" s="169" t="s">
        <v>118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58">
        <v>4607111034199</v>
      </c>
      <c r="E109" s="159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19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61"/>
      <c r="O109" s="161"/>
      <c r="P109" s="161"/>
      <c r="Q109" s="159"/>
      <c r="R109" s="35"/>
      <c r="S109" s="35"/>
      <c r="T109" s="36" t="s">
        <v>63</v>
      </c>
      <c r="U109" s="154">
        <v>125</v>
      </c>
      <c r="V109" s="155">
        <f>IFERROR(IF(U109="","",U109),"")</f>
        <v>125</v>
      </c>
      <c r="W109" s="37">
        <f>IFERROR(IF(U109="","",U109*0.01788),"")</f>
        <v>2.2349999999999999</v>
      </c>
      <c r="X109" s="57"/>
      <c r="Y109" s="58"/>
      <c r="AC109" s="62"/>
      <c r="AZ109" s="101" t="s">
        <v>71</v>
      </c>
    </row>
    <row r="110" spans="1:52" x14ac:dyDescent="0.2">
      <c r="A110" s="167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8"/>
      <c r="M110" s="173" t="s">
        <v>64</v>
      </c>
      <c r="N110" s="174"/>
      <c r="O110" s="174"/>
      <c r="P110" s="174"/>
      <c r="Q110" s="174"/>
      <c r="R110" s="174"/>
      <c r="S110" s="175"/>
      <c r="T110" s="38" t="s">
        <v>63</v>
      </c>
      <c r="U110" s="156">
        <f>IFERROR(SUM(U109:U109),"0")</f>
        <v>125</v>
      </c>
      <c r="V110" s="156">
        <f>IFERROR(SUM(V109:V109),"0")</f>
        <v>125</v>
      </c>
      <c r="W110" s="156">
        <f>IFERROR(IF(W109="",0,W109),"0")</f>
        <v>2.2349999999999999</v>
      </c>
      <c r="X110" s="157"/>
      <c r="Y110" s="157"/>
    </row>
    <row r="111" spans="1:52" x14ac:dyDescent="0.2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8"/>
      <c r="M111" s="173" t="s">
        <v>64</v>
      </c>
      <c r="N111" s="174"/>
      <c r="O111" s="174"/>
      <c r="P111" s="174"/>
      <c r="Q111" s="174"/>
      <c r="R111" s="174"/>
      <c r="S111" s="175"/>
      <c r="T111" s="38" t="s">
        <v>65</v>
      </c>
      <c r="U111" s="156">
        <f>IFERROR(SUMPRODUCT(U109:U109*H109:H109),"0")</f>
        <v>375</v>
      </c>
      <c r="V111" s="156">
        <f>IFERROR(SUMPRODUCT(V109:V109*H109:H109),"0")</f>
        <v>375</v>
      </c>
      <c r="W111" s="38"/>
      <c r="X111" s="157"/>
      <c r="Y111" s="157"/>
    </row>
    <row r="112" spans="1:52" ht="16.5" customHeight="1" x14ac:dyDescent="0.25">
      <c r="A112" s="165" t="s">
        <v>168</v>
      </c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49"/>
      <c r="Y112" s="149"/>
    </row>
    <row r="113" spans="1:52" ht="14.25" customHeight="1" x14ac:dyDescent="0.25">
      <c r="A113" s="169" t="s">
        <v>118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58">
        <v>4607111034670</v>
      </c>
      <c r="E114" s="159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61"/>
      <c r="O114" s="161"/>
      <c r="P114" s="161"/>
      <c r="Q114" s="159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58">
        <v>4607111034687</v>
      </c>
      <c r="E115" s="159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31" t="s">
        <v>174</v>
      </c>
      <c r="N115" s="161"/>
      <c r="O115" s="161"/>
      <c r="P115" s="161"/>
      <c r="Q115" s="159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58">
        <v>4607111034380</v>
      </c>
      <c r="E116" s="159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95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61"/>
      <c r="O116" s="161"/>
      <c r="P116" s="161"/>
      <c r="Q116" s="159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58">
        <v>4607111034397</v>
      </c>
      <c r="E117" s="159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30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61"/>
      <c r="O117" s="161"/>
      <c r="P117" s="161"/>
      <c r="Q117" s="159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167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8"/>
      <c r="M118" s="173" t="s">
        <v>64</v>
      </c>
      <c r="N118" s="174"/>
      <c r="O118" s="174"/>
      <c r="P118" s="174"/>
      <c r="Q118" s="174"/>
      <c r="R118" s="174"/>
      <c r="S118" s="175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8"/>
      <c r="M119" s="173" t="s">
        <v>64</v>
      </c>
      <c r="N119" s="174"/>
      <c r="O119" s="174"/>
      <c r="P119" s="174"/>
      <c r="Q119" s="174"/>
      <c r="R119" s="174"/>
      <c r="S119" s="175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165" t="s">
        <v>179</v>
      </c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49"/>
      <c r="Y120" s="149"/>
    </row>
    <row r="121" spans="1:52" ht="14.25" customHeight="1" x14ac:dyDescent="0.25">
      <c r="A121" s="169" t="s">
        <v>118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58">
        <v>4607111035806</v>
      </c>
      <c r="E122" s="159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31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61"/>
      <c r="O122" s="161"/>
      <c r="P122" s="161"/>
      <c r="Q122" s="159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67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8"/>
      <c r="M123" s="173" t="s">
        <v>64</v>
      </c>
      <c r="N123" s="174"/>
      <c r="O123" s="174"/>
      <c r="P123" s="174"/>
      <c r="Q123" s="174"/>
      <c r="R123" s="174"/>
      <c r="S123" s="175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8"/>
      <c r="M124" s="173" t="s">
        <v>64</v>
      </c>
      <c r="N124" s="174"/>
      <c r="O124" s="174"/>
      <c r="P124" s="174"/>
      <c r="Q124" s="174"/>
      <c r="R124" s="174"/>
      <c r="S124" s="175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5" t="s">
        <v>182</v>
      </c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49"/>
      <c r="Y125" s="149"/>
    </row>
    <row r="126" spans="1:52" ht="14.25" customHeight="1" x14ac:dyDescent="0.25">
      <c r="A126" s="169" t="s">
        <v>183</v>
      </c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58">
        <v>4607111035639</v>
      </c>
      <c r="E127" s="159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61"/>
      <c r="O127" s="161"/>
      <c r="P127" s="161"/>
      <c r="Q127" s="159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58">
        <v>4607111035646</v>
      </c>
      <c r="E128" s="159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35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61"/>
      <c r="O128" s="161"/>
      <c r="P128" s="161"/>
      <c r="Q128" s="159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67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8"/>
      <c r="M129" s="173" t="s">
        <v>64</v>
      </c>
      <c r="N129" s="174"/>
      <c r="O129" s="174"/>
      <c r="P129" s="174"/>
      <c r="Q129" s="174"/>
      <c r="R129" s="174"/>
      <c r="S129" s="175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8"/>
      <c r="M130" s="173" t="s">
        <v>64</v>
      </c>
      <c r="N130" s="174"/>
      <c r="O130" s="174"/>
      <c r="P130" s="174"/>
      <c r="Q130" s="174"/>
      <c r="R130" s="174"/>
      <c r="S130" s="175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5" t="s">
        <v>188</v>
      </c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49"/>
      <c r="Y131" s="149"/>
    </row>
    <row r="132" spans="1:52" ht="14.25" customHeight="1" x14ac:dyDescent="0.25">
      <c r="A132" s="169" t="s">
        <v>118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58">
        <v>4607111036124</v>
      </c>
      <c r="E133" s="159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31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61"/>
      <c r="O133" s="161"/>
      <c r="P133" s="161"/>
      <c r="Q133" s="159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67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8"/>
      <c r="M134" s="173" t="s">
        <v>64</v>
      </c>
      <c r="N134" s="174"/>
      <c r="O134" s="174"/>
      <c r="P134" s="174"/>
      <c r="Q134" s="174"/>
      <c r="R134" s="174"/>
      <c r="S134" s="175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8"/>
      <c r="M135" s="173" t="s">
        <v>64</v>
      </c>
      <c r="N135" s="174"/>
      <c r="O135" s="174"/>
      <c r="P135" s="174"/>
      <c r="Q135" s="174"/>
      <c r="R135" s="174"/>
      <c r="S135" s="175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2" t="s">
        <v>191</v>
      </c>
      <c r="B136" s="233"/>
      <c r="C136" s="233"/>
      <c r="D136" s="233"/>
      <c r="E136" s="233"/>
      <c r="F136" s="233"/>
      <c r="G136" s="233"/>
      <c r="H136" s="233"/>
      <c r="I136" s="233"/>
      <c r="J136" s="233"/>
      <c r="K136" s="233"/>
      <c r="L136" s="233"/>
      <c r="M136" s="233"/>
      <c r="N136" s="233"/>
      <c r="O136" s="233"/>
      <c r="P136" s="233"/>
      <c r="Q136" s="233"/>
      <c r="R136" s="233"/>
      <c r="S136" s="233"/>
      <c r="T136" s="233"/>
      <c r="U136" s="233"/>
      <c r="V136" s="233"/>
      <c r="W136" s="233"/>
      <c r="X136" s="49"/>
      <c r="Y136" s="49"/>
    </row>
    <row r="137" spans="1:52" ht="16.5" customHeight="1" x14ac:dyDescent="0.25">
      <c r="A137" s="165" t="s">
        <v>192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49"/>
      <c r="Y137" s="149"/>
    </row>
    <row r="138" spans="1:52" ht="14.25" customHeight="1" x14ac:dyDescent="0.25">
      <c r="A138" s="169" t="s">
        <v>122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58">
        <v>4607111037930</v>
      </c>
      <c r="E139" s="159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5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61"/>
      <c r="O139" s="161"/>
      <c r="P139" s="161"/>
      <c r="Q139" s="159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167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8"/>
      <c r="M140" s="173" t="s">
        <v>64</v>
      </c>
      <c r="N140" s="174"/>
      <c r="O140" s="174"/>
      <c r="P140" s="174"/>
      <c r="Q140" s="174"/>
      <c r="R140" s="174"/>
      <c r="S140" s="175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8"/>
      <c r="M141" s="173" t="s">
        <v>64</v>
      </c>
      <c r="N141" s="174"/>
      <c r="O141" s="174"/>
      <c r="P141" s="174"/>
      <c r="Q141" s="174"/>
      <c r="R141" s="174"/>
      <c r="S141" s="175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169" t="s">
        <v>68</v>
      </c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58">
        <v>4607111036872</v>
      </c>
      <c r="E143" s="159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160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61"/>
      <c r="O143" s="161"/>
      <c r="P143" s="161"/>
      <c r="Q143" s="159"/>
      <c r="R143" s="35"/>
      <c r="S143" s="35"/>
      <c r="T143" s="36" t="s">
        <v>63</v>
      </c>
      <c r="U143" s="154">
        <v>250</v>
      </c>
      <c r="V143" s="155">
        <f>IFERROR(IF(U143="","",U143),"")</f>
        <v>250</v>
      </c>
      <c r="W143" s="37">
        <f>IFERROR(IF(U143="","",U143*0.0155),"")</f>
        <v>3.875</v>
      </c>
      <c r="X143" s="57"/>
      <c r="Y143" s="58"/>
      <c r="AC143" s="62"/>
      <c r="AZ143" s="111" t="s">
        <v>71</v>
      </c>
    </row>
    <row r="144" spans="1:52" x14ac:dyDescent="0.2">
      <c r="A144" s="167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8"/>
      <c r="M144" s="173" t="s">
        <v>64</v>
      </c>
      <c r="N144" s="174"/>
      <c r="O144" s="174"/>
      <c r="P144" s="174"/>
      <c r="Q144" s="174"/>
      <c r="R144" s="174"/>
      <c r="S144" s="175"/>
      <c r="T144" s="38" t="s">
        <v>63</v>
      </c>
      <c r="U144" s="156">
        <f>IFERROR(SUM(U143:U143),"0")</f>
        <v>250</v>
      </c>
      <c r="V144" s="156">
        <f>IFERROR(SUM(V143:V143),"0")</f>
        <v>250</v>
      </c>
      <c r="W144" s="156">
        <f>IFERROR(IF(W143="",0,W143),"0")</f>
        <v>3.875</v>
      </c>
      <c r="X144" s="157"/>
      <c r="Y144" s="157"/>
    </row>
    <row r="145" spans="1:52" x14ac:dyDescent="0.2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8"/>
      <c r="M145" s="173" t="s">
        <v>64</v>
      </c>
      <c r="N145" s="174"/>
      <c r="O145" s="174"/>
      <c r="P145" s="174"/>
      <c r="Q145" s="174"/>
      <c r="R145" s="174"/>
      <c r="S145" s="175"/>
      <c r="T145" s="38" t="s">
        <v>65</v>
      </c>
      <c r="U145" s="156">
        <f>IFERROR(SUMPRODUCT(U143:U143*H143:H143),"0")</f>
        <v>1500</v>
      </c>
      <c r="V145" s="156">
        <f>IFERROR(SUMPRODUCT(V143:V143*H143:H143),"0")</f>
        <v>1500</v>
      </c>
      <c r="W145" s="38"/>
      <c r="X145" s="157"/>
      <c r="Y145" s="157"/>
    </row>
    <row r="146" spans="1:52" ht="14.25" customHeight="1" x14ac:dyDescent="0.25">
      <c r="A146" s="169" t="s">
        <v>140</v>
      </c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58">
        <v>4607111036438</v>
      </c>
      <c r="E147" s="159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66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61"/>
      <c r="O147" s="161"/>
      <c r="P147" s="161"/>
      <c r="Q147" s="159"/>
      <c r="R147" s="35"/>
      <c r="S147" s="35"/>
      <c r="T147" s="36" t="s">
        <v>63</v>
      </c>
      <c r="U147" s="154">
        <v>93</v>
      </c>
      <c r="V147" s="155">
        <f>IFERROR(IF(U147="","",U147),"")</f>
        <v>93</v>
      </c>
      <c r="W147" s="37">
        <f>IFERROR(IF(U147="","",U147*0.00936),"")</f>
        <v>0.87048000000000003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58">
        <v>4607111036636</v>
      </c>
      <c r="E148" s="159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4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61"/>
      <c r="O148" s="161"/>
      <c r="P148" s="161"/>
      <c r="Q148" s="159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58">
        <v>4607111035714</v>
      </c>
      <c r="E149" s="159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61"/>
      <c r="O149" s="161"/>
      <c r="P149" s="161"/>
      <c r="Q149" s="159"/>
      <c r="R149" s="35"/>
      <c r="S149" s="35"/>
      <c r="T149" s="36" t="s">
        <v>63</v>
      </c>
      <c r="U149" s="154">
        <v>50</v>
      </c>
      <c r="V149" s="155">
        <f>IFERROR(IF(U149="","",U149),"")</f>
        <v>50</v>
      </c>
      <c r="W149" s="37">
        <f>IFERROR(IF(U149="","",U149*0.0155),"")</f>
        <v>0.77500000000000002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58">
        <v>4607111038029</v>
      </c>
      <c r="E150" s="159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58" t="s">
        <v>205</v>
      </c>
      <c r="N150" s="161"/>
      <c r="O150" s="161"/>
      <c r="P150" s="161"/>
      <c r="Q150" s="159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167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8"/>
      <c r="M151" s="173" t="s">
        <v>64</v>
      </c>
      <c r="N151" s="174"/>
      <c r="O151" s="174"/>
      <c r="P151" s="174"/>
      <c r="Q151" s="174"/>
      <c r="R151" s="174"/>
      <c r="S151" s="175"/>
      <c r="T151" s="38" t="s">
        <v>63</v>
      </c>
      <c r="U151" s="156">
        <f>IFERROR(SUM(U147:U150),"0")</f>
        <v>143</v>
      </c>
      <c r="V151" s="156">
        <f>IFERROR(SUM(V147:V150),"0")</f>
        <v>143</v>
      </c>
      <c r="W151" s="156">
        <f>IFERROR(IF(W147="",0,W147),"0")+IFERROR(IF(W148="",0,W148),"0")+IFERROR(IF(W149="",0,W149),"0")+IFERROR(IF(W150="",0,W150),"0")</f>
        <v>1.6454800000000001</v>
      </c>
      <c r="X151" s="157"/>
      <c r="Y151" s="157"/>
    </row>
    <row r="152" spans="1:52" x14ac:dyDescent="0.2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8"/>
      <c r="M152" s="173" t="s">
        <v>64</v>
      </c>
      <c r="N152" s="174"/>
      <c r="O152" s="174"/>
      <c r="P152" s="174"/>
      <c r="Q152" s="174"/>
      <c r="R152" s="174"/>
      <c r="S152" s="175"/>
      <c r="T152" s="38" t="s">
        <v>65</v>
      </c>
      <c r="U152" s="156">
        <f>IFERROR(SUMPRODUCT(U147:U150*H147:H150),"0")</f>
        <v>501.1</v>
      </c>
      <c r="V152" s="156">
        <f>IFERROR(SUMPRODUCT(V147:V150*H147:H150),"0")</f>
        <v>501.1</v>
      </c>
      <c r="W152" s="38"/>
      <c r="X152" s="157"/>
      <c r="Y152" s="157"/>
    </row>
    <row r="153" spans="1:52" ht="14.25" customHeight="1" x14ac:dyDescent="0.25">
      <c r="A153" s="169" t="s">
        <v>118</v>
      </c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58">
        <v>4607111037275</v>
      </c>
      <c r="E154" s="159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17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61"/>
      <c r="O154" s="161"/>
      <c r="P154" s="161"/>
      <c r="Q154" s="159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58">
        <v>4607111037923</v>
      </c>
      <c r="E155" s="159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18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61"/>
      <c r="O155" s="161"/>
      <c r="P155" s="161"/>
      <c r="Q155" s="159"/>
      <c r="R155" s="35"/>
      <c r="S155" s="35"/>
      <c r="T155" s="36" t="s">
        <v>63</v>
      </c>
      <c r="U155" s="154">
        <v>27</v>
      </c>
      <c r="V155" s="155">
        <f t="shared" si="4"/>
        <v>27</v>
      </c>
      <c r="W155" s="37">
        <f t="shared" si="5"/>
        <v>0.25272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58">
        <v>4607111037220</v>
      </c>
      <c r="E156" s="159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182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61"/>
      <c r="O156" s="161"/>
      <c r="P156" s="161"/>
      <c r="Q156" s="159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58">
        <v>4607111037206</v>
      </c>
      <c r="E157" s="159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61"/>
      <c r="O157" s="161"/>
      <c r="P157" s="161"/>
      <c r="Q157" s="159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58">
        <v>4607111037244</v>
      </c>
      <c r="E158" s="159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6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61"/>
      <c r="O158" s="161"/>
      <c r="P158" s="161"/>
      <c r="Q158" s="159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58">
        <v>4607111036797</v>
      </c>
      <c r="E159" s="159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8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61"/>
      <c r="O159" s="161"/>
      <c r="P159" s="161"/>
      <c r="Q159" s="159"/>
      <c r="R159" s="35"/>
      <c r="S159" s="35"/>
      <c r="T159" s="36" t="s">
        <v>63</v>
      </c>
      <c r="U159" s="154">
        <v>190</v>
      </c>
      <c r="V159" s="155">
        <f t="shared" si="4"/>
        <v>190</v>
      </c>
      <c r="W159" s="37">
        <f t="shared" si="5"/>
        <v>1.7784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58">
        <v>4607111035707</v>
      </c>
      <c r="E160" s="159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7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61"/>
      <c r="O160" s="161"/>
      <c r="P160" s="161"/>
      <c r="Q160" s="159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58">
        <v>4607111036841</v>
      </c>
      <c r="E161" s="159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61"/>
      <c r="O161" s="161"/>
      <c r="P161" s="161"/>
      <c r="Q161" s="159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58">
        <v>4607111037862</v>
      </c>
      <c r="E162" s="159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2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61"/>
      <c r="O162" s="161"/>
      <c r="P162" s="161"/>
      <c r="Q162" s="159"/>
      <c r="R162" s="35"/>
      <c r="S162" s="35"/>
      <c r="T162" s="36" t="s">
        <v>63</v>
      </c>
      <c r="U162" s="154">
        <v>256</v>
      </c>
      <c r="V162" s="155">
        <f t="shared" si="4"/>
        <v>256</v>
      </c>
      <c r="W162" s="37">
        <f>IFERROR(IF(U162="","",U162*0.00502),"")</f>
        <v>1.28512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58">
        <v>4607111037305</v>
      </c>
      <c r="E163" s="159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63" t="s">
        <v>226</v>
      </c>
      <c r="N163" s="161"/>
      <c r="O163" s="161"/>
      <c r="P163" s="161"/>
      <c r="Q163" s="159"/>
      <c r="R163" s="35"/>
      <c r="S163" s="35"/>
      <c r="T163" s="36" t="s">
        <v>63</v>
      </c>
      <c r="U163" s="154">
        <v>50</v>
      </c>
      <c r="V163" s="155">
        <f t="shared" si="4"/>
        <v>50</v>
      </c>
      <c r="W163" s="37">
        <f>IFERROR(IF(U163="","",U163*0.00936),"")</f>
        <v>0.46800000000000003</v>
      </c>
      <c r="X163" s="57"/>
      <c r="Y163" s="58"/>
      <c r="AC163" s="62"/>
      <c r="AZ163" s="125" t="s">
        <v>71</v>
      </c>
    </row>
    <row r="164" spans="1:52" x14ac:dyDescent="0.2">
      <c r="A164" s="167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8"/>
      <c r="M164" s="173" t="s">
        <v>64</v>
      </c>
      <c r="N164" s="174"/>
      <c r="O164" s="174"/>
      <c r="P164" s="174"/>
      <c r="Q164" s="174"/>
      <c r="R164" s="174"/>
      <c r="S164" s="175"/>
      <c r="T164" s="38" t="s">
        <v>63</v>
      </c>
      <c r="U164" s="156">
        <f>IFERROR(SUM(U154:U163),"0")</f>
        <v>523</v>
      </c>
      <c r="V164" s="156">
        <f>IFERROR(SUM(V154:V163),"0")</f>
        <v>523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3.78424</v>
      </c>
      <c r="X164" s="157"/>
      <c r="Y164" s="157"/>
    </row>
    <row r="165" spans="1:52" x14ac:dyDescent="0.2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8"/>
      <c r="M165" s="173" t="s">
        <v>64</v>
      </c>
      <c r="N165" s="174"/>
      <c r="O165" s="174"/>
      <c r="P165" s="174"/>
      <c r="Q165" s="174"/>
      <c r="R165" s="174"/>
      <c r="S165" s="175"/>
      <c r="T165" s="38" t="s">
        <v>65</v>
      </c>
      <c r="U165" s="156">
        <f>IFERROR(SUMPRODUCT(U154:U163*H154:H163),"0")</f>
        <v>1413.7</v>
      </c>
      <c r="V165" s="156">
        <f>IFERROR(SUMPRODUCT(V154:V163*H154:H163),"0")</f>
        <v>1413.7</v>
      </c>
      <c r="W165" s="38"/>
      <c r="X165" s="157"/>
      <c r="Y165" s="157"/>
    </row>
    <row r="166" spans="1:52" ht="16.5" customHeight="1" x14ac:dyDescent="0.25">
      <c r="A166" s="165" t="s">
        <v>227</v>
      </c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49"/>
      <c r="Y166" s="149"/>
    </row>
    <row r="167" spans="1:52" ht="14.25" customHeight="1" x14ac:dyDescent="0.25">
      <c r="A167" s="169" t="s">
        <v>183</v>
      </c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58">
        <v>4607111037701</v>
      </c>
      <c r="E168" s="159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7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61"/>
      <c r="O168" s="161"/>
      <c r="P168" s="161"/>
      <c r="Q168" s="159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67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8"/>
      <c r="M169" s="173" t="s">
        <v>64</v>
      </c>
      <c r="N169" s="174"/>
      <c r="O169" s="174"/>
      <c r="P169" s="174"/>
      <c r="Q169" s="174"/>
      <c r="R169" s="174"/>
      <c r="S169" s="175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8"/>
      <c r="M170" s="173" t="s">
        <v>64</v>
      </c>
      <c r="N170" s="174"/>
      <c r="O170" s="174"/>
      <c r="P170" s="174"/>
      <c r="Q170" s="174"/>
      <c r="R170" s="174"/>
      <c r="S170" s="175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5" t="s">
        <v>230</v>
      </c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49"/>
      <c r="Y171" s="149"/>
    </row>
    <row r="172" spans="1:52" ht="14.25" customHeight="1" x14ac:dyDescent="0.25">
      <c r="A172" s="169" t="s">
        <v>59</v>
      </c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58">
        <v>4607111036384</v>
      </c>
      <c r="E173" s="159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8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61"/>
      <c r="O173" s="161"/>
      <c r="P173" s="161"/>
      <c r="Q173" s="159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58">
        <v>4607111036193</v>
      </c>
      <c r="E174" s="159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242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61"/>
      <c r="O174" s="161"/>
      <c r="P174" s="161"/>
      <c r="Q174" s="159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58">
        <v>4607111036216</v>
      </c>
      <c r="E175" s="159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61"/>
      <c r="O175" s="161"/>
      <c r="P175" s="161"/>
      <c r="Q175" s="159"/>
      <c r="R175" s="35"/>
      <c r="S175" s="35"/>
      <c r="T175" s="36" t="s">
        <v>63</v>
      </c>
      <c r="U175" s="154">
        <v>340</v>
      </c>
      <c r="V175" s="155">
        <f>IFERROR(IF(U175="","",U175),"")</f>
        <v>340</v>
      </c>
      <c r="W175" s="37">
        <f>IFERROR(IF(U175="","",U175*0.00866),"")</f>
        <v>2.9443999999999999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58">
        <v>4607111036278</v>
      </c>
      <c r="E176" s="159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2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61"/>
      <c r="O176" s="161"/>
      <c r="P176" s="161"/>
      <c r="Q176" s="159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67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8"/>
      <c r="M177" s="173" t="s">
        <v>64</v>
      </c>
      <c r="N177" s="174"/>
      <c r="O177" s="174"/>
      <c r="P177" s="174"/>
      <c r="Q177" s="174"/>
      <c r="R177" s="174"/>
      <c r="S177" s="175"/>
      <c r="T177" s="38" t="s">
        <v>63</v>
      </c>
      <c r="U177" s="156">
        <f>IFERROR(SUM(U173:U176),"0")</f>
        <v>340</v>
      </c>
      <c r="V177" s="156">
        <f>IFERROR(SUM(V173:V176),"0")</f>
        <v>340</v>
      </c>
      <c r="W177" s="156">
        <f>IFERROR(IF(W173="",0,W173),"0")+IFERROR(IF(W174="",0,W174),"0")+IFERROR(IF(W175="",0,W175),"0")+IFERROR(IF(W176="",0,W176),"0")</f>
        <v>2.9443999999999999</v>
      </c>
      <c r="X177" s="157"/>
      <c r="Y177" s="157"/>
    </row>
    <row r="178" spans="1:52" x14ac:dyDescent="0.2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8"/>
      <c r="M178" s="173" t="s">
        <v>64</v>
      </c>
      <c r="N178" s="174"/>
      <c r="O178" s="174"/>
      <c r="P178" s="174"/>
      <c r="Q178" s="174"/>
      <c r="R178" s="174"/>
      <c r="S178" s="175"/>
      <c r="T178" s="38" t="s">
        <v>65</v>
      </c>
      <c r="U178" s="156">
        <f>IFERROR(SUMPRODUCT(U173:U176*H173:H176),"0")</f>
        <v>1700</v>
      </c>
      <c r="V178" s="156">
        <f>IFERROR(SUMPRODUCT(V173:V176*H173:H176),"0")</f>
        <v>1700</v>
      </c>
      <c r="W178" s="38"/>
      <c r="X178" s="157"/>
      <c r="Y178" s="157"/>
    </row>
    <row r="179" spans="1:52" ht="14.25" customHeight="1" x14ac:dyDescent="0.25">
      <c r="A179" s="169" t="s">
        <v>239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58">
        <v>4607111036827</v>
      </c>
      <c r="E180" s="159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61"/>
      <c r="O180" s="161"/>
      <c r="P180" s="161"/>
      <c r="Q180" s="159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58">
        <v>4607111036834</v>
      </c>
      <c r="E181" s="159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2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61"/>
      <c r="O181" s="161"/>
      <c r="P181" s="161"/>
      <c r="Q181" s="159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67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8"/>
      <c r="M182" s="173" t="s">
        <v>64</v>
      </c>
      <c r="N182" s="174"/>
      <c r="O182" s="174"/>
      <c r="P182" s="174"/>
      <c r="Q182" s="174"/>
      <c r="R182" s="174"/>
      <c r="S182" s="175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8"/>
      <c r="M183" s="173" t="s">
        <v>64</v>
      </c>
      <c r="N183" s="174"/>
      <c r="O183" s="174"/>
      <c r="P183" s="174"/>
      <c r="Q183" s="174"/>
      <c r="R183" s="174"/>
      <c r="S183" s="175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2" t="s">
        <v>244</v>
      </c>
      <c r="B184" s="233"/>
      <c r="C184" s="233"/>
      <c r="D184" s="233"/>
      <c r="E184" s="233"/>
      <c r="F184" s="233"/>
      <c r="G184" s="233"/>
      <c r="H184" s="233"/>
      <c r="I184" s="233"/>
      <c r="J184" s="233"/>
      <c r="K184" s="233"/>
      <c r="L184" s="233"/>
      <c r="M184" s="233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49"/>
      <c r="Y184" s="49"/>
    </row>
    <row r="185" spans="1:52" ht="16.5" customHeight="1" x14ac:dyDescent="0.25">
      <c r="A185" s="165" t="s">
        <v>245</v>
      </c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49"/>
      <c r="Y185" s="149"/>
    </row>
    <row r="186" spans="1:52" ht="14.25" customHeight="1" x14ac:dyDescent="0.25">
      <c r="A186" s="169" t="s">
        <v>68</v>
      </c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58">
        <v>4607111035721</v>
      </c>
      <c r="E187" s="159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29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61"/>
      <c r="O187" s="161"/>
      <c r="P187" s="161"/>
      <c r="Q187" s="159"/>
      <c r="R187" s="35"/>
      <c r="S187" s="35"/>
      <c r="T187" s="36" t="s">
        <v>63</v>
      </c>
      <c r="U187" s="154">
        <v>130</v>
      </c>
      <c r="V187" s="155">
        <f>IFERROR(IF(U187="","",U187),"")</f>
        <v>130</v>
      </c>
      <c r="W187" s="37">
        <f>IFERROR(IF(U187="","",U187*0.01788),"")</f>
        <v>2.3243999999999998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58">
        <v>4607111035691</v>
      </c>
      <c r="E188" s="159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0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61"/>
      <c r="O188" s="161"/>
      <c r="P188" s="161"/>
      <c r="Q188" s="159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167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8"/>
      <c r="M189" s="173" t="s">
        <v>64</v>
      </c>
      <c r="N189" s="174"/>
      <c r="O189" s="174"/>
      <c r="P189" s="174"/>
      <c r="Q189" s="174"/>
      <c r="R189" s="174"/>
      <c r="S189" s="175"/>
      <c r="T189" s="38" t="s">
        <v>63</v>
      </c>
      <c r="U189" s="156">
        <f>IFERROR(SUM(U187:U188),"0")</f>
        <v>130</v>
      </c>
      <c r="V189" s="156">
        <f>IFERROR(SUM(V187:V188),"0")</f>
        <v>130</v>
      </c>
      <c r="W189" s="156">
        <f>IFERROR(IF(W187="",0,W187),"0")+IFERROR(IF(W188="",0,W188),"0")</f>
        <v>2.3243999999999998</v>
      </c>
      <c r="X189" s="157"/>
      <c r="Y189" s="157"/>
    </row>
    <row r="190" spans="1:52" x14ac:dyDescent="0.2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8"/>
      <c r="M190" s="173" t="s">
        <v>64</v>
      </c>
      <c r="N190" s="174"/>
      <c r="O190" s="174"/>
      <c r="P190" s="174"/>
      <c r="Q190" s="174"/>
      <c r="R190" s="174"/>
      <c r="S190" s="175"/>
      <c r="T190" s="38" t="s">
        <v>65</v>
      </c>
      <c r="U190" s="156">
        <f>IFERROR(SUMPRODUCT(U187:U188*H187:H188),"0")</f>
        <v>390</v>
      </c>
      <c r="V190" s="156">
        <f>IFERROR(SUMPRODUCT(V187:V188*H187:H188),"0")</f>
        <v>390</v>
      </c>
      <c r="W190" s="38"/>
      <c r="X190" s="157"/>
      <c r="Y190" s="157"/>
    </row>
    <row r="191" spans="1:52" ht="16.5" customHeight="1" x14ac:dyDescent="0.25">
      <c r="A191" s="165" t="s">
        <v>250</v>
      </c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49"/>
      <c r="Y191" s="149"/>
    </row>
    <row r="192" spans="1:52" ht="14.25" customHeight="1" x14ac:dyDescent="0.25">
      <c r="A192" s="169" t="s">
        <v>250</v>
      </c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58">
        <v>4607111035783</v>
      </c>
      <c r="E193" s="159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61"/>
      <c r="O193" s="161"/>
      <c r="P193" s="161"/>
      <c r="Q193" s="159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67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8"/>
      <c r="M194" s="173" t="s">
        <v>64</v>
      </c>
      <c r="N194" s="174"/>
      <c r="O194" s="174"/>
      <c r="P194" s="174"/>
      <c r="Q194" s="174"/>
      <c r="R194" s="174"/>
      <c r="S194" s="175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8"/>
      <c r="M195" s="173" t="s">
        <v>64</v>
      </c>
      <c r="N195" s="174"/>
      <c r="O195" s="174"/>
      <c r="P195" s="174"/>
      <c r="Q195" s="174"/>
      <c r="R195" s="174"/>
      <c r="S195" s="175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5" t="s">
        <v>244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49"/>
      <c r="Y196" s="149"/>
    </row>
    <row r="197" spans="1:52" ht="14.25" customHeight="1" x14ac:dyDescent="0.25">
      <c r="A197" s="169" t="s">
        <v>253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58">
        <v>4680115881204</v>
      </c>
      <c r="E198" s="159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7" t="s">
        <v>257</v>
      </c>
      <c r="N198" s="161"/>
      <c r="O198" s="161"/>
      <c r="P198" s="161"/>
      <c r="Q198" s="159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67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8"/>
      <c r="M199" s="173" t="s">
        <v>64</v>
      </c>
      <c r="N199" s="174"/>
      <c r="O199" s="174"/>
      <c r="P199" s="174"/>
      <c r="Q199" s="174"/>
      <c r="R199" s="174"/>
      <c r="S199" s="175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8"/>
      <c r="M200" s="173" t="s">
        <v>64</v>
      </c>
      <c r="N200" s="174"/>
      <c r="O200" s="174"/>
      <c r="P200" s="174"/>
      <c r="Q200" s="174"/>
      <c r="R200" s="174"/>
      <c r="S200" s="175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2" t="s">
        <v>259</v>
      </c>
      <c r="B201" s="233"/>
      <c r="C201" s="233"/>
      <c r="D201" s="233"/>
      <c r="E201" s="233"/>
      <c r="F201" s="233"/>
      <c r="G201" s="233"/>
      <c r="H201" s="233"/>
      <c r="I201" s="233"/>
      <c r="J201" s="233"/>
      <c r="K201" s="233"/>
      <c r="L201" s="233"/>
      <c r="M201" s="233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49"/>
      <c r="Y201" s="49"/>
    </row>
    <row r="202" spans="1:52" ht="16.5" customHeight="1" x14ac:dyDescent="0.25">
      <c r="A202" s="165" t="s">
        <v>260</v>
      </c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49"/>
      <c r="Y202" s="149"/>
    </row>
    <row r="203" spans="1:52" ht="14.25" customHeight="1" x14ac:dyDescent="0.25">
      <c r="A203" s="169" t="s">
        <v>59</v>
      </c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58">
        <v>4607111037022</v>
      </c>
      <c r="E204" s="159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61"/>
      <c r="O204" s="161"/>
      <c r="P204" s="161"/>
      <c r="Q204" s="159"/>
      <c r="R204" s="35"/>
      <c r="S204" s="35"/>
      <c r="T204" s="36" t="s">
        <v>63</v>
      </c>
      <c r="U204" s="154">
        <v>63</v>
      </c>
      <c r="V204" s="155">
        <f>IFERROR(IF(U204="","",U204),"")</f>
        <v>63</v>
      </c>
      <c r="W204" s="37">
        <f>IFERROR(IF(U204="","",U204*0.0155),"")</f>
        <v>0.97650000000000003</v>
      </c>
      <c r="X204" s="57"/>
      <c r="Y204" s="58"/>
      <c r="AC204" s="62"/>
      <c r="AZ204" s="137" t="s">
        <v>1</v>
      </c>
    </row>
    <row r="205" spans="1:52" x14ac:dyDescent="0.2">
      <c r="A205" s="167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8"/>
      <c r="M205" s="173" t="s">
        <v>64</v>
      </c>
      <c r="N205" s="174"/>
      <c r="O205" s="174"/>
      <c r="P205" s="174"/>
      <c r="Q205" s="174"/>
      <c r="R205" s="174"/>
      <c r="S205" s="175"/>
      <c r="T205" s="38" t="s">
        <v>63</v>
      </c>
      <c r="U205" s="156">
        <f>IFERROR(SUM(U204:U204),"0")</f>
        <v>63</v>
      </c>
      <c r="V205" s="156">
        <f>IFERROR(SUM(V204:V204),"0")</f>
        <v>63</v>
      </c>
      <c r="W205" s="156">
        <f>IFERROR(IF(W204="",0,W204),"0")</f>
        <v>0.97650000000000003</v>
      </c>
      <c r="X205" s="157"/>
      <c r="Y205" s="157"/>
    </row>
    <row r="206" spans="1:52" x14ac:dyDescent="0.2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8"/>
      <c r="M206" s="173" t="s">
        <v>64</v>
      </c>
      <c r="N206" s="174"/>
      <c r="O206" s="174"/>
      <c r="P206" s="174"/>
      <c r="Q206" s="174"/>
      <c r="R206" s="174"/>
      <c r="S206" s="175"/>
      <c r="T206" s="38" t="s">
        <v>65</v>
      </c>
      <c r="U206" s="156">
        <f>IFERROR(SUMPRODUCT(U204:U204*H204:H204),"0")</f>
        <v>352.79999999999995</v>
      </c>
      <c r="V206" s="156">
        <f>IFERROR(SUMPRODUCT(V204:V204*H204:H204),"0")</f>
        <v>352.79999999999995</v>
      </c>
      <c r="W206" s="38"/>
      <c r="X206" s="157"/>
      <c r="Y206" s="157"/>
    </row>
    <row r="207" spans="1:52" ht="16.5" customHeight="1" x14ac:dyDescent="0.25">
      <c r="A207" s="165" t="s">
        <v>263</v>
      </c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49"/>
      <c r="Y207" s="149"/>
    </row>
    <row r="208" spans="1:52" ht="14.25" customHeight="1" x14ac:dyDescent="0.25">
      <c r="A208" s="169" t="s">
        <v>59</v>
      </c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58">
        <v>4607111035882</v>
      </c>
      <c r="E209" s="159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2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61"/>
      <c r="O209" s="161"/>
      <c r="P209" s="161"/>
      <c r="Q209" s="159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58">
        <v>4607111035905</v>
      </c>
      <c r="E210" s="159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61"/>
      <c r="O210" s="161"/>
      <c r="P210" s="161"/>
      <c r="Q210" s="159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58">
        <v>4607111035912</v>
      </c>
      <c r="E211" s="159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2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61"/>
      <c r="O211" s="161"/>
      <c r="P211" s="161"/>
      <c r="Q211" s="159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58">
        <v>4607111035929</v>
      </c>
      <c r="E212" s="159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2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61"/>
      <c r="O212" s="161"/>
      <c r="P212" s="161"/>
      <c r="Q212" s="159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167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8"/>
      <c r="M213" s="173" t="s">
        <v>64</v>
      </c>
      <c r="N213" s="174"/>
      <c r="O213" s="174"/>
      <c r="P213" s="174"/>
      <c r="Q213" s="174"/>
      <c r="R213" s="174"/>
      <c r="S213" s="175"/>
      <c r="T213" s="38" t="s">
        <v>63</v>
      </c>
      <c r="U213" s="156">
        <f>IFERROR(SUM(U209:U212),"0")</f>
        <v>0</v>
      </c>
      <c r="V213" s="156">
        <f>IFERROR(SUM(V209:V212),"0")</f>
        <v>0</v>
      </c>
      <c r="W213" s="156">
        <f>IFERROR(IF(W209="",0,W209),"0")+IFERROR(IF(W210="",0,W210),"0")+IFERROR(IF(W211="",0,W211),"0")+IFERROR(IF(W212="",0,W212),"0")</f>
        <v>0</v>
      </c>
      <c r="X213" s="157"/>
      <c r="Y213" s="157"/>
    </row>
    <row r="214" spans="1:52" x14ac:dyDescent="0.2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8"/>
      <c r="M214" s="173" t="s">
        <v>64</v>
      </c>
      <c r="N214" s="174"/>
      <c r="O214" s="174"/>
      <c r="P214" s="174"/>
      <c r="Q214" s="174"/>
      <c r="R214" s="174"/>
      <c r="S214" s="175"/>
      <c r="T214" s="38" t="s">
        <v>65</v>
      </c>
      <c r="U214" s="156">
        <f>IFERROR(SUMPRODUCT(U209:U212*H209:H212),"0")</f>
        <v>0</v>
      </c>
      <c r="V214" s="156">
        <f>IFERROR(SUMPRODUCT(V209:V212*H209:H212),"0")</f>
        <v>0</v>
      </c>
      <c r="W214" s="38"/>
      <c r="X214" s="157"/>
      <c r="Y214" s="157"/>
    </row>
    <row r="215" spans="1:52" ht="16.5" customHeight="1" x14ac:dyDescent="0.25">
      <c r="A215" s="165" t="s">
        <v>272</v>
      </c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49"/>
      <c r="Y215" s="149"/>
    </row>
    <row r="216" spans="1:52" ht="14.25" customHeight="1" x14ac:dyDescent="0.25">
      <c r="A216" s="169" t="s">
        <v>253</v>
      </c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58">
        <v>4680115881334</v>
      </c>
      <c r="E217" s="159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78" t="s">
        <v>275</v>
      </c>
      <c r="N217" s="161"/>
      <c r="O217" s="161"/>
      <c r="P217" s="161"/>
      <c r="Q217" s="159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67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8"/>
      <c r="M218" s="173" t="s">
        <v>64</v>
      </c>
      <c r="N218" s="174"/>
      <c r="O218" s="174"/>
      <c r="P218" s="174"/>
      <c r="Q218" s="174"/>
      <c r="R218" s="174"/>
      <c r="S218" s="175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8"/>
      <c r="M219" s="173" t="s">
        <v>64</v>
      </c>
      <c r="N219" s="174"/>
      <c r="O219" s="174"/>
      <c r="P219" s="174"/>
      <c r="Q219" s="174"/>
      <c r="R219" s="174"/>
      <c r="S219" s="175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5" t="s">
        <v>276</v>
      </c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49"/>
      <c r="Y220" s="149"/>
    </row>
    <row r="221" spans="1:52" ht="14.25" customHeight="1" x14ac:dyDescent="0.25">
      <c r="A221" s="169" t="s">
        <v>59</v>
      </c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58">
        <v>4607111035332</v>
      </c>
      <c r="E222" s="159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21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61"/>
      <c r="O222" s="161"/>
      <c r="P222" s="161"/>
      <c r="Q222" s="159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58">
        <v>4607111035080</v>
      </c>
      <c r="E223" s="159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21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61"/>
      <c r="O223" s="161"/>
      <c r="P223" s="161"/>
      <c r="Q223" s="159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67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8"/>
      <c r="M224" s="173" t="s">
        <v>64</v>
      </c>
      <c r="N224" s="174"/>
      <c r="O224" s="174"/>
      <c r="P224" s="174"/>
      <c r="Q224" s="174"/>
      <c r="R224" s="174"/>
      <c r="S224" s="175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8"/>
      <c r="M225" s="173" t="s">
        <v>64</v>
      </c>
      <c r="N225" s="174"/>
      <c r="O225" s="174"/>
      <c r="P225" s="174"/>
      <c r="Q225" s="174"/>
      <c r="R225" s="174"/>
      <c r="S225" s="175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2" t="s">
        <v>281</v>
      </c>
      <c r="B226" s="233"/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49"/>
      <c r="Y226" s="49"/>
    </row>
    <row r="227" spans="1:52" ht="16.5" customHeight="1" x14ac:dyDescent="0.25">
      <c r="A227" s="165" t="s">
        <v>282</v>
      </c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49"/>
      <c r="Y227" s="149"/>
    </row>
    <row r="228" spans="1:52" ht="14.25" customHeight="1" x14ac:dyDescent="0.25">
      <c r="A228" s="169" t="s">
        <v>59</v>
      </c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58">
        <v>4607111036162</v>
      </c>
      <c r="E229" s="159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26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61"/>
      <c r="O229" s="161"/>
      <c r="P229" s="161"/>
      <c r="Q229" s="159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67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8"/>
      <c r="M230" s="173" t="s">
        <v>64</v>
      </c>
      <c r="N230" s="174"/>
      <c r="O230" s="174"/>
      <c r="P230" s="174"/>
      <c r="Q230" s="174"/>
      <c r="R230" s="174"/>
      <c r="S230" s="175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8"/>
      <c r="M231" s="173" t="s">
        <v>64</v>
      </c>
      <c r="N231" s="174"/>
      <c r="O231" s="174"/>
      <c r="P231" s="174"/>
      <c r="Q231" s="174"/>
      <c r="R231" s="174"/>
      <c r="S231" s="175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2" t="s">
        <v>285</v>
      </c>
      <c r="B232" s="233"/>
      <c r="C232" s="233"/>
      <c r="D232" s="233"/>
      <c r="E232" s="233"/>
      <c r="F232" s="233"/>
      <c r="G232" s="233"/>
      <c r="H232" s="233"/>
      <c r="I232" s="233"/>
      <c r="J232" s="233"/>
      <c r="K232" s="233"/>
      <c r="L232" s="233"/>
      <c r="M232" s="233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49"/>
      <c r="Y232" s="49"/>
    </row>
    <row r="233" spans="1:52" ht="16.5" customHeight="1" x14ac:dyDescent="0.25">
      <c r="A233" s="165" t="s">
        <v>286</v>
      </c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49"/>
      <c r="Y233" s="149"/>
    </row>
    <row r="234" spans="1:52" ht="14.25" customHeight="1" x14ac:dyDescent="0.25">
      <c r="A234" s="169" t="s">
        <v>59</v>
      </c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58">
        <v>4607111035899</v>
      </c>
      <c r="E235" s="159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299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61"/>
      <c r="O235" s="161"/>
      <c r="P235" s="161"/>
      <c r="Q235" s="159"/>
      <c r="R235" s="35"/>
      <c r="S235" s="35"/>
      <c r="T235" s="36" t="s">
        <v>63</v>
      </c>
      <c r="U235" s="154">
        <v>400</v>
      </c>
      <c r="V235" s="155">
        <f>IFERROR(IF(U235="","",U235),"")</f>
        <v>400</v>
      </c>
      <c r="W235" s="37">
        <f>IFERROR(IF(U235="","",U235*0.0155),"")</f>
        <v>6.2</v>
      </c>
      <c r="X235" s="57"/>
      <c r="Y235" s="58"/>
      <c r="AC235" s="62"/>
      <c r="AZ235" s="146" t="s">
        <v>1</v>
      </c>
    </row>
    <row r="236" spans="1:52" x14ac:dyDescent="0.2">
      <c r="A236" s="167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8"/>
      <c r="M236" s="173" t="s">
        <v>64</v>
      </c>
      <c r="N236" s="174"/>
      <c r="O236" s="174"/>
      <c r="P236" s="174"/>
      <c r="Q236" s="174"/>
      <c r="R236" s="174"/>
      <c r="S236" s="175"/>
      <c r="T236" s="38" t="s">
        <v>63</v>
      </c>
      <c r="U236" s="156">
        <f>IFERROR(SUM(U235:U235),"0")</f>
        <v>400</v>
      </c>
      <c r="V236" s="156">
        <f>IFERROR(SUM(V235:V235),"0")</f>
        <v>400</v>
      </c>
      <c r="W236" s="156">
        <f>IFERROR(IF(W235="",0,W235),"0")</f>
        <v>6.2</v>
      </c>
      <c r="X236" s="157"/>
      <c r="Y236" s="157"/>
    </row>
    <row r="237" spans="1:52" x14ac:dyDescent="0.2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8"/>
      <c r="M237" s="173" t="s">
        <v>64</v>
      </c>
      <c r="N237" s="174"/>
      <c r="O237" s="174"/>
      <c r="P237" s="174"/>
      <c r="Q237" s="174"/>
      <c r="R237" s="174"/>
      <c r="S237" s="175"/>
      <c r="T237" s="38" t="s">
        <v>65</v>
      </c>
      <c r="U237" s="156">
        <f>IFERROR(SUMPRODUCT(U235:U235*H235:H235),"0")</f>
        <v>2000</v>
      </c>
      <c r="V237" s="156">
        <f>IFERROR(SUMPRODUCT(V235:V235*H235:H235),"0")</f>
        <v>2000</v>
      </c>
      <c r="W237" s="38"/>
      <c r="X237" s="157"/>
      <c r="Y237" s="157"/>
    </row>
    <row r="238" spans="1:52" ht="16.5" customHeight="1" x14ac:dyDescent="0.25">
      <c r="A238" s="165" t="s">
        <v>289</v>
      </c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49"/>
      <c r="Y238" s="149"/>
    </row>
    <row r="239" spans="1:52" ht="14.25" customHeight="1" x14ac:dyDescent="0.25">
      <c r="A239" s="169" t="s">
        <v>59</v>
      </c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58">
        <v>4607111036711</v>
      </c>
      <c r="E240" s="159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28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61"/>
      <c r="O240" s="161"/>
      <c r="P240" s="161"/>
      <c r="Q240" s="159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67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8"/>
      <c r="M241" s="173" t="s">
        <v>64</v>
      </c>
      <c r="N241" s="174"/>
      <c r="O241" s="174"/>
      <c r="P241" s="174"/>
      <c r="Q241" s="174"/>
      <c r="R241" s="174"/>
      <c r="S241" s="175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8"/>
      <c r="M242" s="173" t="s">
        <v>64</v>
      </c>
      <c r="N242" s="174"/>
      <c r="O242" s="174"/>
      <c r="P242" s="174"/>
      <c r="Q242" s="174"/>
      <c r="R242" s="174"/>
      <c r="S242" s="175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80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81"/>
      <c r="M243" s="183" t="s">
        <v>292</v>
      </c>
      <c r="N243" s="163"/>
      <c r="O243" s="163"/>
      <c r="P243" s="163"/>
      <c r="Q243" s="163"/>
      <c r="R243" s="163"/>
      <c r="S243" s="164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13077.1</v>
      </c>
      <c r="V243" s="156">
        <f>IFERROR(V24+V33+V41+V47+V57+V64+V69+V75+V85+V92+V100+V106+V111+V119+V124+V130+V135+V141+V145+V152+V165+V170+V178+V183+V190+V195+V200+V206+V214+V219+V225+V231+V237+V242,"0")</f>
        <v>13077.1</v>
      </c>
      <c r="W243" s="38"/>
      <c r="X243" s="157"/>
      <c r="Y243" s="157"/>
    </row>
    <row r="244" spans="1:31" x14ac:dyDescent="0.2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81"/>
      <c r="M244" s="183" t="s">
        <v>293</v>
      </c>
      <c r="N244" s="163"/>
      <c r="O244" s="163"/>
      <c r="P244" s="163"/>
      <c r="Q244" s="163"/>
      <c r="R244" s="163"/>
      <c r="S244" s="164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14035.995999999999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14035.995999999999</v>
      </c>
      <c r="W244" s="38"/>
      <c r="X244" s="157"/>
      <c r="Y244" s="157"/>
    </row>
    <row r="245" spans="1:31" x14ac:dyDescent="0.2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81"/>
      <c r="M245" s="183" t="s">
        <v>294</v>
      </c>
      <c r="N245" s="163"/>
      <c r="O245" s="163"/>
      <c r="P245" s="163"/>
      <c r="Q245" s="163"/>
      <c r="R245" s="163"/>
      <c r="S245" s="164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31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31</v>
      </c>
      <c r="W245" s="38"/>
      <c r="X245" s="157"/>
      <c r="Y245" s="157"/>
    </row>
    <row r="246" spans="1:31" x14ac:dyDescent="0.2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81"/>
      <c r="M246" s="183" t="s">
        <v>296</v>
      </c>
      <c r="N246" s="163"/>
      <c r="O246" s="163"/>
      <c r="P246" s="163"/>
      <c r="Q246" s="163"/>
      <c r="R246" s="163"/>
      <c r="S246" s="164"/>
      <c r="T246" s="38" t="s">
        <v>65</v>
      </c>
      <c r="U246" s="156">
        <f>GrossWeightTotal+PalletQtyTotal*25</f>
        <v>14810.995999999999</v>
      </c>
      <c r="V246" s="156">
        <f>GrossWeightTotalR+PalletQtyTotalR*25</f>
        <v>14810.995999999999</v>
      </c>
      <c r="W246" s="38"/>
      <c r="X246" s="157"/>
      <c r="Y246" s="157"/>
    </row>
    <row r="247" spans="1:31" x14ac:dyDescent="0.2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81"/>
      <c r="M247" s="183" t="s">
        <v>297</v>
      </c>
      <c r="N247" s="163"/>
      <c r="O247" s="163"/>
      <c r="P247" s="163"/>
      <c r="Q247" s="163"/>
      <c r="R247" s="163"/>
      <c r="S247" s="164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2951</v>
      </c>
      <c r="V247" s="156">
        <f>IFERROR(V23+V32+V40+V46+V56+V63+V68+V74+V84+V91+V99+V105+V110+V118+V123+V129+V134+V140+V144+V151+V164+V169+V177+V182+V189+V194+V199+V205+V213+V218+V224+V230+V236+V241,"0")</f>
        <v>2951</v>
      </c>
      <c r="W247" s="38"/>
      <c r="X247" s="157"/>
      <c r="Y247" s="157"/>
    </row>
    <row r="248" spans="1:31" ht="14.25" customHeight="1" x14ac:dyDescent="0.2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81"/>
      <c r="M248" s="183" t="s">
        <v>298</v>
      </c>
      <c r="N248" s="163"/>
      <c r="O248" s="163"/>
      <c r="P248" s="163"/>
      <c r="Q248" s="163"/>
      <c r="R248" s="163"/>
      <c r="S248" s="164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38.745179999999998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189" t="s">
        <v>66</v>
      </c>
      <c r="D250" s="248"/>
      <c r="E250" s="248"/>
      <c r="F250" s="248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9"/>
      <c r="S250" s="189" t="s">
        <v>191</v>
      </c>
      <c r="T250" s="248"/>
      <c r="U250" s="249"/>
      <c r="V250" s="189" t="s">
        <v>244</v>
      </c>
      <c r="W250" s="248"/>
      <c r="X250" s="249"/>
      <c r="Y250" s="189" t="s">
        <v>259</v>
      </c>
      <c r="Z250" s="248"/>
      <c r="AA250" s="248"/>
      <c r="AB250" s="249"/>
      <c r="AC250" s="148" t="s">
        <v>281</v>
      </c>
      <c r="AD250" s="189" t="s">
        <v>285</v>
      </c>
      <c r="AE250" s="249"/>
    </row>
    <row r="251" spans="1:31" ht="14.25" customHeight="1" thickTop="1" x14ac:dyDescent="0.2">
      <c r="A251" s="322" t="s">
        <v>301</v>
      </c>
      <c r="B251" s="189" t="s">
        <v>58</v>
      </c>
      <c r="C251" s="189" t="s">
        <v>67</v>
      </c>
      <c r="D251" s="189" t="s">
        <v>78</v>
      </c>
      <c r="E251" s="189" t="s">
        <v>88</v>
      </c>
      <c r="F251" s="189" t="s">
        <v>94</v>
      </c>
      <c r="G251" s="189" t="s">
        <v>108</v>
      </c>
      <c r="H251" s="189" t="s">
        <v>117</v>
      </c>
      <c r="I251" s="189" t="s">
        <v>121</v>
      </c>
      <c r="J251" s="189" t="s">
        <v>127</v>
      </c>
      <c r="K251" s="189" t="s">
        <v>140</v>
      </c>
      <c r="L251" s="189" t="s">
        <v>147</v>
      </c>
      <c r="M251" s="189" t="s">
        <v>160</v>
      </c>
      <c r="N251" s="189" t="s">
        <v>165</v>
      </c>
      <c r="O251" s="189" t="s">
        <v>168</v>
      </c>
      <c r="P251" s="189" t="s">
        <v>179</v>
      </c>
      <c r="Q251" s="189" t="s">
        <v>182</v>
      </c>
      <c r="R251" s="189" t="s">
        <v>188</v>
      </c>
      <c r="S251" s="189" t="s">
        <v>192</v>
      </c>
      <c r="T251" s="189" t="s">
        <v>227</v>
      </c>
      <c r="U251" s="189" t="s">
        <v>230</v>
      </c>
      <c r="V251" s="189" t="s">
        <v>245</v>
      </c>
      <c r="W251" s="189" t="s">
        <v>250</v>
      </c>
      <c r="X251" s="189" t="s">
        <v>244</v>
      </c>
      <c r="Y251" s="189" t="s">
        <v>260</v>
      </c>
      <c r="Z251" s="189" t="s">
        <v>263</v>
      </c>
      <c r="AA251" s="189" t="s">
        <v>272</v>
      </c>
      <c r="AB251" s="189" t="s">
        <v>276</v>
      </c>
      <c r="AC251" s="189" t="s">
        <v>282</v>
      </c>
      <c r="AD251" s="189" t="s">
        <v>286</v>
      </c>
      <c r="AE251" s="189" t="s">
        <v>289</v>
      </c>
    </row>
    <row r="252" spans="1:31" ht="13.5" customHeight="1" thickBot="1" x14ac:dyDescent="0.25">
      <c r="A252" s="323"/>
      <c r="B252" s="190"/>
      <c r="C252" s="190"/>
      <c r="D252" s="190"/>
      <c r="E252" s="190"/>
      <c r="F252" s="190"/>
      <c r="G252" s="190"/>
      <c r="H252" s="190"/>
      <c r="I252" s="190"/>
      <c r="J252" s="190"/>
      <c r="K252" s="190"/>
      <c r="L252" s="190"/>
      <c r="M252" s="190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  <c r="AA252" s="190"/>
      <c r="AB252" s="190"/>
      <c r="AC252" s="190"/>
      <c r="AD252" s="190"/>
      <c r="AE252" s="190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37.5</v>
      </c>
      <c r="D253" s="47">
        <f>IFERROR(U36*H36,"0")+IFERROR(U37*H37,"0")+IFERROR(U38*H38,"0")+IFERROR(U39*H39,"0")</f>
        <v>300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0</v>
      </c>
      <c r="G253" s="47">
        <f>IFERROR(U60*H60,"0")+IFERROR(U61*H61,"0")+IFERROR(U62*H62,"0")</f>
        <v>850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226.8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2443.1999999999998</v>
      </c>
      <c r="M253" s="47">
        <f>IFERROR(U103*H103,"0")+IFERROR(U104*H104,"0")</f>
        <v>987</v>
      </c>
      <c r="N253" s="47">
        <f>IFERROR(U109*H109,"0")</f>
        <v>375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3414.8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1700</v>
      </c>
      <c r="V253" s="47">
        <f>IFERROR(U187*H187,"0")+IFERROR(U188*H188,"0")</f>
        <v>390</v>
      </c>
      <c r="W253" s="47">
        <f>IFERROR(U193*H193,"0")</f>
        <v>0</v>
      </c>
      <c r="X253" s="47">
        <f>IFERROR(U198*H198,"0")</f>
        <v>0</v>
      </c>
      <c r="Y253" s="47">
        <f>IFERROR(U204*H204,"0")</f>
        <v>352.79999999999995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2000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7646.0000000000009</v>
      </c>
      <c r="B256" s="61">
        <f>SUMPRODUCT(--(AZ:AZ="ПГП"),--(T:T="кор"),H:H,V:V)+SUMPRODUCT(--(AZ:AZ="ПГП"),--(T:T="кг"),V:V)</f>
        <v>5431.1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Y17:Y18"/>
    <mergeCell ref="A40:L41"/>
    <mergeCell ref="A8:C8"/>
    <mergeCell ref="M54:Q54"/>
    <mergeCell ref="M90:Q90"/>
    <mergeCell ref="D97:E97"/>
    <mergeCell ref="A10:C10"/>
    <mergeCell ref="A42:W42"/>
    <mergeCell ref="V251:V252"/>
    <mergeCell ref="X251:X252"/>
    <mergeCell ref="A126:W126"/>
    <mergeCell ref="D17:E18"/>
    <mergeCell ref="D173:E173"/>
    <mergeCell ref="M74:S74"/>
    <mergeCell ref="V17:V18"/>
    <mergeCell ref="X17:X18"/>
    <mergeCell ref="A13:K13"/>
    <mergeCell ref="D50:E50"/>
    <mergeCell ref="A19:W19"/>
    <mergeCell ref="D44:E44"/>
    <mergeCell ref="O1:Q1"/>
    <mergeCell ref="W251:W252"/>
    <mergeCell ref="Y251:Y252"/>
    <mergeCell ref="M57:S57"/>
    <mergeCell ref="A68:L69"/>
    <mergeCell ref="M200:S200"/>
    <mergeCell ref="M23:S23"/>
    <mergeCell ref="M194:S194"/>
    <mergeCell ref="F251:F252"/>
    <mergeCell ref="H251:H252"/>
    <mergeCell ref="Q5:R5"/>
    <mergeCell ref="F17:F18"/>
    <mergeCell ref="D163:E163"/>
    <mergeCell ref="N8:O8"/>
    <mergeCell ref="A12:K12"/>
    <mergeCell ref="A238:W238"/>
    <mergeCell ref="M133:Q133"/>
    <mergeCell ref="N10:O10"/>
    <mergeCell ref="M204:Q204"/>
    <mergeCell ref="M198:Q198"/>
    <mergeCell ref="R17:S17"/>
    <mergeCell ref="A14:K14"/>
    <mergeCell ref="M62:Q62"/>
    <mergeCell ref="M84:S84"/>
    <mergeCell ref="F5:G5"/>
    <mergeCell ref="D175:E175"/>
    <mergeCell ref="M245:S245"/>
    <mergeCell ref="A120:W120"/>
    <mergeCell ref="M110:S110"/>
    <mergeCell ref="A177:L178"/>
    <mergeCell ref="M37:Q37"/>
    <mergeCell ref="A21:W21"/>
    <mergeCell ref="A113:W113"/>
    <mergeCell ref="N13:O13"/>
    <mergeCell ref="D223:E223"/>
    <mergeCell ref="M210:Q210"/>
    <mergeCell ref="D29:E29"/>
    <mergeCell ref="M38:Q38"/>
    <mergeCell ref="M199:S199"/>
    <mergeCell ref="M122:Q122"/>
    <mergeCell ref="D133:E133"/>
    <mergeCell ref="M72:Q72"/>
    <mergeCell ref="D54:E54"/>
    <mergeCell ref="A121:W121"/>
    <mergeCell ref="M213:S213"/>
    <mergeCell ref="M151:S151"/>
    <mergeCell ref="A202:W202"/>
    <mergeCell ref="A58:W58"/>
    <mergeCell ref="D10:E10"/>
    <mergeCell ref="F10:G10"/>
    <mergeCell ref="N251:N252"/>
    <mergeCell ref="A77:W77"/>
    <mergeCell ref="M117:Q117"/>
    <mergeCell ref="M55:Q55"/>
    <mergeCell ref="M188:Q188"/>
    <mergeCell ref="A166:W166"/>
    <mergeCell ref="M67:Q67"/>
    <mergeCell ref="M206:S206"/>
    <mergeCell ref="A63:L64"/>
    <mergeCell ref="M193:Q193"/>
    <mergeCell ref="M190:S190"/>
    <mergeCell ref="A251:A252"/>
    <mergeCell ref="M88:Q88"/>
    <mergeCell ref="D95:E95"/>
    <mergeCell ref="C251:C252"/>
    <mergeCell ref="M82:Q82"/>
    <mergeCell ref="S11:T11"/>
    <mergeCell ref="A9:C9"/>
    <mergeCell ref="M45:Q45"/>
    <mergeCell ref="M116:Q116"/>
    <mergeCell ref="A32:L33"/>
    <mergeCell ref="A134:L135"/>
    <mergeCell ref="A125:W125"/>
    <mergeCell ref="M242:S242"/>
    <mergeCell ref="M33:S33"/>
    <mergeCell ref="N11:O11"/>
    <mergeCell ref="M100:S100"/>
    <mergeCell ref="M44:Q44"/>
    <mergeCell ref="D22:E22"/>
    <mergeCell ref="D155:E155"/>
    <mergeCell ref="M231:S231"/>
    <mergeCell ref="D149:E149"/>
    <mergeCell ref="A216:W216"/>
    <mergeCell ref="A191:W191"/>
    <mergeCell ref="N12:O12"/>
    <mergeCell ref="A123:L124"/>
    <mergeCell ref="D150:E150"/>
    <mergeCell ref="A26:W26"/>
    <mergeCell ref="M64:S64"/>
    <mergeCell ref="M235:Q235"/>
    <mergeCell ref="A71:W71"/>
    <mergeCell ref="N9:O9"/>
    <mergeCell ref="D143:E143"/>
    <mergeCell ref="P251:P252"/>
    <mergeCell ref="A215:W215"/>
    <mergeCell ref="M103:Q103"/>
    <mergeCell ref="M159:Q159"/>
    <mergeCell ref="M46:S46"/>
    <mergeCell ref="M240:Q240"/>
    <mergeCell ref="M96:Q96"/>
    <mergeCell ref="D222:E222"/>
    <mergeCell ref="G17:G18"/>
    <mergeCell ref="M161:Q161"/>
    <mergeCell ref="A23:L24"/>
    <mergeCell ref="D159:E159"/>
    <mergeCell ref="M98:Q98"/>
    <mergeCell ref="D80:E80"/>
    <mergeCell ref="A226:W226"/>
    <mergeCell ref="A70:W70"/>
    <mergeCell ref="A228:W228"/>
    <mergeCell ref="M56:S56"/>
    <mergeCell ref="D154:E154"/>
    <mergeCell ref="A172:W172"/>
    <mergeCell ref="A221:W221"/>
    <mergeCell ref="M187:Q187"/>
    <mergeCell ref="AD250:AE250"/>
    <mergeCell ref="A207:W207"/>
    <mergeCell ref="H17:H18"/>
    <mergeCell ref="D204:E204"/>
    <mergeCell ref="D198:E198"/>
    <mergeCell ref="A65:W65"/>
    <mergeCell ref="A241:L242"/>
    <mergeCell ref="M31:Q31"/>
    <mergeCell ref="M158:Q158"/>
    <mergeCell ref="D181:E181"/>
    <mergeCell ref="M168:Q168"/>
    <mergeCell ref="A105:L106"/>
    <mergeCell ref="M95:Q95"/>
    <mergeCell ref="M89:Q89"/>
    <mergeCell ref="M160:Q160"/>
    <mergeCell ref="A218:L219"/>
    <mergeCell ref="M182:S182"/>
    <mergeCell ref="A74:L75"/>
    <mergeCell ref="D39:E39"/>
    <mergeCell ref="A46:L47"/>
    <mergeCell ref="M97:Q97"/>
    <mergeCell ref="M75:S75"/>
    <mergeCell ref="M246:S246"/>
    <mergeCell ref="AC17:AC18"/>
    <mergeCell ref="S5:T5"/>
    <mergeCell ref="M147:Q147"/>
    <mergeCell ref="A131:W131"/>
    <mergeCell ref="D51:E51"/>
    <mergeCell ref="A151:L152"/>
    <mergeCell ref="M211:Q211"/>
    <mergeCell ref="M225:S225"/>
    <mergeCell ref="A34:W34"/>
    <mergeCell ref="M91:S91"/>
    <mergeCell ref="A49:W49"/>
    <mergeCell ref="D7:K7"/>
    <mergeCell ref="D8:K8"/>
    <mergeCell ref="M40:S40"/>
    <mergeCell ref="D89:E89"/>
    <mergeCell ref="A140:L141"/>
    <mergeCell ref="A220:W220"/>
    <mergeCell ref="D128:E128"/>
    <mergeCell ref="M106:S106"/>
    <mergeCell ref="M173:Q173"/>
    <mergeCell ref="D217:E217"/>
    <mergeCell ref="M148:Q148"/>
    <mergeCell ref="A197:W197"/>
    <mergeCell ref="M212:Q212"/>
    <mergeCell ref="M177:S177"/>
    <mergeCell ref="S10:T10"/>
    <mergeCell ref="AA251:AA252"/>
    <mergeCell ref="A136:W136"/>
    <mergeCell ref="A192:W192"/>
    <mergeCell ref="AC251:AC252"/>
    <mergeCell ref="D62:E62"/>
    <mergeCell ref="D193:E193"/>
    <mergeCell ref="D127:E127"/>
    <mergeCell ref="D176:E176"/>
    <mergeCell ref="D114:E114"/>
    <mergeCell ref="A99:L100"/>
    <mergeCell ref="M163:Q163"/>
    <mergeCell ref="Y250:AB250"/>
    <mergeCell ref="M209:Q209"/>
    <mergeCell ref="A213:L214"/>
    <mergeCell ref="E251:E252"/>
    <mergeCell ref="G251:G252"/>
    <mergeCell ref="M248:S248"/>
    <mergeCell ref="Z251:Z252"/>
    <mergeCell ref="A110:L111"/>
    <mergeCell ref="M170:S170"/>
    <mergeCell ref="M241:S241"/>
    <mergeCell ref="D212:E212"/>
    <mergeCell ref="M28:Q28"/>
    <mergeCell ref="AB251:AB252"/>
    <mergeCell ref="M85:S85"/>
    <mergeCell ref="A59:W59"/>
    <mergeCell ref="M229:Q229"/>
    <mergeCell ref="D36:E36"/>
    <mergeCell ref="M141:S141"/>
    <mergeCell ref="M230:S230"/>
    <mergeCell ref="M224:S224"/>
    <mergeCell ref="A153:W153"/>
    <mergeCell ref="D61:E61"/>
    <mergeCell ref="M81:Q81"/>
    <mergeCell ref="A86:W86"/>
    <mergeCell ref="M99:S99"/>
    <mergeCell ref="D83:E83"/>
    <mergeCell ref="A101:W101"/>
    <mergeCell ref="M244:S244"/>
    <mergeCell ref="M251:M252"/>
    <mergeCell ref="S250:U250"/>
    <mergeCell ref="O251:O252"/>
    <mergeCell ref="Q251:Q252"/>
    <mergeCell ref="M247:S247"/>
    <mergeCell ref="M178:S178"/>
    <mergeCell ref="A189:L190"/>
    <mergeCell ref="A164:L165"/>
    <mergeCell ref="S251:S252"/>
    <mergeCell ref="U251:U252"/>
    <mergeCell ref="D109:E109"/>
    <mergeCell ref="M135:S135"/>
    <mergeCell ref="U17:U18"/>
    <mergeCell ref="A186:W186"/>
    <mergeCell ref="A107:W107"/>
    <mergeCell ref="M79:Q79"/>
    <mergeCell ref="M73:Q73"/>
    <mergeCell ref="M60:Q60"/>
    <mergeCell ref="D104:E104"/>
    <mergeCell ref="A84:L85"/>
    <mergeCell ref="M139:Q139"/>
    <mergeCell ref="A118:L119"/>
    <mergeCell ref="M219:S219"/>
    <mergeCell ref="A144:L145"/>
    <mergeCell ref="D188:E188"/>
    <mergeCell ref="A35:W35"/>
    <mergeCell ref="M150:Q150"/>
    <mergeCell ref="M50:Q50"/>
    <mergeCell ref="A184:W184"/>
    <mergeCell ref="A171:W171"/>
    <mergeCell ref="M53:Q53"/>
    <mergeCell ref="A102:W102"/>
    <mergeCell ref="V250:X250"/>
    <mergeCell ref="A25:W25"/>
    <mergeCell ref="D116:E116"/>
    <mergeCell ref="A196:W196"/>
    <mergeCell ref="D162:E162"/>
    <mergeCell ref="M149:Q149"/>
    <mergeCell ref="D156:E156"/>
    <mergeCell ref="C250:R250"/>
    <mergeCell ref="A205:L206"/>
    <mergeCell ref="D157:E157"/>
    <mergeCell ref="M140:S140"/>
    <mergeCell ref="A129:L130"/>
    <mergeCell ref="A194:L195"/>
    <mergeCell ref="A112:W112"/>
    <mergeCell ref="R251:R252"/>
    <mergeCell ref="T251:T252"/>
    <mergeCell ref="M63:S63"/>
    <mergeCell ref="A5:C5"/>
    <mergeCell ref="M174:Q174"/>
    <mergeCell ref="T17:T18"/>
    <mergeCell ref="M130:S130"/>
    <mergeCell ref="M68:S68"/>
    <mergeCell ref="A233:W233"/>
    <mergeCell ref="A17:A18"/>
    <mergeCell ref="K17:K18"/>
    <mergeCell ref="C17:C18"/>
    <mergeCell ref="M119:S119"/>
    <mergeCell ref="D103:E103"/>
    <mergeCell ref="D37:E37"/>
    <mergeCell ref="D168:E168"/>
    <mergeCell ref="M69:S69"/>
    <mergeCell ref="D9:E9"/>
    <mergeCell ref="D180:E180"/>
    <mergeCell ref="F9:G9"/>
    <mergeCell ref="A185:W185"/>
    <mergeCell ref="D161:E161"/>
    <mergeCell ref="N6:O6"/>
    <mergeCell ref="M29:Q29"/>
    <mergeCell ref="AZ17:AZ18"/>
    <mergeCell ref="D1:F1"/>
    <mergeCell ref="B251:B252"/>
    <mergeCell ref="L251:L252"/>
    <mergeCell ref="D251:D252"/>
    <mergeCell ref="J17:J18"/>
    <mergeCell ref="D82:E82"/>
    <mergeCell ref="L17:L18"/>
    <mergeCell ref="D240:E240"/>
    <mergeCell ref="M115:Q115"/>
    <mergeCell ref="M124:S124"/>
    <mergeCell ref="M195:S195"/>
    <mergeCell ref="M189:S189"/>
    <mergeCell ref="A167:W167"/>
    <mergeCell ref="A232:W232"/>
    <mergeCell ref="M47:S47"/>
    <mergeCell ref="D31:E31"/>
    <mergeCell ref="D158:E158"/>
    <mergeCell ref="D229:E229"/>
    <mergeCell ref="M51:Q51"/>
    <mergeCell ref="D160:E160"/>
    <mergeCell ref="I17:I18"/>
    <mergeCell ref="M205:S205"/>
    <mergeCell ref="A227:W227"/>
    <mergeCell ref="AE251:AE252"/>
    <mergeCell ref="M114:Q114"/>
    <mergeCell ref="M32:S32"/>
    <mergeCell ref="M134:S134"/>
    <mergeCell ref="M118:S118"/>
    <mergeCell ref="D210:E210"/>
    <mergeCell ref="M111:S111"/>
    <mergeCell ref="A108:W108"/>
    <mergeCell ref="D209:E209"/>
    <mergeCell ref="D147:E147"/>
    <mergeCell ref="D122:E122"/>
    <mergeCell ref="M36:Q36"/>
    <mergeCell ref="D211:E211"/>
    <mergeCell ref="M128:Q128"/>
    <mergeCell ref="D72:E72"/>
    <mergeCell ref="M129:S129"/>
    <mergeCell ref="D235:E235"/>
    <mergeCell ref="A179:W179"/>
    <mergeCell ref="M169:S169"/>
    <mergeCell ref="M144:S144"/>
    <mergeCell ref="A236:L237"/>
    <mergeCell ref="M183:S183"/>
    <mergeCell ref="D88:E88"/>
    <mergeCell ref="M164:S164"/>
    <mergeCell ref="J251:J252"/>
    <mergeCell ref="M223:Q223"/>
    <mergeCell ref="M123:S123"/>
    <mergeCell ref="D28:E28"/>
    <mergeCell ref="A239:W239"/>
    <mergeCell ref="Z17:AB18"/>
    <mergeCell ref="M61:Q61"/>
    <mergeCell ref="D117:E117"/>
    <mergeCell ref="D55:E55"/>
    <mergeCell ref="D30:E30"/>
    <mergeCell ref="M175:Q175"/>
    <mergeCell ref="D67:E67"/>
    <mergeCell ref="M214:S214"/>
    <mergeCell ref="M127:Q127"/>
    <mergeCell ref="M176:Q176"/>
    <mergeCell ref="A27:W27"/>
    <mergeCell ref="D148:E148"/>
    <mergeCell ref="A93:W93"/>
    <mergeCell ref="D115:E115"/>
    <mergeCell ref="M41:S41"/>
    <mergeCell ref="M181:Q181"/>
    <mergeCell ref="M83:Q83"/>
    <mergeCell ref="D90:E90"/>
    <mergeCell ref="M24:S24"/>
    <mergeCell ref="AD251:AD252"/>
    <mergeCell ref="S6:T9"/>
    <mergeCell ref="M109:Q109"/>
    <mergeCell ref="A87:W87"/>
    <mergeCell ref="M22:Q22"/>
    <mergeCell ref="H10:K10"/>
    <mergeCell ref="D53:E53"/>
    <mergeCell ref="M236:S236"/>
    <mergeCell ref="A169:L170"/>
    <mergeCell ref="M80:Q80"/>
    <mergeCell ref="W17:W18"/>
    <mergeCell ref="M104:Q104"/>
    <mergeCell ref="A56:L57"/>
    <mergeCell ref="M237:S237"/>
    <mergeCell ref="A234:W234"/>
    <mergeCell ref="A91:L92"/>
    <mergeCell ref="I251:I252"/>
    <mergeCell ref="D79:E79"/>
    <mergeCell ref="K251:K252"/>
    <mergeCell ref="M162:Q162"/>
    <mergeCell ref="D81:E81"/>
    <mergeCell ref="M157:Q157"/>
    <mergeCell ref="D139:E139"/>
    <mergeCell ref="M17:Q18"/>
    <mergeCell ref="A243:L248"/>
    <mergeCell ref="D98:E98"/>
    <mergeCell ref="D73:E73"/>
    <mergeCell ref="M156:Q156"/>
    <mergeCell ref="M105:S105"/>
    <mergeCell ref="M243:S243"/>
    <mergeCell ref="M155:Q155"/>
    <mergeCell ref="A199:L200"/>
    <mergeCell ref="B17:B18"/>
    <mergeCell ref="M180:Q180"/>
    <mergeCell ref="M165:S165"/>
    <mergeCell ref="A230:L231"/>
    <mergeCell ref="A94:W94"/>
    <mergeCell ref="A146:W146"/>
    <mergeCell ref="M222:Q222"/>
    <mergeCell ref="A182:L183"/>
    <mergeCell ref="A66:W66"/>
    <mergeCell ref="M30:Q30"/>
    <mergeCell ref="M52:Q52"/>
    <mergeCell ref="M39:Q39"/>
    <mergeCell ref="D38:E38"/>
    <mergeCell ref="A43:W43"/>
    <mergeCell ref="M145:S145"/>
    <mergeCell ref="A201:W201"/>
    <mergeCell ref="H9:I9"/>
    <mergeCell ref="J9:K9"/>
    <mergeCell ref="M78:Q78"/>
    <mergeCell ref="M92:S92"/>
    <mergeCell ref="M152:S152"/>
    <mergeCell ref="A137:W137"/>
    <mergeCell ref="H1:N1"/>
    <mergeCell ref="A208:W208"/>
    <mergeCell ref="D78:E78"/>
    <mergeCell ref="M154:Q154"/>
    <mergeCell ref="A76:W76"/>
    <mergeCell ref="A203:W203"/>
    <mergeCell ref="Q6:R9"/>
    <mergeCell ref="H5:K5"/>
    <mergeCell ref="D6:K6"/>
    <mergeCell ref="D5:E5"/>
    <mergeCell ref="N5:O5"/>
    <mergeCell ref="A6:C6"/>
    <mergeCell ref="S12:T12"/>
    <mergeCell ref="D96:E96"/>
    <mergeCell ref="A138:W138"/>
    <mergeCell ref="A132:W132"/>
    <mergeCell ref="D52:E52"/>
    <mergeCell ref="M2:T3"/>
    <mergeCell ref="D60:E60"/>
    <mergeCell ref="M143:Q143"/>
    <mergeCell ref="D187:E187"/>
    <mergeCell ref="A15:K15"/>
    <mergeCell ref="D174:E174"/>
    <mergeCell ref="A48:W48"/>
    <mergeCell ref="A224:L225"/>
    <mergeCell ref="A142:W142"/>
    <mergeCell ref="D45:E45"/>
    <mergeCell ref="M217:Q217"/>
    <mergeCell ref="M218:S218"/>
    <mergeCell ref="A20:W20"/>
    <mergeCell ref="M15:Q16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2023-10-20T10:59:56Z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