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5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W454" i="1"/>
  <c r="W456" i="1" s="1"/>
  <c r="V454" i="1"/>
  <c r="V456" i="1" s="1"/>
  <c r="M454" i="1"/>
  <c r="U452" i="1"/>
  <c r="U451" i="1"/>
  <c r="W450" i="1"/>
  <c r="V450" i="1"/>
  <c r="M450" i="1"/>
  <c r="V449" i="1"/>
  <c r="W448" i="1"/>
  <c r="V448" i="1"/>
  <c r="V451" i="1" s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V434" i="1"/>
  <c r="U434" i="1"/>
  <c r="U433" i="1"/>
  <c r="V432" i="1"/>
  <c r="W432" i="1" s="1"/>
  <c r="V431" i="1"/>
  <c r="W431" i="1" s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V420" i="1"/>
  <c r="U420" i="1"/>
  <c r="U419" i="1"/>
  <c r="W418" i="1"/>
  <c r="V418" i="1"/>
  <c r="M418" i="1"/>
  <c r="W417" i="1"/>
  <c r="V417" i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V398" i="1"/>
  <c r="U398" i="1"/>
  <c r="U397" i="1"/>
  <c r="W396" i="1"/>
  <c r="V396" i="1"/>
  <c r="M396" i="1"/>
  <c r="W395" i="1"/>
  <c r="V395" i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V376" i="1"/>
  <c r="W376" i="1" s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V360" i="1" s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V298" i="1"/>
  <c r="W298" i="1" s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V264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W251" i="1"/>
  <c r="V251" i="1"/>
  <c r="M251" i="1"/>
  <c r="W250" i="1"/>
  <c r="V250" i="1"/>
  <c r="M250" i="1"/>
  <c r="V249" i="1"/>
  <c r="V252" i="1" s="1"/>
  <c r="M249" i="1"/>
  <c r="U247" i="1"/>
  <c r="U246" i="1"/>
  <c r="W245" i="1"/>
  <c r="V245" i="1"/>
  <c r="M245" i="1"/>
  <c r="V244" i="1"/>
  <c r="W244" i="1" s="1"/>
  <c r="W243" i="1"/>
  <c r="W246" i="1" s="1"/>
  <c r="V243" i="1"/>
  <c r="V247" i="1" s="1"/>
  <c r="U241" i="1"/>
  <c r="V240" i="1"/>
  <c r="U240" i="1"/>
  <c r="W239" i="1"/>
  <c r="V239" i="1"/>
  <c r="M239" i="1"/>
  <c r="V238" i="1"/>
  <c r="W238" i="1" s="1"/>
  <c r="M238" i="1"/>
  <c r="W237" i="1"/>
  <c r="W240" i="1" s="1"/>
  <c r="V237" i="1"/>
  <c r="V241" i="1" s="1"/>
  <c r="M237" i="1"/>
  <c r="U235" i="1"/>
  <c r="V234" i="1"/>
  <c r="U234" i="1"/>
  <c r="W233" i="1"/>
  <c r="V233" i="1"/>
  <c r="M233" i="1"/>
  <c r="W232" i="1"/>
  <c r="V232" i="1"/>
  <c r="M232" i="1"/>
  <c r="W231" i="1"/>
  <c r="V231" i="1"/>
  <c r="M231" i="1"/>
  <c r="V230" i="1"/>
  <c r="W230" i="1" s="1"/>
  <c r="M230" i="1"/>
  <c r="W229" i="1"/>
  <c r="V229" i="1"/>
  <c r="M229" i="1"/>
  <c r="W228" i="1"/>
  <c r="W234" i="1" s="1"/>
  <c r="V228" i="1"/>
  <c r="V235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W221" i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W207" i="1"/>
  <c r="V207" i="1"/>
  <c r="M207" i="1"/>
  <c r="V206" i="1"/>
  <c r="W206" i="1" s="1"/>
  <c r="M206" i="1"/>
  <c r="W205" i="1"/>
  <c r="V205" i="1"/>
  <c r="M205" i="1"/>
  <c r="W204" i="1"/>
  <c r="V204" i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W199" i="1"/>
  <c r="V199" i="1"/>
  <c r="V214" i="1" s="1"/>
  <c r="M199" i="1"/>
  <c r="U196" i="1"/>
  <c r="U195" i="1"/>
  <c r="V194" i="1"/>
  <c r="V195" i="1" s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0" i="1" s="1"/>
  <c r="W172" i="1"/>
  <c r="V172" i="1"/>
  <c r="M172" i="1"/>
  <c r="U170" i="1"/>
  <c r="U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U163" i="1"/>
  <c r="U162" i="1"/>
  <c r="V161" i="1"/>
  <c r="W161" i="1" s="1"/>
  <c r="W162" i="1" s="1"/>
  <c r="M161" i="1"/>
  <c r="W160" i="1"/>
  <c r="V160" i="1"/>
  <c r="U158" i="1"/>
  <c r="U157" i="1"/>
  <c r="W156" i="1"/>
  <c r="V156" i="1"/>
  <c r="M156" i="1"/>
  <c r="V155" i="1"/>
  <c r="M155" i="1"/>
  <c r="U152" i="1"/>
  <c r="U151" i="1"/>
  <c r="W150" i="1"/>
  <c r="V150" i="1"/>
  <c r="M150" i="1"/>
  <c r="V149" i="1"/>
  <c r="W149" i="1" s="1"/>
  <c r="M149" i="1"/>
  <c r="W148" i="1"/>
  <c r="V148" i="1"/>
  <c r="M148" i="1"/>
  <c r="W147" i="1"/>
  <c r="V147" i="1"/>
  <c r="M147" i="1"/>
  <c r="W146" i="1"/>
  <c r="V146" i="1"/>
  <c r="M146" i="1"/>
  <c r="V145" i="1"/>
  <c r="W145" i="1" s="1"/>
  <c r="M145" i="1"/>
  <c r="W144" i="1"/>
  <c r="V144" i="1"/>
  <c r="M144" i="1"/>
  <c r="W143" i="1"/>
  <c r="W151" i="1" s="1"/>
  <c r="V143" i="1"/>
  <c r="H482" i="1" s="1"/>
  <c r="M143" i="1"/>
  <c r="U140" i="1"/>
  <c r="U139" i="1"/>
  <c r="W138" i="1"/>
  <c r="V138" i="1"/>
  <c r="M138" i="1"/>
  <c r="V137" i="1"/>
  <c r="W137" i="1" s="1"/>
  <c r="M137" i="1"/>
  <c r="V136" i="1"/>
  <c r="M136" i="1"/>
  <c r="V132" i="1"/>
  <c r="U132" i="1"/>
  <c r="U131" i="1"/>
  <c r="V130" i="1"/>
  <c r="W130" i="1" s="1"/>
  <c r="M130" i="1"/>
  <c r="W129" i="1"/>
  <c r="V129" i="1"/>
  <c r="M129" i="1"/>
  <c r="W128" i="1"/>
  <c r="V128" i="1"/>
  <c r="M128" i="1"/>
  <c r="W127" i="1"/>
  <c r="W131" i="1" s="1"/>
  <c r="V127" i="1"/>
  <c r="V131" i="1" s="1"/>
  <c r="M127" i="1"/>
  <c r="U124" i="1"/>
  <c r="U123" i="1"/>
  <c r="W122" i="1"/>
  <c r="V122" i="1"/>
  <c r="W121" i="1"/>
  <c r="V121" i="1"/>
  <c r="M121" i="1"/>
  <c r="W120" i="1"/>
  <c r="V120" i="1"/>
  <c r="V123" i="1" s="1"/>
  <c r="V119" i="1"/>
  <c r="W119" i="1" s="1"/>
  <c r="M119" i="1"/>
  <c r="W118" i="1"/>
  <c r="W123" i="1" s="1"/>
  <c r="V118" i="1"/>
  <c r="M118" i="1"/>
  <c r="U116" i="1"/>
  <c r="U115" i="1"/>
  <c r="W114" i="1"/>
  <c r="V114" i="1"/>
  <c r="W113" i="1"/>
  <c r="V113" i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W107" i="1"/>
  <c r="V107" i="1"/>
  <c r="M107" i="1"/>
  <c r="V106" i="1"/>
  <c r="W106" i="1" s="1"/>
  <c r="W105" i="1"/>
  <c r="V105" i="1"/>
  <c r="V115" i="1" s="1"/>
  <c r="U103" i="1"/>
  <c r="U102" i="1"/>
  <c r="W101" i="1"/>
  <c r="V101" i="1"/>
  <c r="M101" i="1"/>
  <c r="V100" i="1"/>
  <c r="W100" i="1" s="1"/>
  <c r="M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W92" i="1" s="1"/>
  <c r="W91" i="1"/>
  <c r="V91" i="1"/>
  <c r="V102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W82" i="1"/>
  <c r="V82" i="1"/>
  <c r="V88" i="1" s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W50" i="1"/>
  <c r="V50" i="1"/>
  <c r="M50" i="1"/>
  <c r="W49" i="1"/>
  <c r="W51" i="1" s="1"/>
  <c r="V49" i="1"/>
  <c r="C482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W26" i="1"/>
  <c r="W32" i="1" s="1"/>
  <c r="V26" i="1"/>
  <c r="V32" i="1" s="1"/>
  <c r="M26" i="1"/>
  <c r="U24" i="1"/>
  <c r="U472" i="1" s="1"/>
  <c r="U23" i="1"/>
  <c r="W22" i="1"/>
  <c r="W23" i="1" s="1"/>
  <c r="V22" i="1"/>
  <c r="V474" i="1" s="1"/>
  <c r="M22" i="1"/>
  <c r="H10" i="1"/>
  <c r="F10" i="1"/>
  <c r="F9" i="1"/>
  <c r="A9" i="1"/>
  <c r="A10" i="1" s="1"/>
  <c r="D7" i="1"/>
  <c r="N6" i="1"/>
  <c r="M2" i="1"/>
  <c r="M482" i="1" l="1"/>
  <c r="U475" i="1"/>
  <c r="W88" i="1"/>
  <c r="W102" i="1"/>
  <c r="W79" i="1"/>
  <c r="W225" i="1"/>
  <c r="V33" i="1"/>
  <c r="I482" i="1"/>
  <c r="V157" i="1"/>
  <c r="W214" i="1"/>
  <c r="N482" i="1"/>
  <c r="V367" i="1"/>
  <c r="D482" i="1"/>
  <c r="V116" i="1"/>
  <c r="V140" i="1"/>
  <c r="V151" i="1"/>
  <c r="V158" i="1"/>
  <c r="V170" i="1"/>
  <c r="V191" i="1"/>
  <c r="H9" i="1"/>
  <c r="U476" i="1"/>
  <c r="V24" i="1"/>
  <c r="W55" i="1"/>
  <c r="W59" i="1" s="1"/>
  <c r="V80" i="1"/>
  <c r="V89" i="1"/>
  <c r="V103" i="1"/>
  <c r="W155" i="1"/>
  <c r="W157" i="1" s="1"/>
  <c r="V163" i="1"/>
  <c r="W173" i="1"/>
  <c r="W190" i="1" s="1"/>
  <c r="W194" i="1"/>
  <c r="V226" i="1"/>
  <c r="V253" i="1"/>
  <c r="W279" i="1"/>
  <c r="W300" i="1"/>
  <c r="V301" i="1"/>
  <c r="V334" i="1"/>
  <c r="W419" i="1"/>
  <c r="V457" i="1"/>
  <c r="V471" i="1"/>
  <c r="W469" i="1"/>
  <c r="W470" i="1" s="1"/>
  <c r="J9" i="1"/>
  <c r="V23" i="1"/>
  <c r="V60" i="1"/>
  <c r="V124" i="1"/>
  <c r="F482" i="1"/>
  <c r="G482" i="1"/>
  <c r="V139" i="1"/>
  <c r="W136" i="1"/>
  <c r="W139" i="1" s="1"/>
  <c r="V152" i="1"/>
  <c r="V162" i="1"/>
  <c r="V169" i="1"/>
  <c r="V196" i="1"/>
  <c r="W193" i="1"/>
  <c r="W195" i="1" s="1"/>
  <c r="V246" i="1"/>
  <c r="W326" i="1"/>
  <c r="W333" i="1"/>
  <c r="O482" i="1"/>
  <c r="W367" i="1"/>
  <c r="V368" i="1"/>
  <c r="V377" i="1"/>
  <c r="V433" i="1"/>
  <c r="V439" i="1"/>
  <c r="V438" i="1"/>
  <c r="R482" i="1"/>
  <c r="V445" i="1"/>
  <c r="V446" i="1"/>
  <c r="W443" i="1"/>
  <c r="W445" i="1" s="1"/>
  <c r="L482" i="1"/>
  <c r="B482" i="1"/>
  <c r="V473" i="1"/>
  <c r="V475" i="1" s="1"/>
  <c r="E482" i="1"/>
  <c r="W115" i="1"/>
  <c r="W169" i="1"/>
  <c r="J482" i="1"/>
  <c r="V215" i="1"/>
  <c r="W249" i="1"/>
  <c r="W252" i="1" s="1"/>
  <c r="V322" i="1"/>
  <c r="V361" i="1"/>
  <c r="W397" i="1"/>
  <c r="W424" i="1"/>
  <c r="W433" i="1"/>
  <c r="V452" i="1"/>
  <c r="W449" i="1"/>
  <c r="W451" i="1" s="1"/>
  <c r="S482" i="1"/>
  <c r="V467" i="1"/>
  <c r="W465" i="1"/>
  <c r="W466" i="1" s="1"/>
  <c r="P482" i="1"/>
  <c r="V263" i="1"/>
  <c r="V279" i="1"/>
  <c r="V300" i="1"/>
  <c r="V321" i="1"/>
  <c r="V333" i="1"/>
  <c r="V378" i="1"/>
  <c r="V397" i="1"/>
  <c r="V419" i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W477" i="1" l="1"/>
  <c r="V476" i="1"/>
  <c r="V472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<sst xmlns="http://schemas.openxmlformats.org/spreadsheetml/2006/main" count="1717" uniqueCount="647">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</sst>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V475" sqref="V47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65" t="s">
        <v>0</v>
      </c>
      <c r="E1" s="346"/>
      <c r="F1" s="346"/>
      <c r="G1" s="13" t="s">
        <v>1</v>
      </c>
      <c r="H1" s="565" t="s">
        <v>2</v>
      </c>
      <c r="I1" s="346"/>
      <c r="J1" s="346"/>
      <c r="K1" s="346"/>
      <c r="L1" s="346"/>
      <c r="M1" s="346"/>
      <c r="N1" s="346"/>
      <c r="O1" s="345" t="s">
        <v>3</v>
      </c>
      <c r="P1" s="346"/>
      <c r="Q1" s="34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35" t="s">
        <v>8</v>
      </c>
      <c r="B5" s="376"/>
      <c r="C5" s="367"/>
      <c r="D5" s="572"/>
      <c r="E5" s="573"/>
      <c r="F5" s="366" t="s">
        <v>9</v>
      </c>
      <c r="G5" s="367"/>
      <c r="H5" s="572"/>
      <c r="I5" s="593"/>
      <c r="J5" s="593"/>
      <c r="K5" s="573"/>
      <c r="M5" s="25" t="s">
        <v>10</v>
      </c>
      <c r="N5" s="437">
        <v>45222</v>
      </c>
      <c r="O5" s="355"/>
      <c r="Q5" s="349" t="s">
        <v>11</v>
      </c>
      <c r="R5" s="350"/>
      <c r="S5" s="465" t="s">
        <v>12</v>
      </c>
      <c r="T5" s="355"/>
      <c r="Y5" s="52"/>
      <c r="Z5" s="52"/>
      <c r="AA5" s="52"/>
    </row>
    <row r="6" spans="1:28" s="309" customFormat="1" ht="24" customHeight="1" x14ac:dyDescent="0.2">
      <c r="A6" s="535" t="s">
        <v>13</v>
      </c>
      <c r="B6" s="376"/>
      <c r="C6" s="367"/>
      <c r="D6" s="599" t="s">
        <v>14</v>
      </c>
      <c r="E6" s="600"/>
      <c r="F6" s="600"/>
      <c r="G6" s="600"/>
      <c r="H6" s="600"/>
      <c r="I6" s="600"/>
      <c r="J6" s="600"/>
      <c r="K6" s="355"/>
      <c r="M6" s="25" t="s">
        <v>15</v>
      </c>
      <c r="N6" s="540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613" t="s">
        <v>16</v>
      </c>
      <c r="R6" s="350"/>
      <c r="S6" s="614" t="s">
        <v>17</v>
      </c>
      <c r="T6" s="474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11"/>
      <c r="M7" s="25"/>
      <c r="N7" s="43"/>
      <c r="O7" s="43"/>
      <c r="Q7" s="318"/>
      <c r="R7" s="350"/>
      <c r="S7" s="615"/>
      <c r="T7" s="616"/>
      <c r="Y7" s="52"/>
      <c r="Z7" s="52"/>
      <c r="AA7" s="52"/>
    </row>
    <row r="8" spans="1:28" s="309" customFormat="1" ht="25.5" customHeight="1" x14ac:dyDescent="0.2">
      <c r="A8" s="332" t="s">
        <v>18</v>
      </c>
      <c r="B8" s="321"/>
      <c r="C8" s="322"/>
      <c r="D8" s="461"/>
      <c r="E8" s="462"/>
      <c r="F8" s="462"/>
      <c r="G8" s="462"/>
      <c r="H8" s="462"/>
      <c r="I8" s="462"/>
      <c r="J8" s="462"/>
      <c r="K8" s="463"/>
      <c r="M8" s="25" t="s">
        <v>19</v>
      </c>
      <c r="N8" s="354">
        <v>0.45833333333333331</v>
      </c>
      <c r="O8" s="355"/>
      <c r="Q8" s="318"/>
      <c r="R8" s="350"/>
      <c r="S8" s="615"/>
      <c r="T8" s="616"/>
      <c r="Y8" s="52"/>
      <c r="Z8" s="52"/>
      <c r="AA8" s="52"/>
    </row>
    <row r="9" spans="1:28" s="309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378"/>
      <c r="E9" s="379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M9" s="27" t="s">
        <v>20</v>
      </c>
      <c r="N9" s="437"/>
      <c r="O9" s="355"/>
      <c r="Q9" s="318"/>
      <c r="R9" s="350"/>
      <c r="S9" s="617"/>
      <c r="T9" s="618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378"/>
      <c r="E10" s="379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23" t="str">
        <f>IFERROR(VLOOKUP($D$10,Proxy,2,FALSE),"")</f>
        <v/>
      </c>
      <c r="I10" s="318"/>
      <c r="J10" s="318"/>
      <c r="K10" s="318"/>
      <c r="M10" s="27" t="s">
        <v>21</v>
      </c>
      <c r="N10" s="354"/>
      <c r="O10" s="355"/>
      <c r="R10" s="25" t="s">
        <v>22</v>
      </c>
      <c r="S10" s="473" t="s">
        <v>23</v>
      </c>
      <c r="T10" s="474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4"/>
      <c r="O11" s="355"/>
      <c r="R11" s="25" t="s">
        <v>26</v>
      </c>
      <c r="S11" s="370" t="s">
        <v>27</v>
      </c>
      <c r="T11" s="371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75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67"/>
      <c r="M12" s="25" t="s">
        <v>29</v>
      </c>
      <c r="N12" s="410"/>
      <c r="O12" s="411"/>
      <c r="P12" s="24"/>
      <c r="R12" s="25"/>
      <c r="S12" s="346"/>
      <c r="T12" s="318"/>
      <c r="Y12" s="52"/>
      <c r="Z12" s="52"/>
      <c r="AA12" s="52"/>
    </row>
    <row r="13" spans="1:28" s="309" customFormat="1" ht="23.25" customHeight="1" x14ac:dyDescent="0.2">
      <c r="A13" s="375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67"/>
      <c r="L13" s="27"/>
      <c r="M13" s="27" t="s">
        <v>31</v>
      </c>
      <c r="N13" s="370"/>
      <c r="O13" s="371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75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67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67"/>
      <c r="M15" s="509" t="s">
        <v>34</v>
      </c>
      <c r="N15" s="346"/>
      <c r="O15" s="346"/>
      <c r="P15" s="346"/>
      <c r="Q15" s="34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10"/>
      <c r="N16" s="510"/>
      <c r="O16" s="510"/>
      <c r="P16" s="510"/>
      <c r="Q16" s="51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6" t="s">
        <v>35</v>
      </c>
      <c r="B17" s="336" t="s">
        <v>36</v>
      </c>
      <c r="C17" s="538" t="s">
        <v>37</v>
      </c>
      <c r="D17" s="336" t="s">
        <v>38</v>
      </c>
      <c r="E17" s="337"/>
      <c r="F17" s="336" t="s">
        <v>39</v>
      </c>
      <c r="G17" s="336" t="s">
        <v>40</v>
      </c>
      <c r="H17" s="336" t="s">
        <v>41</v>
      </c>
      <c r="I17" s="336" t="s">
        <v>42</v>
      </c>
      <c r="J17" s="336" t="s">
        <v>43</v>
      </c>
      <c r="K17" s="336" t="s">
        <v>44</v>
      </c>
      <c r="L17" s="336" t="s">
        <v>45</v>
      </c>
      <c r="M17" s="336" t="s">
        <v>46</v>
      </c>
      <c r="N17" s="596"/>
      <c r="O17" s="596"/>
      <c r="P17" s="596"/>
      <c r="Q17" s="337"/>
      <c r="R17" s="414" t="s">
        <v>47</v>
      </c>
      <c r="S17" s="367"/>
      <c r="T17" s="336" t="s">
        <v>48</v>
      </c>
      <c r="U17" s="336" t="s">
        <v>49</v>
      </c>
      <c r="V17" s="341" t="s">
        <v>50</v>
      </c>
      <c r="W17" s="336" t="s">
        <v>51</v>
      </c>
      <c r="X17" s="330" t="s">
        <v>52</v>
      </c>
      <c r="Y17" s="330" t="s">
        <v>53</v>
      </c>
      <c r="Z17" s="330" t="s">
        <v>54</v>
      </c>
      <c r="AA17" s="584"/>
      <c r="AB17" s="585"/>
      <c r="AC17" s="443"/>
      <c r="AZ17" s="564" t="s">
        <v>55</v>
      </c>
    </row>
    <row r="18" spans="1:52" ht="14.25" customHeight="1" x14ac:dyDescent="0.2">
      <c r="A18" s="351"/>
      <c r="B18" s="351"/>
      <c r="C18" s="351"/>
      <c r="D18" s="338"/>
      <c r="E18" s="339"/>
      <c r="F18" s="351"/>
      <c r="G18" s="351"/>
      <c r="H18" s="351"/>
      <c r="I18" s="351"/>
      <c r="J18" s="351"/>
      <c r="K18" s="351"/>
      <c r="L18" s="351"/>
      <c r="M18" s="338"/>
      <c r="N18" s="597"/>
      <c r="O18" s="597"/>
      <c r="P18" s="597"/>
      <c r="Q18" s="339"/>
      <c r="R18" s="308" t="s">
        <v>56</v>
      </c>
      <c r="S18" s="308" t="s">
        <v>57</v>
      </c>
      <c r="T18" s="351"/>
      <c r="U18" s="351"/>
      <c r="V18" s="342"/>
      <c r="W18" s="351"/>
      <c r="X18" s="331"/>
      <c r="Y18" s="331"/>
      <c r="Z18" s="586"/>
      <c r="AA18" s="587"/>
      <c r="AB18" s="588"/>
      <c r="AC18" s="444"/>
      <c r="AZ18" s="318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7"/>
      <c r="Y20" s="307"/>
    </row>
    <row r="21" spans="1:52" ht="14.25" customHeight="1" x14ac:dyDescent="0.25">
      <c r="A21" s="32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7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9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9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4">
        <v>4607091383881</v>
      </c>
      <c r="E26" s="32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4">
        <v>4607091388237</v>
      </c>
      <c r="E27" s="32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3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4">
        <v>4607091383935</v>
      </c>
      <c r="E28" s="32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4">
        <v>4680115881853</v>
      </c>
      <c r="E29" s="32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4">
        <v>4607091383911</v>
      </c>
      <c r="E30" s="32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60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4">
        <v>4607091388244</v>
      </c>
      <c r="E31" s="32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7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9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4">
        <v>4607091388503</v>
      </c>
      <c r="E35" s="32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7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9"/>
      <c r="M36" s="320" t="s">
        <v>64</v>
      </c>
      <c r="N36" s="321"/>
      <c r="O36" s="321"/>
      <c r="P36" s="321"/>
      <c r="Q36" s="321"/>
      <c r="R36" s="321"/>
      <c r="S36" s="322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20" t="s">
        <v>64</v>
      </c>
      <c r="N37" s="321"/>
      <c r="O37" s="321"/>
      <c r="P37" s="321"/>
      <c r="Q37" s="321"/>
      <c r="R37" s="321"/>
      <c r="S37" s="322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3" t="s">
        <v>84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4">
        <v>4607091388282</v>
      </c>
      <c r="E39" s="32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7"/>
      <c r="O39" s="327"/>
      <c r="P39" s="327"/>
      <c r="Q39" s="32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7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9"/>
      <c r="M40" s="320" t="s">
        <v>64</v>
      </c>
      <c r="N40" s="321"/>
      <c r="O40" s="321"/>
      <c r="P40" s="321"/>
      <c r="Q40" s="321"/>
      <c r="R40" s="321"/>
      <c r="S40" s="322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9"/>
      <c r="M41" s="320" t="s">
        <v>64</v>
      </c>
      <c r="N41" s="321"/>
      <c r="O41" s="321"/>
      <c r="P41" s="321"/>
      <c r="Q41" s="321"/>
      <c r="R41" s="321"/>
      <c r="S41" s="322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3" t="s">
        <v>88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4">
        <v>4607091389111</v>
      </c>
      <c r="E43" s="32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7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7"/>
      <c r="O43" s="327"/>
      <c r="P43" s="327"/>
      <c r="Q43" s="32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7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9"/>
      <c r="M44" s="320" t="s">
        <v>64</v>
      </c>
      <c r="N44" s="321"/>
      <c r="O44" s="321"/>
      <c r="P44" s="321"/>
      <c r="Q44" s="321"/>
      <c r="R44" s="321"/>
      <c r="S44" s="322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9"/>
      <c r="M45" s="320" t="s">
        <v>64</v>
      </c>
      <c r="N45" s="321"/>
      <c r="O45" s="321"/>
      <c r="P45" s="321"/>
      <c r="Q45" s="321"/>
      <c r="R45" s="321"/>
      <c r="S45" s="322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40" t="s">
        <v>92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07"/>
      <c r="Y47" s="307"/>
    </row>
    <row r="48" spans="1:52" ht="14.25" customHeight="1" x14ac:dyDescent="0.25">
      <c r="A48" s="323" t="s">
        <v>93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4">
        <v>4680115881440</v>
      </c>
      <c r="E49" s="32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7"/>
      <c r="O49" s="327"/>
      <c r="P49" s="327"/>
      <c r="Q49" s="325"/>
      <c r="R49" s="35"/>
      <c r="S49" s="35"/>
      <c r="T49" s="36" t="s">
        <v>63</v>
      </c>
      <c r="U49" s="311">
        <v>50</v>
      </c>
      <c r="V49" s="312">
        <f>IFERROR(IF(U49="",0,CEILING((U49/$H49),1)*$H49),"")</f>
        <v>54</v>
      </c>
      <c r="W49" s="37">
        <f>IFERROR(IF(V49=0,"",ROUNDUP(V49/H49,0)*0.02175),"")</f>
        <v>0.10874999999999999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4">
        <v>4680115881433</v>
      </c>
      <c r="E50" s="32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7"/>
      <c r="O50" s="327"/>
      <c r="P50" s="327"/>
      <c r="Q50" s="325"/>
      <c r="R50" s="35"/>
      <c r="S50" s="35"/>
      <c r="T50" s="36" t="s">
        <v>63</v>
      </c>
      <c r="U50" s="311">
        <v>67.5</v>
      </c>
      <c r="V50" s="312">
        <f>IFERROR(IF(U50="",0,CEILING((U50/$H50),1)*$H50),"")</f>
        <v>67.5</v>
      </c>
      <c r="W50" s="37">
        <f>IFERROR(IF(V50=0,"",ROUNDUP(V50/H50,0)*0.00753),"")</f>
        <v>0.18825</v>
      </c>
      <c r="X50" s="57"/>
      <c r="Y50" s="58"/>
      <c r="AC50" s="59"/>
      <c r="AZ50" s="71" t="s">
        <v>1</v>
      </c>
    </row>
    <row r="51" spans="1:52" x14ac:dyDescent="0.2">
      <c r="A51" s="317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9"/>
      <c r="M51" s="320" t="s">
        <v>64</v>
      </c>
      <c r="N51" s="321"/>
      <c r="O51" s="321"/>
      <c r="P51" s="321"/>
      <c r="Q51" s="321"/>
      <c r="R51" s="321"/>
      <c r="S51" s="322"/>
      <c r="T51" s="38" t="s">
        <v>65</v>
      </c>
      <c r="U51" s="313">
        <f>IFERROR(U49/H49,"0")+IFERROR(U50/H50,"0")</f>
        <v>29.62962962962963</v>
      </c>
      <c r="V51" s="313">
        <f>IFERROR(V49/H49,"0")+IFERROR(V50/H50,"0")</f>
        <v>30</v>
      </c>
      <c r="W51" s="313">
        <f>IFERROR(IF(W49="",0,W49),"0")+IFERROR(IF(W50="",0,W50),"0")</f>
        <v>0.29699999999999999</v>
      </c>
      <c r="X51" s="314"/>
      <c r="Y51" s="314"/>
    </row>
    <row r="52" spans="1:52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9"/>
      <c r="M52" s="320" t="s">
        <v>64</v>
      </c>
      <c r="N52" s="321"/>
      <c r="O52" s="321"/>
      <c r="P52" s="321"/>
      <c r="Q52" s="321"/>
      <c r="R52" s="321"/>
      <c r="S52" s="322"/>
      <c r="T52" s="38" t="s">
        <v>63</v>
      </c>
      <c r="U52" s="313">
        <f>IFERROR(SUM(U49:U50),"0")</f>
        <v>117.5</v>
      </c>
      <c r="V52" s="313">
        <f>IFERROR(SUM(V49:V50),"0")</f>
        <v>121.5</v>
      </c>
      <c r="W52" s="38"/>
      <c r="X52" s="314"/>
      <c r="Y52" s="314"/>
    </row>
    <row r="53" spans="1:52" ht="16.5" customHeight="1" x14ac:dyDescent="0.25">
      <c r="A53" s="340" t="s">
        <v>99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07"/>
      <c r="Y53" s="307"/>
    </row>
    <row r="54" spans="1:52" ht="14.25" customHeight="1" x14ac:dyDescent="0.25">
      <c r="A54" s="323" t="s">
        <v>100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4">
        <v>4680115881426</v>
      </c>
      <c r="E55" s="32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3" t="s">
        <v>104</v>
      </c>
      <c r="N55" s="327"/>
      <c r="O55" s="327"/>
      <c r="P55" s="327"/>
      <c r="Q55" s="32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4">
        <v>4680115881426</v>
      </c>
      <c r="E56" s="32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63</v>
      </c>
      <c r="U56" s="311">
        <v>300</v>
      </c>
      <c r="V56" s="312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4">
        <v>4680115881419</v>
      </c>
      <c r="E57" s="32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63</v>
      </c>
      <c r="U57" s="311">
        <v>360</v>
      </c>
      <c r="V57" s="312">
        <f>IFERROR(IF(U57="",0,CEILING((U57/$H57),1)*$H57),"")</f>
        <v>360</v>
      </c>
      <c r="W57" s="37">
        <f>IFERROR(IF(V57=0,"",ROUNDUP(V57/H57,0)*0.00937),"")</f>
        <v>0.74960000000000004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4">
        <v>4680115881525</v>
      </c>
      <c r="E58" s="32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30" t="s">
        <v>110</v>
      </c>
      <c r="N58" s="327"/>
      <c r="O58" s="327"/>
      <c r="P58" s="327"/>
      <c r="Q58" s="32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7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9"/>
      <c r="M59" s="320" t="s">
        <v>64</v>
      </c>
      <c r="N59" s="321"/>
      <c r="O59" s="321"/>
      <c r="P59" s="321"/>
      <c r="Q59" s="321"/>
      <c r="R59" s="321"/>
      <c r="S59" s="322"/>
      <c r="T59" s="38" t="s">
        <v>65</v>
      </c>
      <c r="U59" s="313">
        <f>IFERROR(U55/H55,"0")+IFERROR(U56/H56,"0")+IFERROR(U57/H57,"0")+IFERROR(U58/H58,"0")</f>
        <v>107.77777777777777</v>
      </c>
      <c r="V59" s="313">
        <f>IFERROR(V55/H55,"0")+IFERROR(V56/H56,"0")+IFERROR(V57/H57,"0")+IFERROR(V58/H58,"0")</f>
        <v>108</v>
      </c>
      <c r="W59" s="313">
        <f>IFERROR(IF(W55="",0,W55),"0")+IFERROR(IF(W56="",0,W56),"0")+IFERROR(IF(W57="",0,W57),"0")+IFERROR(IF(W58="",0,W58),"0")</f>
        <v>1.3586</v>
      </c>
      <c r="X59" s="314"/>
      <c r="Y59" s="314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9"/>
      <c r="M60" s="320" t="s">
        <v>64</v>
      </c>
      <c r="N60" s="321"/>
      <c r="O60" s="321"/>
      <c r="P60" s="321"/>
      <c r="Q60" s="321"/>
      <c r="R60" s="321"/>
      <c r="S60" s="322"/>
      <c r="T60" s="38" t="s">
        <v>63</v>
      </c>
      <c r="U60" s="313">
        <f>IFERROR(SUM(U55:U58),"0")</f>
        <v>660</v>
      </c>
      <c r="V60" s="313">
        <f>IFERROR(SUM(V55:V58),"0")</f>
        <v>662.40000000000009</v>
      </c>
      <c r="W60" s="38"/>
      <c r="X60" s="314"/>
      <c r="Y60" s="314"/>
    </row>
    <row r="61" spans="1:52" ht="16.5" customHeight="1" x14ac:dyDescent="0.25">
      <c r="A61" s="340" t="s">
        <v>91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7"/>
      <c r="Y61" s="307"/>
    </row>
    <row r="62" spans="1:52" ht="14.25" customHeight="1" x14ac:dyDescent="0.25">
      <c r="A62" s="323" t="s">
        <v>100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4">
        <v>4607091382945</v>
      </c>
      <c r="E63" s="32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1" t="s">
        <v>113</v>
      </c>
      <c r="N63" s="327"/>
      <c r="O63" s="327"/>
      <c r="P63" s="327"/>
      <c r="Q63" s="325"/>
      <c r="R63" s="35"/>
      <c r="S63" s="35"/>
      <c r="T63" s="36" t="s">
        <v>63</v>
      </c>
      <c r="U63" s="311">
        <v>30</v>
      </c>
      <c r="V63" s="312">
        <f t="shared" ref="V63:V78" si="2">IFERROR(IF(U63="",0,CEILING((U63/$H63),1)*$H63),"")</f>
        <v>33.599999999999994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4">
        <v>4607091385670</v>
      </c>
      <c r="E64" s="32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63</v>
      </c>
      <c r="U64" s="311">
        <v>150</v>
      </c>
      <c r="V64" s="312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4">
        <v>4680115881327</v>
      </c>
      <c r="E65" s="32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63</v>
      </c>
      <c r="U65" s="311">
        <v>250</v>
      </c>
      <c r="V65" s="312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4">
        <v>4680115882133</v>
      </c>
      <c r="E66" s="32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3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7"/>
      <c r="O66" s="327"/>
      <c r="P66" s="327"/>
      <c r="Q66" s="32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4">
        <v>4607091382952</v>
      </c>
      <c r="E67" s="32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7"/>
      <c r="O67" s="327"/>
      <c r="P67" s="327"/>
      <c r="Q67" s="325"/>
      <c r="R67" s="35"/>
      <c r="S67" s="35"/>
      <c r="T67" s="36" t="s">
        <v>63</v>
      </c>
      <c r="U67" s="311">
        <v>30</v>
      </c>
      <c r="V67" s="312">
        <f t="shared" si="2"/>
        <v>30</v>
      </c>
      <c r="W67" s="37">
        <f>IFERROR(IF(V67=0,"",ROUNDUP(V67/H67,0)*0.00753),"")</f>
        <v>7.5300000000000006E-2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4">
        <v>4680115882539</v>
      </c>
      <c r="E68" s="32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7"/>
      <c r="O68" s="327"/>
      <c r="P68" s="327"/>
      <c r="Q68" s="32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4">
        <v>4607091385687</v>
      </c>
      <c r="E69" s="32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7"/>
      <c r="O69" s="327"/>
      <c r="P69" s="327"/>
      <c r="Q69" s="325"/>
      <c r="R69" s="35"/>
      <c r="S69" s="35"/>
      <c r="T69" s="36" t="s">
        <v>63</v>
      </c>
      <c r="U69" s="311">
        <v>80</v>
      </c>
      <c r="V69" s="312">
        <f t="shared" si="2"/>
        <v>80</v>
      </c>
      <c r="W69" s="37">
        <f t="shared" si="3"/>
        <v>0.18740000000000001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4">
        <v>4607091384604</v>
      </c>
      <c r="E70" s="32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4">
        <v>4680115880283</v>
      </c>
      <c r="E71" s="32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7"/>
      <c r="O71" s="327"/>
      <c r="P71" s="327"/>
      <c r="Q71" s="32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4">
        <v>4680115881518</v>
      </c>
      <c r="E72" s="32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7"/>
      <c r="O72" s="327"/>
      <c r="P72" s="327"/>
      <c r="Q72" s="32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4">
        <v>4680115881303</v>
      </c>
      <c r="E73" s="32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7"/>
      <c r="O73" s="327"/>
      <c r="P73" s="327"/>
      <c r="Q73" s="325"/>
      <c r="R73" s="35"/>
      <c r="S73" s="35"/>
      <c r="T73" s="36" t="s">
        <v>63</v>
      </c>
      <c r="U73" s="311">
        <v>270</v>
      </c>
      <c r="V73" s="312">
        <f t="shared" si="2"/>
        <v>270</v>
      </c>
      <c r="W73" s="37">
        <f t="shared" si="3"/>
        <v>0.56220000000000003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4">
        <v>4680115882577</v>
      </c>
      <c r="E74" s="32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0" t="s">
        <v>138</v>
      </c>
      <c r="N74" s="327"/>
      <c r="O74" s="327"/>
      <c r="P74" s="327"/>
      <c r="Q74" s="32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4">
        <v>4607091388466</v>
      </c>
      <c r="E75" s="32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7"/>
      <c r="O75" s="327"/>
      <c r="P75" s="327"/>
      <c r="Q75" s="32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4">
        <v>4680115880269</v>
      </c>
      <c r="E76" s="32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7"/>
      <c r="O76" s="327"/>
      <c r="P76" s="327"/>
      <c r="Q76" s="32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4">
        <v>4680115880429</v>
      </c>
      <c r="E77" s="32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7"/>
      <c r="O77" s="327"/>
      <c r="P77" s="327"/>
      <c r="Q77" s="325"/>
      <c r="R77" s="35"/>
      <c r="S77" s="35"/>
      <c r="T77" s="36" t="s">
        <v>63</v>
      </c>
      <c r="U77" s="311">
        <v>270</v>
      </c>
      <c r="V77" s="312">
        <f t="shared" si="2"/>
        <v>270</v>
      </c>
      <c r="W77" s="37">
        <f>IFERROR(IF(V77=0,"",ROUNDUP(V77/H77,0)*0.00937),"")</f>
        <v>0.56220000000000003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4">
        <v>4680115881457</v>
      </c>
      <c r="E78" s="32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7"/>
      <c r="O78" s="327"/>
      <c r="P78" s="327"/>
      <c r="Q78" s="32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7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9"/>
      <c r="M79" s="320" t="s">
        <v>64</v>
      </c>
      <c r="N79" s="321"/>
      <c r="O79" s="321"/>
      <c r="P79" s="321"/>
      <c r="Q79" s="321"/>
      <c r="R79" s="321"/>
      <c r="S79" s="322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189.71560846560845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191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2.2788500000000003</v>
      </c>
      <c r="X79" s="314"/>
      <c r="Y79" s="314"/>
    </row>
    <row r="80" spans="1:52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9"/>
      <c r="M80" s="320" t="s">
        <v>64</v>
      </c>
      <c r="N80" s="321"/>
      <c r="O80" s="321"/>
      <c r="P80" s="321"/>
      <c r="Q80" s="321"/>
      <c r="R80" s="321"/>
      <c r="S80" s="322"/>
      <c r="T80" s="38" t="s">
        <v>63</v>
      </c>
      <c r="U80" s="313">
        <f>IFERROR(SUM(U63:U78),"0")</f>
        <v>1080</v>
      </c>
      <c r="V80" s="313">
        <f>IFERROR(SUM(V63:V78),"0")</f>
        <v>1094</v>
      </c>
      <c r="W80" s="38"/>
      <c r="X80" s="314"/>
      <c r="Y80" s="314"/>
    </row>
    <row r="81" spans="1:52" ht="14.25" customHeight="1" x14ac:dyDescent="0.25">
      <c r="A81" s="323" t="s">
        <v>93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4">
        <v>4607091384789</v>
      </c>
      <c r="E82" s="32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07" t="s">
        <v>149</v>
      </c>
      <c r="N82" s="327"/>
      <c r="O82" s="327"/>
      <c r="P82" s="327"/>
      <c r="Q82" s="32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4">
        <v>4680115881488</v>
      </c>
      <c r="E83" s="32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7"/>
      <c r="O83" s="327"/>
      <c r="P83" s="327"/>
      <c r="Q83" s="32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4">
        <v>4607091384765</v>
      </c>
      <c r="E84" s="32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20" t="s">
        <v>154</v>
      </c>
      <c r="N84" s="327"/>
      <c r="O84" s="327"/>
      <c r="P84" s="327"/>
      <c r="Q84" s="32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4">
        <v>4680115882775</v>
      </c>
      <c r="E85" s="32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6" t="s">
        <v>157</v>
      </c>
      <c r="N85" s="327"/>
      <c r="O85" s="327"/>
      <c r="P85" s="327"/>
      <c r="Q85" s="32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4">
        <v>4680115880658</v>
      </c>
      <c r="E86" s="32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7"/>
      <c r="O86" s="327"/>
      <c r="P86" s="327"/>
      <c r="Q86" s="32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4">
        <v>4607091381962</v>
      </c>
      <c r="E87" s="32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8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7"/>
      <c r="O87" s="327"/>
      <c r="P87" s="327"/>
      <c r="Q87" s="32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7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9"/>
      <c r="M88" s="320" t="s">
        <v>64</v>
      </c>
      <c r="N88" s="321"/>
      <c r="O88" s="321"/>
      <c r="P88" s="321"/>
      <c r="Q88" s="321"/>
      <c r="R88" s="321"/>
      <c r="S88" s="322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9"/>
      <c r="M89" s="320" t="s">
        <v>64</v>
      </c>
      <c r="N89" s="321"/>
      <c r="O89" s="321"/>
      <c r="P89" s="321"/>
      <c r="Q89" s="321"/>
      <c r="R89" s="321"/>
      <c r="S89" s="322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3" t="s">
        <v>59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4">
        <v>4680115883444</v>
      </c>
      <c r="E91" s="32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38" t="s">
        <v>164</v>
      </c>
      <c r="N91" s="327"/>
      <c r="O91" s="327"/>
      <c r="P91" s="327"/>
      <c r="Q91" s="32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4">
        <v>4680115883444</v>
      </c>
      <c r="E92" s="32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93" t="s">
        <v>164</v>
      </c>
      <c r="N92" s="327"/>
      <c r="O92" s="327"/>
      <c r="P92" s="327"/>
      <c r="Q92" s="32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4">
        <v>4607091387667</v>
      </c>
      <c r="E93" s="32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4">
        <v>4607091387636</v>
      </c>
      <c r="E94" s="32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7"/>
      <c r="O94" s="327"/>
      <c r="P94" s="327"/>
      <c r="Q94" s="32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4">
        <v>4607091384727</v>
      </c>
      <c r="E95" s="32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5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7"/>
      <c r="O95" s="327"/>
      <c r="P95" s="327"/>
      <c r="Q95" s="32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4">
        <v>4607091386745</v>
      </c>
      <c r="E96" s="32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7"/>
      <c r="O96" s="327"/>
      <c r="P96" s="327"/>
      <c r="Q96" s="32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4">
        <v>4607091382426</v>
      </c>
      <c r="E97" s="32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7"/>
      <c r="O97" s="327"/>
      <c r="P97" s="327"/>
      <c r="Q97" s="32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4">
        <v>4607091386547</v>
      </c>
      <c r="E98" s="32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7"/>
      <c r="O98" s="327"/>
      <c r="P98" s="327"/>
      <c r="Q98" s="32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4">
        <v>4607091384703</v>
      </c>
      <c r="E99" s="32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60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7"/>
      <c r="O99" s="327"/>
      <c r="P99" s="327"/>
      <c r="Q99" s="32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4">
        <v>4607091384734</v>
      </c>
      <c r="E100" s="32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7"/>
      <c r="O100" s="327"/>
      <c r="P100" s="327"/>
      <c r="Q100" s="32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4">
        <v>4607091382464</v>
      </c>
      <c r="E101" s="32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7"/>
      <c r="O101" s="327"/>
      <c r="P101" s="327"/>
      <c r="Q101" s="32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7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9"/>
      <c r="M102" s="320" t="s">
        <v>64</v>
      </c>
      <c r="N102" s="321"/>
      <c r="O102" s="321"/>
      <c r="P102" s="321"/>
      <c r="Q102" s="321"/>
      <c r="R102" s="321"/>
      <c r="S102" s="322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9"/>
      <c r="M103" s="320" t="s">
        <v>64</v>
      </c>
      <c r="N103" s="321"/>
      <c r="O103" s="321"/>
      <c r="P103" s="321"/>
      <c r="Q103" s="321"/>
      <c r="R103" s="321"/>
      <c r="S103" s="322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3" t="s">
        <v>66</v>
      </c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4">
        <v>4607091386967</v>
      </c>
      <c r="E105" s="32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5" t="s">
        <v>187</v>
      </c>
      <c r="N105" s="327"/>
      <c r="O105" s="327"/>
      <c r="P105" s="327"/>
      <c r="Q105" s="32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4">
        <v>4607091386967</v>
      </c>
      <c r="E106" s="32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06" t="s">
        <v>189</v>
      </c>
      <c r="N106" s="327"/>
      <c r="O106" s="327"/>
      <c r="P106" s="327"/>
      <c r="Q106" s="325"/>
      <c r="R106" s="35"/>
      <c r="S106" s="35"/>
      <c r="T106" s="36" t="s">
        <v>63</v>
      </c>
      <c r="U106" s="311">
        <v>100</v>
      </c>
      <c r="V106" s="312">
        <f t="shared" si="6"/>
        <v>100.80000000000001</v>
      </c>
      <c r="W106" s="37">
        <f>IFERROR(IF(V106=0,"",ROUNDUP(V106/H106,0)*0.02175),"")</f>
        <v>0.26100000000000001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4">
        <v>4607091385304</v>
      </c>
      <c r="E107" s="32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4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7"/>
      <c r="O107" s="327"/>
      <c r="P107" s="327"/>
      <c r="Q107" s="325"/>
      <c r="R107" s="35"/>
      <c r="S107" s="35"/>
      <c r="T107" s="36" t="s">
        <v>63</v>
      </c>
      <c r="U107" s="311">
        <v>30</v>
      </c>
      <c r="V107" s="312">
        <f t="shared" si="6"/>
        <v>32.4</v>
      </c>
      <c r="W107" s="37">
        <f>IFERROR(IF(V107=0,"",ROUNDUP(V107/H107,0)*0.02175),"")</f>
        <v>8.6999999999999994E-2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4">
        <v>4607091386264</v>
      </c>
      <c r="E108" s="32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7"/>
      <c r="O108" s="327"/>
      <c r="P108" s="327"/>
      <c r="Q108" s="32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4">
        <v>4680115882584</v>
      </c>
      <c r="E109" s="32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9" t="s">
        <v>196</v>
      </c>
      <c r="N109" s="327"/>
      <c r="O109" s="327"/>
      <c r="P109" s="327"/>
      <c r="Q109" s="325"/>
      <c r="R109" s="35"/>
      <c r="S109" s="35"/>
      <c r="T109" s="36" t="s">
        <v>63</v>
      </c>
      <c r="U109" s="311">
        <v>82.5</v>
      </c>
      <c r="V109" s="312">
        <f t="shared" si="6"/>
        <v>84.48</v>
      </c>
      <c r="W109" s="37">
        <f>IFERROR(IF(V109=0,"",ROUNDUP(V109/H109,0)*0.00753),"")</f>
        <v>0.24096000000000001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4">
        <v>4607091385731</v>
      </c>
      <c r="E110" s="32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4" t="s">
        <v>199</v>
      </c>
      <c r="N110" s="327"/>
      <c r="O110" s="327"/>
      <c r="P110" s="327"/>
      <c r="Q110" s="325"/>
      <c r="R110" s="35"/>
      <c r="S110" s="35"/>
      <c r="T110" s="36" t="s">
        <v>63</v>
      </c>
      <c r="U110" s="311">
        <v>450</v>
      </c>
      <c r="V110" s="312">
        <f t="shared" si="6"/>
        <v>450.90000000000003</v>
      </c>
      <c r="W110" s="37">
        <f>IFERROR(IF(V110=0,"",ROUNDUP(V110/H110,0)*0.00753),"")</f>
        <v>1.2575100000000001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4">
        <v>4680115880214</v>
      </c>
      <c r="E111" s="32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32" t="s">
        <v>202</v>
      </c>
      <c r="N111" s="327"/>
      <c r="O111" s="327"/>
      <c r="P111" s="327"/>
      <c r="Q111" s="32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4">
        <v>4680115880894</v>
      </c>
      <c r="E112" s="32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7" t="s">
        <v>205</v>
      </c>
      <c r="N112" s="327"/>
      <c r="O112" s="327"/>
      <c r="P112" s="327"/>
      <c r="Q112" s="32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4">
        <v>4607091385427</v>
      </c>
      <c r="E113" s="32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7"/>
      <c r="O113" s="327"/>
      <c r="P113" s="327"/>
      <c r="Q113" s="32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4">
        <v>4680115882645</v>
      </c>
      <c r="E114" s="32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2" t="s">
        <v>210</v>
      </c>
      <c r="N114" s="327"/>
      <c r="O114" s="327"/>
      <c r="P114" s="327"/>
      <c r="Q114" s="32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7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9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213.52513227513225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215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1.8464700000000001</v>
      </c>
      <c r="X115" s="314"/>
      <c r="Y115" s="314"/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9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13">
        <f>IFERROR(SUM(U105:U114),"0")</f>
        <v>662.5</v>
      </c>
      <c r="V116" s="313">
        <f>IFERROR(SUM(V105:V114),"0")</f>
        <v>668.58</v>
      </c>
      <c r="W116" s="38"/>
      <c r="X116" s="314"/>
      <c r="Y116" s="314"/>
    </row>
    <row r="117" spans="1:52" ht="14.25" customHeight="1" x14ac:dyDescent="0.25">
      <c r="A117" s="323" t="s">
        <v>211</v>
      </c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4">
        <v>4607091383065</v>
      </c>
      <c r="E118" s="32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7"/>
      <c r="O118" s="327"/>
      <c r="P118" s="327"/>
      <c r="Q118" s="32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4">
        <v>4680115881532</v>
      </c>
      <c r="E119" s="32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7"/>
      <c r="O119" s="327"/>
      <c r="P119" s="327"/>
      <c r="Q119" s="325"/>
      <c r="R119" s="35"/>
      <c r="S119" s="35"/>
      <c r="T119" s="36" t="s">
        <v>63</v>
      </c>
      <c r="U119" s="311">
        <v>120</v>
      </c>
      <c r="V119" s="312">
        <f>IFERROR(IF(U119="",0,CEILING((U119/$H119),1)*$H119),"")</f>
        <v>121.5</v>
      </c>
      <c r="W119" s="37">
        <f>IFERROR(IF(V119=0,"",ROUNDUP(V119/H119,0)*0.02175),"")</f>
        <v>0.32624999999999998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4">
        <v>4680115882652</v>
      </c>
      <c r="E120" s="32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6" t="s">
        <v>218</v>
      </c>
      <c r="N120" s="327"/>
      <c r="O120" s="327"/>
      <c r="P120" s="327"/>
      <c r="Q120" s="32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4">
        <v>4680115880238</v>
      </c>
      <c r="E121" s="32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7"/>
      <c r="O121" s="327"/>
      <c r="P121" s="327"/>
      <c r="Q121" s="32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4">
        <v>4680115881464</v>
      </c>
      <c r="E122" s="32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73" t="s">
        <v>223</v>
      </c>
      <c r="N122" s="327"/>
      <c r="O122" s="327"/>
      <c r="P122" s="327"/>
      <c r="Q122" s="32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7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9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13">
        <f>IFERROR(U118/H118,"0")+IFERROR(U119/H119,"0")+IFERROR(U120/H120,"0")+IFERROR(U121/H121,"0")+IFERROR(U122/H122,"0")</f>
        <v>14.814814814814815</v>
      </c>
      <c r="V123" s="313">
        <f>IFERROR(V118/H118,"0")+IFERROR(V119/H119,"0")+IFERROR(V120/H120,"0")+IFERROR(V121/H121,"0")+IFERROR(V122/H122,"0")</f>
        <v>15</v>
      </c>
      <c r="W123" s="313">
        <f>IFERROR(IF(W118="",0,W118),"0")+IFERROR(IF(W119="",0,W119),"0")+IFERROR(IF(W120="",0,W120),"0")+IFERROR(IF(W121="",0,W121),"0")+IFERROR(IF(W122="",0,W122),"0")</f>
        <v>0.32624999999999998</v>
      </c>
      <c r="X123" s="314"/>
      <c r="Y123" s="314"/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9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13">
        <f>IFERROR(SUM(U118:U122),"0")</f>
        <v>120</v>
      </c>
      <c r="V124" s="313">
        <f>IFERROR(SUM(V118:V122),"0")</f>
        <v>121.5</v>
      </c>
      <c r="W124" s="38"/>
      <c r="X124" s="314"/>
      <c r="Y124" s="314"/>
    </row>
    <row r="125" spans="1:52" ht="16.5" customHeight="1" x14ac:dyDescent="0.25">
      <c r="A125" s="340" t="s">
        <v>224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07"/>
      <c r="Y125" s="307"/>
    </row>
    <row r="126" spans="1:52" ht="14.25" customHeight="1" x14ac:dyDescent="0.25">
      <c r="A126" s="323" t="s">
        <v>66</v>
      </c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18"/>
      <c r="N126" s="318"/>
      <c r="O126" s="318"/>
      <c r="P126" s="318"/>
      <c r="Q126" s="318"/>
      <c r="R126" s="318"/>
      <c r="S126" s="318"/>
      <c r="T126" s="318"/>
      <c r="U126" s="318"/>
      <c r="V126" s="318"/>
      <c r="W126" s="318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4">
        <v>4607091385168</v>
      </c>
      <c r="E127" s="32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7"/>
      <c r="O127" s="327"/>
      <c r="P127" s="327"/>
      <c r="Q127" s="325"/>
      <c r="R127" s="35"/>
      <c r="S127" s="35"/>
      <c r="T127" s="36" t="s">
        <v>63</v>
      </c>
      <c r="U127" s="311">
        <v>300</v>
      </c>
      <c r="V127" s="312">
        <f>IFERROR(IF(U127="",0,CEILING((U127/$H127),1)*$H127),"")</f>
        <v>307.8</v>
      </c>
      <c r="W127" s="37">
        <f>IFERROR(IF(V127=0,"",ROUNDUP(V127/H127,0)*0.02175),"")</f>
        <v>0.8264999999999999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4">
        <v>4607091383256</v>
      </c>
      <c r="E128" s="32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7"/>
      <c r="O128" s="327"/>
      <c r="P128" s="327"/>
      <c r="Q128" s="32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4">
        <v>4607091385748</v>
      </c>
      <c r="E129" s="32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7"/>
      <c r="O129" s="327"/>
      <c r="P129" s="327"/>
      <c r="Q129" s="325"/>
      <c r="R129" s="35"/>
      <c r="S129" s="35"/>
      <c r="T129" s="36" t="s">
        <v>63</v>
      </c>
      <c r="U129" s="311">
        <v>450</v>
      </c>
      <c r="V129" s="312">
        <f>IFERROR(IF(U129="",0,CEILING((U129/$H129),1)*$H129),"")</f>
        <v>450.90000000000003</v>
      </c>
      <c r="W129" s="37">
        <f>IFERROR(IF(V129=0,"",ROUNDUP(V129/H129,0)*0.00753),"")</f>
        <v>1.2575100000000001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4">
        <v>4607091384581</v>
      </c>
      <c r="E130" s="32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7"/>
      <c r="O130" s="327"/>
      <c r="P130" s="327"/>
      <c r="Q130" s="32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7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9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13">
        <f>IFERROR(U127/H127,"0")+IFERROR(U128/H128,"0")+IFERROR(U129/H129,"0")+IFERROR(U130/H130,"0")</f>
        <v>203.7037037037037</v>
      </c>
      <c r="V131" s="313">
        <f>IFERROR(V127/H127,"0")+IFERROR(V128/H128,"0")+IFERROR(V129/H129,"0")+IFERROR(V130/H130,"0")</f>
        <v>205</v>
      </c>
      <c r="W131" s="313">
        <f>IFERROR(IF(W127="",0,W127),"0")+IFERROR(IF(W128="",0,W128),"0")+IFERROR(IF(W129="",0,W129),"0")+IFERROR(IF(W130="",0,W130),"0")</f>
        <v>2.0840100000000001</v>
      </c>
      <c r="X131" s="314"/>
      <c r="Y131" s="314"/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9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13">
        <f>IFERROR(SUM(U127:U130),"0")</f>
        <v>750</v>
      </c>
      <c r="V132" s="313">
        <f>IFERROR(SUM(V127:V130),"0")</f>
        <v>758.7</v>
      </c>
      <c r="W132" s="38"/>
      <c r="X132" s="314"/>
      <c r="Y132" s="314"/>
    </row>
    <row r="133" spans="1:52" ht="27.75" customHeight="1" x14ac:dyDescent="0.2">
      <c r="A133" s="343" t="s">
        <v>233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49"/>
      <c r="Y133" s="49"/>
    </row>
    <row r="134" spans="1:52" ht="16.5" customHeight="1" x14ac:dyDescent="0.25">
      <c r="A134" s="340" t="s">
        <v>234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07"/>
      <c r="Y134" s="307"/>
    </row>
    <row r="135" spans="1:52" ht="14.25" customHeight="1" x14ac:dyDescent="0.25">
      <c r="A135" s="323" t="s">
        <v>100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4">
        <v>4607091383423</v>
      </c>
      <c r="E136" s="32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7"/>
      <c r="O136" s="327"/>
      <c r="P136" s="327"/>
      <c r="Q136" s="32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4">
        <v>4607091381405</v>
      </c>
      <c r="E137" s="32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7"/>
      <c r="O137" s="327"/>
      <c r="P137" s="327"/>
      <c r="Q137" s="32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4">
        <v>4607091386516</v>
      </c>
      <c r="E138" s="32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7"/>
      <c r="O138" s="327"/>
      <c r="P138" s="327"/>
      <c r="Q138" s="32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7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9"/>
      <c r="M139" s="320" t="s">
        <v>64</v>
      </c>
      <c r="N139" s="321"/>
      <c r="O139" s="321"/>
      <c r="P139" s="321"/>
      <c r="Q139" s="321"/>
      <c r="R139" s="321"/>
      <c r="S139" s="322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9"/>
      <c r="M140" s="320" t="s">
        <v>64</v>
      </c>
      <c r="N140" s="321"/>
      <c r="O140" s="321"/>
      <c r="P140" s="321"/>
      <c r="Q140" s="321"/>
      <c r="R140" s="321"/>
      <c r="S140" s="322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40" t="s">
        <v>241</v>
      </c>
      <c r="B141" s="318"/>
      <c r="C141" s="318"/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07"/>
      <c r="Y141" s="307"/>
    </row>
    <row r="142" spans="1:52" ht="14.25" customHeight="1" x14ac:dyDescent="0.25">
      <c r="A142" s="323" t="s">
        <v>59</v>
      </c>
      <c r="B142" s="318"/>
      <c r="C142" s="318"/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4">
        <v>4680115880993</v>
      </c>
      <c r="E143" s="32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7"/>
      <c r="O143" s="327"/>
      <c r="P143" s="327"/>
      <c r="Q143" s="325"/>
      <c r="R143" s="35"/>
      <c r="S143" s="35"/>
      <c r="T143" s="36" t="s">
        <v>63</v>
      </c>
      <c r="U143" s="311">
        <v>80</v>
      </c>
      <c r="V143" s="312">
        <f t="shared" ref="V143:V150" si="7">IFERROR(IF(U143="",0,CEILING((U143/$H143),1)*$H143),"")</f>
        <v>84</v>
      </c>
      <c r="W143" s="37">
        <f>IFERROR(IF(V143=0,"",ROUNDUP(V143/H143,0)*0.00753),"")</f>
        <v>0.15060000000000001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4">
        <v>4680115881761</v>
      </c>
      <c r="E144" s="32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7"/>
      <c r="O144" s="327"/>
      <c r="P144" s="327"/>
      <c r="Q144" s="325"/>
      <c r="R144" s="35"/>
      <c r="S144" s="35"/>
      <c r="T144" s="36" t="s">
        <v>63</v>
      </c>
      <c r="U144" s="311">
        <v>30</v>
      </c>
      <c r="V144" s="312">
        <f t="shared" si="7"/>
        <v>33.6</v>
      </c>
      <c r="W144" s="37">
        <f>IFERROR(IF(V144=0,"",ROUNDUP(V144/H144,0)*0.00753),"")</f>
        <v>6.0240000000000002E-2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4">
        <v>4680115881563</v>
      </c>
      <c r="E145" s="32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7"/>
      <c r="O145" s="327"/>
      <c r="P145" s="327"/>
      <c r="Q145" s="325"/>
      <c r="R145" s="35"/>
      <c r="S145" s="35"/>
      <c r="T145" s="36" t="s">
        <v>63</v>
      </c>
      <c r="U145" s="311">
        <v>30</v>
      </c>
      <c r="V145" s="312">
        <f t="shared" si="7"/>
        <v>33.6</v>
      </c>
      <c r="W145" s="37">
        <f>IFERROR(IF(V145=0,"",ROUNDUP(V145/H145,0)*0.00753),"")</f>
        <v>6.0240000000000002E-2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4">
        <v>4680115880986</v>
      </c>
      <c r="E146" s="32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7"/>
      <c r="O146" s="327"/>
      <c r="P146" s="327"/>
      <c r="Q146" s="325"/>
      <c r="R146" s="35"/>
      <c r="S146" s="35"/>
      <c r="T146" s="36" t="s">
        <v>63</v>
      </c>
      <c r="U146" s="311">
        <v>140</v>
      </c>
      <c r="V146" s="312">
        <f t="shared" si="7"/>
        <v>140.70000000000002</v>
      </c>
      <c r="W146" s="37">
        <f>IFERROR(IF(V146=0,"",ROUNDUP(V146/H146,0)*0.00502),"")</f>
        <v>0.33634000000000003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4">
        <v>4680115880207</v>
      </c>
      <c r="E147" s="32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7"/>
      <c r="O147" s="327"/>
      <c r="P147" s="327"/>
      <c r="Q147" s="32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4">
        <v>4680115881785</v>
      </c>
      <c r="E148" s="32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7"/>
      <c r="O148" s="327"/>
      <c r="P148" s="327"/>
      <c r="Q148" s="325"/>
      <c r="R148" s="35"/>
      <c r="S148" s="35"/>
      <c r="T148" s="36" t="s">
        <v>63</v>
      </c>
      <c r="U148" s="311">
        <v>105</v>
      </c>
      <c r="V148" s="312">
        <f t="shared" si="7"/>
        <v>105</v>
      </c>
      <c r="W148" s="37">
        <f>IFERROR(IF(V148=0,"",ROUNDUP(V148/H148,0)*0.00502),"")</f>
        <v>0.251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4">
        <v>4680115881679</v>
      </c>
      <c r="E149" s="32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7"/>
      <c r="O149" s="327"/>
      <c r="P149" s="327"/>
      <c r="Q149" s="325"/>
      <c r="R149" s="35"/>
      <c r="S149" s="35"/>
      <c r="T149" s="36" t="s">
        <v>63</v>
      </c>
      <c r="U149" s="311">
        <v>175</v>
      </c>
      <c r="V149" s="312">
        <f t="shared" si="7"/>
        <v>176.4</v>
      </c>
      <c r="W149" s="37">
        <f>IFERROR(IF(V149=0,"",ROUNDUP(V149/H149,0)*0.00502),"")</f>
        <v>0.42168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4">
        <v>4680115880191</v>
      </c>
      <c r="E150" s="32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7"/>
      <c r="O150" s="327"/>
      <c r="P150" s="327"/>
      <c r="Q150" s="32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7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9"/>
      <c r="M151" s="320" t="s">
        <v>64</v>
      </c>
      <c r="N151" s="321"/>
      <c r="O151" s="321"/>
      <c r="P151" s="321"/>
      <c r="Q151" s="321"/>
      <c r="R151" s="321"/>
      <c r="S151" s="322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233.33333333333331</v>
      </c>
      <c r="V151" s="313">
        <f>IFERROR(V143/H143,"0")+IFERROR(V144/H144,"0")+IFERROR(V145/H145,"0")+IFERROR(V146/H146,"0")+IFERROR(V147/H147,"0")+IFERROR(V148/H148,"0")+IFERROR(V149/H149,"0")+IFERROR(V150/H150,"0")</f>
        <v>237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1.2801</v>
      </c>
      <c r="X151" s="314"/>
      <c r="Y151" s="314"/>
    </row>
    <row r="152" spans="1:52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9"/>
      <c r="M152" s="320" t="s">
        <v>64</v>
      </c>
      <c r="N152" s="321"/>
      <c r="O152" s="321"/>
      <c r="P152" s="321"/>
      <c r="Q152" s="321"/>
      <c r="R152" s="321"/>
      <c r="S152" s="322"/>
      <c r="T152" s="38" t="s">
        <v>63</v>
      </c>
      <c r="U152" s="313">
        <f>IFERROR(SUM(U143:U150),"0")</f>
        <v>560</v>
      </c>
      <c r="V152" s="313">
        <f>IFERROR(SUM(V143:V150),"0")</f>
        <v>573.29999999999995</v>
      </c>
      <c r="W152" s="38"/>
      <c r="X152" s="314"/>
      <c r="Y152" s="314"/>
    </row>
    <row r="153" spans="1:52" ht="16.5" customHeight="1" x14ac:dyDescent="0.25">
      <c r="A153" s="340" t="s">
        <v>258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07"/>
      <c r="Y153" s="307"/>
    </row>
    <row r="154" spans="1:52" ht="14.25" customHeight="1" x14ac:dyDescent="0.25">
      <c r="A154" s="323" t="s">
        <v>100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4">
        <v>4680115881402</v>
      </c>
      <c r="E155" s="32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7"/>
      <c r="O155" s="327"/>
      <c r="P155" s="327"/>
      <c r="Q155" s="325"/>
      <c r="R155" s="35"/>
      <c r="S155" s="35"/>
      <c r="T155" s="36" t="s">
        <v>63</v>
      </c>
      <c r="U155" s="311">
        <v>20</v>
      </c>
      <c r="V155" s="312">
        <f>IFERROR(IF(U155="",0,CEILING((U155/$H155),1)*$H155),"")</f>
        <v>21.6</v>
      </c>
      <c r="W155" s="37">
        <f>IFERROR(IF(V155=0,"",ROUNDUP(V155/H155,0)*0.02175),"")</f>
        <v>4.3499999999999997E-2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4">
        <v>4680115881396</v>
      </c>
      <c r="E156" s="32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7"/>
      <c r="O156" s="327"/>
      <c r="P156" s="327"/>
      <c r="Q156" s="32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7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9"/>
      <c r="M157" s="320" t="s">
        <v>64</v>
      </c>
      <c r="N157" s="321"/>
      <c r="O157" s="321"/>
      <c r="P157" s="321"/>
      <c r="Q157" s="321"/>
      <c r="R157" s="321"/>
      <c r="S157" s="322"/>
      <c r="T157" s="38" t="s">
        <v>65</v>
      </c>
      <c r="U157" s="313">
        <f>IFERROR(U155/H155,"0")+IFERROR(U156/H156,"0")</f>
        <v>1.8518518518518516</v>
      </c>
      <c r="V157" s="313">
        <f>IFERROR(V155/H155,"0")+IFERROR(V156/H156,"0")</f>
        <v>2</v>
      </c>
      <c r="W157" s="313">
        <f>IFERROR(IF(W155="",0,W155),"0")+IFERROR(IF(W156="",0,W156),"0")</f>
        <v>4.3499999999999997E-2</v>
      </c>
      <c r="X157" s="314"/>
      <c r="Y157" s="314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9"/>
      <c r="M158" s="320" t="s">
        <v>64</v>
      </c>
      <c r="N158" s="321"/>
      <c r="O158" s="321"/>
      <c r="P158" s="321"/>
      <c r="Q158" s="321"/>
      <c r="R158" s="321"/>
      <c r="S158" s="322"/>
      <c r="T158" s="38" t="s">
        <v>63</v>
      </c>
      <c r="U158" s="313">
        <f>IFERROR(SUM(U155:U156),"0")</f>
        <v>20</v>
      </c>
      <c r="V158" s="313">
        <f>IFERROR(SUM(V155:V156),"0")</f>
        <v>21.6</v>
      </c>
      <c r="W158" s="38"/>
      <c r="X158" s="314"/>
      <c r="Y158" s="314"/>
    </row>
    <row r="159" spans="1:52" ht="14.25" customHeight="1" x14ac:dyDescent="0.25">
      <c r="A159" s="323" t="s">
        <v>93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4">
        <v>4680115882935</v>
      </c>
      <c r="E160" s="32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56" t="s">
        <v>265</v>
      </c>
      <c r="N160" s="327"/>
      <c r="O160" s="327"/>
      <c r="P160" s="327"/>
      <c r="Q160" s="32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4">
        <v>4680115880764</v>
      </c>
      <c r="E161" s="32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7"/>
      <c r="O161" s="327"/>
      <c r="P161" s="327"/>
      <c r="Q161" s="32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7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9"/>
      <c r="M162" s="320" t="s">
        <v>64</v>
      </c>
      <c r="N162" s="321"/>
      <c r="O162" s="321"/>
      <c r="P162" s="321"/>
      <c r="Q162" s="321"/>
      <c r="R162" s="321"/>
      <c r="S162" s="322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9"/>
      <c r="M163" s="320" t="s">
        <v>64</v>
      </c>
      <c r="N163" s="321"/>
      <c r="O163" s="321"/>
      <c r="P163" s="321"/>
      <c r="Q163" s="321"/>
      <c r="R163" s="321"/>
      <c r="S163" s="322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3" t="s">
        <v>59</v>
      </c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4">
        <v>4680115882683</v>
      </c>
      <c r="E165" s="32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7"/>
      <c r="O165" s="327"/>
      <c r="P165" s="327"/>
      <c r="Q165" s="325"/>
      <c r="R165" s="35"/>
      <c r="S165" s="35"/>
      <c r="T165" s="36" t="s">
        <v>63</v>
      </c>
      <c r="U165" s="311">
        <v>100</v>
      </c>
      <c r="V165" s="312">
        <f>IFERROR(IF(U165="",0,CEILING((U165/$H165),1)*$H165),"")</f>
        <v>102.60000000000001</v>
      </c>
      <c r="W165" s="37">
        <f>IFERROR(IF(V165=0,"",ROUNDUP(V165/H165,0)*0.00937),"")</f>
        <v>0.17802999999999999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4">
        <v>4680115882690</v>
      </c>
      <c r="E166" s="32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7"/>
      <c r="O166" s="327"/>
      <c r="P166" s="327"/>
      <c r="Q166" s="325"/>
      <c r="R166" s="35"/>
      <c r="S166" s="35"/>
      <c r="T166" s="36" t="s">
        <v>63</v>
      </c>
      <c r="U166" s="311">
        <v>100</v>
      </c>
      <c r="V166" s="312">
        <f>IFERROR(IF(U166="",0,CEILING((U166/$H166),1)*$H166),"")</f>
        <v>102.60000000000001</v>
      </c>
      <c r="W166" s="37">
        <f>IFERROR(IF(V166=0,"",ROUNDUP(V166/H166,0)*0.00937),"")</f>
        <v>0.17802999999999999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4">
        <v>4680115882669</v>
      </c>
      <c r="E167" s="32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7"/>
      <c r="O167" s="327"/>
      <c r="P167" s="327"/>
      <c r="Q167" s="325"/>
      <c r="R167" s="35"/>
      <c r="S167" s="35"/>
      <c r="T167" s="36" t="s">
        <v>63</v>
      </c>
      <c r="U167" s="311">
        <v>150</v>
      </c>
      <c r="V167" s="312">
        <f>IFERROR(IF(U167="",0,CEILING((U167/$H167),1)*$H167),"")</f>
        <v>151.20000000000002</v>
      </c>
      <c r="W167" s="37">
        <f>IFERROR(IF(V167=0,"",ROUNDUP(V167/H167,0)*0.00937),"")</f>
        <v>0.26235999999999998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4">
        <v>4680115882676</v>
      </c>
      <c r="E168" s="32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7"/>
      <c r="O168" s="327"/>
      <c r="P168" s="327"/>
      <c r="Q168" s="325"/>
      <c r="R168" s="35"/>
      <c r="S168" s="35"/>
      <c r="T168" s="36" t="s">
        <v>63</v>
      </c>
      <c r="U168" s="311">
        <v>150</v>
      </c>
      <c r="V168" s="312">
        <f>IFERROR(IF(U168="",0,CEILING((U168/$H168),1)*$H168),"")</f>
        <v>151.20000000000002</v>
      </c>
      <c r="W168" s="37">
        <f>IFERROR(IF(V168=0,"",ROUNDUP(V168/H168,0)*0.00937),"")</f>
        <v>0.26235999999999998</v>
      </c>
      <c r="X168" s="57"/>
      <c r="Y168" s="58"/>
      <c r="AC168" s="59"/>
      <c r="AZ168" s="146" t="s">
        <v>1</v>
      </c>
    </row>
    <row r="169" spans="1:52" x14ac:dyDescent="0.2">
      <c r="A169" s="317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9"/>
      <c r="M169" s="320" t="s">
        <v>64</v>
      </c>
      <c r="N169" s="321"/>
      <c r="O169" s="321"/>
      <c r="P169" s="321"/>
      <c r="Q169" s="321"/>
      <c r="R169" s="321"/>
      <c r="S169" s="322"/>
      <c r="T169" s="38" t="s">
        <v>65</v>
      </c>
      <c r="U169" s="313">
        <f>IFERROR(U165/H165,"0")+IFERROR(U166/H166,"0")+IFERROR(U167/H167,"0")+IFERROR(U168/H168,"0")</f>
        <v>92.592592592592581</v>
      </c>
      <c r="V169" s="313">
        <f>IFERROR(V165/H165,"0")+IFERROR(V166/H166,"0")+IFERROR(V167/H167,"0")+IFERROR(V168/H168,"0")</f>
        <v>94</v>
      </c>
      <c r="W169" s="313">
        <f>IFERROR(IF(W165="",0,W165),"0")+IFERROR(IF(W166="",0,W166),"0")+IFERROR(IF(W167="",0,W167),"0")+IFERROR(IF(W168="",0,W168),"0")</f>
        <v>0.8807799999999999</v>
      </c>
      <c r="X169" s="314"/>
      <c r="Y169" s="314"/>
    </row>
    <row r="170" spans="1:52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9"/>
      <c r="M170" s="320" t="s">
        <v>64</v>
      </c>
      <c r="N170" s="321"/>
      <c r="O170" s="321"/>
      <c r="P170" s="321"/>
      <c r="Q170" s="321"/>
      <c r="R170" s="321"/>
      <c r="S170" s="322"/>
      <c r="T170" s="38" t="s">
        <v>63</v>
      </c>
      <c r="U170" s="313">
        <f>IFERROR(SUM(U165:U168),"0")</f>
        <v>500</v>
      </c>
      <c r="V170" s="313">
        <f>IFERROR(SUM(V165:V168),"0")</f>
        <v>507.6</v>
      </c>
      <c r="W170" s="38"/>
      <c r="X170" s="314"/>
      <c r="Y170" s="314"/>
    </row>
    <row r="171" spans="1:52" ht="14.25" customHeight="1" x14ac:dyDescent="0.25">
      <c r="A171" s="323" t="s">
        <v>66</v>
      </c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4">
        <v>4680115881556</v>
      </c>
      <c r="E172" s="32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7"/>
      <c r="O172" s="327"/>
      <c r="P172" s="327"/>
      <c r="Q172" s="32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4">
        <v>4680115880573</v>
      </c>
      <c r="E173" s="32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47" t="s">
        <v>280</v>
      </c>
      <c r="N173" s="327"/>
      <c r="O173" s="327"/>
      <c r="P173" s="327"/>
      <c r="Q173" s="325"/>
      <c r="R173" s="35"/>
      <c r="S173" s="35"/>
      <c r="T173" s="36" t="s">
        <v>63</v>
      </c>
      <c r="U173" s="311">
        <v>200</v>
      </c>
      <c r="V173" s="312">
        <f t="shared" si="8"/>
        <v>200.1</v>
      </c>
      <c r="W173" s="37">
        <f>IFERROR(IF(V173=0,"",ROUNDUP(V173/H173,0)*0.02175),"")</f>
        <v>0.50024999999999997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4">
        <v>4680115881594</v>
      </c>
      <c r="E174" s="32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7"/>
      <c r="O174" s="327"/>
      <c r="P174" s="327"/>
      <c r="Q174" s="32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4">
        <v>4680115881587</v>
      </c>
      <c r="E175" s="32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7"/>
      <c r="O175" s="327"/>
      <c r="P175" s="327"/>
      <c r="Q175" s="32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4">
        <v>4680115881587</v>
      </c>
      <c r="E176" s="32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1" t="s">
        <v>286</v>
      </c>
      <c r="N176" s="327"/>
      <c r="O176" s="327"/>
      <c r="P176" s="327"/>
      <c r="Q176" s="32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4">
        <v>4680115880962</v>
      </c>
      <c r="E177" s="32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7"/>
      <c r="O177" s="327"/>
      <c r="P177" s="327"/>
      <c r="Q177" s="32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4">
        <v>4680115881617</v>
      </c>
      <c r="E178" s="32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7"/>
      <c r="O178" s="327"/>
      <c r="P178" s="327"/>
      <c r="Q178" s="32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4">
        <v>4680115881228</v>
      </c>
      <c r="E179" s="32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8" t="s">
        <v>293</v>
      </c>
      <c r="N179" s="327"/>
      <c r="O179" s="327"/>
      <c r="P179" s="327"/>
      <c r="Q179" s="325"/>
      <c r="R179" s="35"/>
      <c r="S179" s="35"/>
      <c r="T179" s="36" t="s">
        <v>63</v>
      </c>
      <c r="U179" s="311">
        <v>400</v>
      </c>
      <c r="V179" s="312">
        <f t="shared" si="8"/>
        <v>400.8</v>
      </c>
      <c r="W179" s="37">
        <f>IFERROR(IF(V179=0,"",ROUNDUP(V179/H179,0)*0.00753),"")</f>
        <v>1.2575100000000001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4">
        <v>4680115881037</v>
      </c>
      <c r="E180" s="32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4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7"/>
      <c r="O180" s="327"/>
      <c r="P180" s="327"/>
      <c r="Q180" s="32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4">
        <v>4680115881037</v>
      </c>
      <c r="E181" s="32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7"/>
      <c r="O181" s="327"/>
      <c r="P181" s="327"/>
      <c r="Q181" s="32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4">
        <v>4680115881211</v>
      </c>
      <c r="E182" s="32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7"/>
      <c r="O182" s="327"/>
      <c r="P182" s="327"/>
      <c r="Q182" s="325"/>
      <c r="R182" s="35"/>
      <c r="S182" s="35"/>
      <c r="T182" s="36" t="s">
        <v>63</v>
      </c>
      <c r="U182" s="311">
        <v>640</v>
      </c>
      <c r="V182" s="312">
        <f t="shared" si="8"/>
        <v>640.79999999999995</v>
      </c>
      <c r="W182" s="37">
        <f>IFERROR(IF(V182=0,"",ROUNDUP(V182/H182,0)*0.00753),"")</f>
        <v>2.01051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4">
        <v>4680115881020</v>
      </c>
      <c r="E183" s="32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7"/>
      <c r="O183" s="327"/>
      <c r="P183" s="327"/>
      <c r="Q183" s="32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4">
        <v>4680115882195</v>
      </c>
      <c r="E184" s="32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7"/>
      <c r="O184" s="327"/>
      <c r="P184" s="327"/>
      <c r="Q184" s="325"/>
      <c r="R184" s="35"/>
      <c r="S184" s="35"/>
      <c r="T184" s="36" t="s">
        <v>63</v>
      </c>
      <c r="U184" s="311">
        <v>200</v>
      </c>
      <c r="V184" s="312">
        <f t="shared" si="8"/>
        <v>201.6</v>
      </c>
      <c r="W184" s="37">
        <f t="shared" ref="W184:W189" si="9">IFERROR(IF(V184=0,"",ROUNDUP(V184/H184,0)*0.00753),"")</f>
        <v>0.63251999999999997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4">
        <v>4680115880092</v>
      </c>
      <c r="E185" s="32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7"/>
      <c r="O185" s="327"/>
      <c r="P185" s="327"/>
      <c r="Q185" s="325"/>
      <c r="R185" s="35"/>
      <c r="S185" s="35"/>
      <c r="T185" s="36" t="s">
        <v>63</v>
      </c>
      <c r="U185" s="311">
        <v>480</v>
      </c>
      <c r="V185" s="312">
        <f t="shared" si="8"/>
        <v>480</v>
      </c>
      <c r="W185" s="37">
        <f t="shared" si="9"/>
        <v>1.506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4">
        <v>4680115880221</v>
      </c>
      <c r="E186" s="32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7"/>
      <c r="O186" s="327"/>
      <c r="P186" s="327"/>
      <c r="Q186" s="32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4">
        <v>4680115882942</v>
      </c>
      <c r="E187" s="32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7"/>
      <c r="O187" s="327"/>
      <c r="P187" s="327"/>
      <c r="Q187" s="32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4">
        <v>4680115880504</v>
      </c>
      <c r="E188" s="32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7"/>
      <c r="O188" s="327"/>
      <c r="P188" s="327"/>
      <c r="Q188" s="325"/>
      <c r="R188" s="35"/>
      <c r="S188" s="35"/>
      <c r="T188" s="36" t="s">
        <v>63</v>
      </c>
      <c r="U188" s="311">
        <v>80</v>
      </c>
      <c r="V188" s="312">
        <f t="shared" si="8"/>
        <v>81.599999999999994</v>
      </c>
      <c r="W188" s="37">
        <f t="shared" si="9"/>
        <v>0.25602000000000003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4">
        <v>4680115882164</v>
      </c>
      <c r="E189" s="32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7"/>
      <c r="O189" s="327"/>
      <c r="P189" s="327"/>
      <c r="Q189" s="325"/>
      <c r="R189" s="35"/>
      <c r="S189" s="35"/>
      <c r="T189" s="36" t="s">
        <v>63</v>
      </c>
      <c r="U189" s="311">
        <v>80</v>
      </c>
      <c r="V189" s="312">
        <f t="shared" si="8"/>
        <v>81.599999999999994</v>
      </c>
      <c r="W189" s="37">
        <f t="shared" si="9"/>
        <v>0.25602000000000003</v>
      </c>
      <c r="X189" s="57"/>
      <c r="Y189" s="58"/>
      <c r="AC189" s="59"/>
      <c r="AZ189" s="164" t="s">
        <v>1</v>
      </c>
    </row>
    <row r="190" spans="1:52" x14ac:dyDescent="0.2">
      <c r="A190" s="317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9"/>
      <c r="M190" s="320" t="s">
        <v>64</v>
      </c>
      <c r="N190" s="321"/>
      <c r="O190" s="321"/>
      <c r="P190" s="321"/>
      <c r="Q190" s="321"/>
      <c r="R190" s="321"/>
      <c r="S190" s="322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806.32183908045988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809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6.4188300000000016</v>
      </c>
      <c r="X190" s="314"/>
      <c r="Y190" s="314"/>
    </row>
    <row r="191" spans="1:52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9"/>
      <c r="M191" s="320" t="s">
        <v>64</v>
      </c>
      <c r="N191" s="321"/>
      <c r="O191" s="321"/>
      <c r="P191" s="321"/>
      <c r="Q191" s="321"/>
      <c r="R191" s="321"/>
      <c r="S191" s="322"/>
      <c r="T191" s="38" t="s">
        <v>63</v>
      </c>
      <c r="U191" s="313">
        <f>IFERROR(SUM(U172:U189),"0")</f>
        <v>2080</v>
      </c>
      <c r="V191" s="313">
        <f>IFERROR(SUM(V172:V189),"0")</f>
        <v>2086.4999999999995</v>
      </c>
      <c r="W191" s="38"/>
      <c r="X191" s="314"/>
      <c r="Y191" s="314"/>
    </row>
    <row r="192" spans="1:52" ht="14.25" customHeight="1" x14ac:dyDescent="0.25">
      <c r="A192" s="323" t="s">
        <v>211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4">
        <v>4680115880801</v>
      </c>
      <c r="E193" s="32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7"/>
      <c r="O193" s="327"/>
      <c r="P193" s="327"/>
      <c r="Q193" s="325"/>
      <c r="R193" s="35"/>
      <c r="S193" s="35"/>
      <c r="T193" s="36" t="s">
        <v>63</v>
      </c>
      <c r="U193" s="311">
        <v>40</v>
      </c>
      <c r="V193" s="312">
        <f>IFERROR(IF(U193="",0,CEILING((U193/$H193),1)*$H193),"")</f>
        <v>40.799999999999997</v>
      </c>
      <c r="W193" s="37">
        <f>IFERROR(IF(V193=0,"",ROUNDUP(V193/H193,0)*0.00753),"")</f>
        <v>0.12801000000000001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4">
        <v>4680115880818</v>
      </c>
      <c r="E194" s="32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7"/>
      <c r="O194" s="327"/>
      <c r="P194" s="327"/>
      <c r="Q194" s="325"/>
      <c r="R194" s="35"/>
      <c r="S194" s="35"/>
      <c r="T194" s="36" t="s">
        <v>63</v>
      </c>
      <c r="U194" s="311">
        <v>40</v>
      </c>
      <c r="V194" s="312">
        <f>IFERROR(IF(U194="",0,CEILING((U194/$H194),1)*$H194),"")</f>
        <v>40.799999999999997</v>
      </c>
      <c r="W194" s="37">
        <f>IFERROR(IF(V194=0,"",ROUNDUP(V194/H194,0)*0.00753),"")</f>
        <v>0.12801000000000001</v>
      </c>
      <c r="X194" s="57"/>
      <c r="Y194" s="58"/>
      <c r="AC194" s="59"/>
      <c r="AZ194" s="166" t="s">
        <v>1</v>
      </c>
    </row>
    <row r="195" spans="1:52" x14ac:dyDescent="0.2">
      <c r="A195" s="317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9"/>
      <c r="M195" s="320" t="s">
        <v>64</v>
      </c>
      <c r="N195" s="321"/>
      <c r="O195" s="321"/>
      <c r="P195" s="321"/>
      <c r="Q195" s="321"/>
      <c r="R195" s="321"/>
      <c r="S195" s="322"/>
      <c r="T195" s="38" t="s">
        <v>65</v>
      </c>
      <c r="U195" s="313">
        <f>IFERROR(U193/H193,"0")+IFERROR(U194/H194,"0")</f>
        <v>33.333333333333336</v>
      </c>
      <c r="V195" s="313">
        <f>IFERROR(V193/H193,"0")+IFERROR(V194/H194,"0")</f>
        <v>34</v>
      </c>
      <c r="W195" s="313">
        <f>IFERROR(IF(W193="",0,W193),"0")+IFERROR(IF(W194="",0,W194),"0")</f>
        <v>0.25602000000000003</v>
      </c>
      <c r="X195" s="314"/>
      <c r="Y195" s="314"/>
    </row>
    <row r="196" spans="1:52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9"/>
      <c r="M196" s="320" t="s">
        <v>64</v>
      </c>
      <c r="N196" s="321"/>
      <c r="O196" s="321"/>
      <c r="P196" s="321"/>
      <c r="Q196" s="321"/>
      <c r="R196" s="321"/>
      <c r="S196" s="322"/>
      <c r="T196" s="38" t="s">
        <v>63</v>
      </c>
      <c r="U196" s="313">
        <f>IFERROR(SUM(U193:U194),"0")</f>
        <v>80</v>
      </c>
      <c r="V196" s="313">
        <f>IFERROR(SUM(V193:V194),"0")</f>
        <v>81.599999999999994</v>
      </c>
      <c r="W196" s="38"/>
      <c r="X196" s="314"/>
      <c r="Y196" s="314"/>
    </row>
    <row r="197" spans="1:52" ht="16.5" customHeight="1" x14ac:dyDescent="0.25">
      <c r="A197" s="340" t="s">
        <v>318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07"/>
      <c r="Y197" s="307"/>
    </row>
    <row r="198" spans="1:52" ht="14.25" customHeight="1" x14ac:dyDescent="0.25">
      <c r="A198" s="323" t="s">
        <v>100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4">
        <v>4607091387445</v>
      </c>
      <c r="E199" s="32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7"/>
      <c r="O199" s="327"/>
      <c r="P199" s="327"/>
      <c r="Q199" s="32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4">
        <v>4607091386004</v>
      </c>
      <c r="E200" s="32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7"/>
      <c r="O200" s="327"/>
      <c r="P200" s="327"/>
      <c r="Q200" s="32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4">
        <v>4607091386004</v>
      </c>
      <c r="E201" s="32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7"/>
      <c r="O201" s="327"/>
      <c r="P201" s="327"/>
      <c r="Q201" s="32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4">
        <v>4607091386073</v>
      </c>
      <c r="E202" s="32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7"/>
      <c r="O202" s="327"/>
      <c r="P202" s="327"/>
      <c r="Q202" s="32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4">
        <v>4607091387322</v>
      </c>
      <c r="E203" s="32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7"/>
      <c r="O203" s="327"/>
      <c r="P203" s="327"/>
      <c r="Q203" s="32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4">
        <v>4607091387322</v>
      </c>
      <c r="E204" s="32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3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7"/>
      <c r="O204" s="327"/>
      <c r="P204" s="327"/>
      <c r="Q204" s="32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4">
        <v>4607091387377</v>
      </c>
      <c r="E205" s="32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7"/>
      <c r="O205" s="327"/>
      <c r="P205" s="327"/>
      <c r="Q205" s="32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4">
        <v>4607091387353</v>
      </c>
      <c r="E206" s="32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7"/>
      <c r="O206" s="327"/>
      <c r="P206" s="327"/>
      <c r="Q206" s="32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4">
        <v>4607091386011</v>
      </c>
      <c r="E207" s="32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7"/>
      <c r="O207" s="327"/>
      <c r="P207" s="327"/>
      <c r="Q207" s="32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4">
        <v>4607091387308</v>
      </c>
      <c r="E208" s="32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7"/>
      <c r="O208" s="327"/>
      <c r="P208" s="327"/>
      <c r="Q208" s="32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4">
        <v>4607091387339</v>
      </c>
      <c r="E209" s="32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7"/>
      <c r="O209" s="327"/>
      <c r="P209" s="327"/>
      <c r="Q209" s="32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4">
        <v>4680115882638</v>
      </c>
      <c r="E210" s="32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7"/>
      <c r="O210" s="327"/>
      <c r="P210" s="327"/>
      <c r="Q210" s="32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4">
        <v>4680115881938</v>
      </c>
      <c r="E211" s="32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7"/>
      <c r="O211" s="327"/>
      <c r="P211" s="327"/>
      <c r="Q211" s="32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4">
        <v>4607091387346</v>
      </c>
      <c r="E212" s="32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7"/>
      <c r="O212" s="327"/>
      <c r="P212" s="327"/>
      <c r="Q212" s="32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4">
        <v>4607091389807</v>
      </c>
      <c r="E213" s="32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7"/>
      <c r="O213" s="327"/>
      <c r="P213" s="327"/>
      <c r="Q213" s="32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7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9"/>
      <c r="M214" s="320" t="s">
        <v>64</v>
      </c>
      <c r="N214" s="321"/>
      <c r="O214" s="321"/>
      <c r="P214" s="321"/>
      <c r="Q214" s="321"/>
      <c r="R214" s="321"/>
      <c r="S214" s="322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9"/>
      <c r="M215" s="320" t="s">
        <v>64</v>
      </c>
      <c r="N215" s="321"/>
      <c r="O215" s="321"/>
      <c r="P215" s="321"/>
      <c r="Q215" s="321"/>
      <c r="R215" s="321"/>
      <c r="S215" s="322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3" t="s">
        <v>93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4">
        <v>4680115881914</v>
      </c>
      <c r="E217" s="32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7"/>
      <c r="O217" s="327"/>
      <c r="P217" s="327"/>
      <c r="Q217" s="32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7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9"/>
      <c r="M218" s="320" t="s">
        <v>64</v>
      </c>
      <c r="N218" s="321"/>
      <c r="O218" s="321"/>
      <c r="P218" s="321"/>
      <c r="Q218" s="321"/>
      <c r="R218" s="321"/>
      <c r="S218" s="322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9"/>
      <c r="M219" s="320" t="s">
        <v>64</v>
      </c>
      <c r="N219" s="321"/>
      <c r="O219" s="321"/>
      <c r="P219" s="321"/>
      <c r="Q219" s="321"/>
      <c r="R219" s="321"/>
      <c r="S219" s="322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3" t="s">
        <v>59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4">
        <v>4607091387193</v>
      </c>
      <c r="E221" s="32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7"/>
      <c r="O221" s="327"/>
      <c r="P221" s="327"/>
      <c r="Q221" s="325"/>
      <c r="R221" s="35"/>
      <c r="S221" s="35"/>
      <c r="T221" s="36" t="s">
        <v>63</v>
      </c>
      <c r="U221" s="311">
        <v>10</v>
      </c>
      <c r="V221" s="312">
        <f>IFERROR(IF(U221="",0,CEILING((U221/$H221),1)*$H221),"")</f>
        <v>12.600000000000001</v>
      </c>
      <c r="W221" s="37">
        <f>IFERROR(IF(V221=0,"",ROUNDUP(V221/H221,0)*0.00753),"")</f>
        <v>2.2589999999999999E-2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4">
        <v>4607091387230</v>
      </c>
      <c r="E222" s="32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7"/>
      <c r="O222" s="327"/>
      <c r="P222" s="327"/>
      <c r="Q222" s="32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4">
        <v>4607091387285</v>
      </c>
      <c r="E223" s="32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6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7"/>
      <c r="O223" s="327"/>
      <c r="P223" s="327"/>
      <c r="Q223" s="325"/>
      <c r="R223" s="35"/>
      <c r="S223" s="35"/>
      <c r="T223" s="36" t="s">
        <v>63</v>
      </c>
      <c r="U223" s="311">
        <v>7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4">
        <v>4607091389845</v>
      </c>
      <c r="E224" s="32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7"/>
      <c r="O224" s="327"/>
      <c r="P224" s="327"/>
      <c r="Q224" s="325"/>
      <c r="R224" s="35"/>
      <c r="S224" s="35"/>
      <c r="T224" s="36" t="s">
        <v>63</v>
      </c>
      <c r="U224" s="311">
        <v>105</v>
      </c>
      <c r="V224" s="312">
        <f>IFERROR(IF(U224="",0,CEILING((U224/$H224),1)*$H224),"")</f>
        <v>105</v>
      </c>
      <c r="W224" s="37">
        <f>IFERROR(IF(V224=0,"",ROUNDUP(V224/H224,0)*0.00502),"")</f>
        <v>0.251</v>
      </c>
      <c r="X224" s="57"/>
      <c r="Y224" s="58"/>
      <c r="AC224" s="59"/>
      <c r="AZ224" s="186" t="s">
        <v>1</v>
      </c>
    </row>
    <row r="225" spans="1:52" x14ac:dyDescent="0.2">
      <c r="A225" s="317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9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13">
        <f>IFERROR(U221/H221,"0")+IFERROR(U222/H222,"0")+IFERROR(U223/H223,"0")+IFERROR(U224/H224,"0")</f>
        <v>55.714285714285715</v>
      </c>
      <c r="V225" s="313">
        <f>IFERROR(V221/H221,"0")+IFERROR(V222/H222,"0")+IFERROR(V223/H223,"0")+IFERROR(V224/H224,"0")</f>
        <v>57</v>
      </c>
      <c r="W225" s="313">
        <f>IFERROR(IF(W221="",0,W221),"0")+IFERROR(IF(W222="",0,W222),"0")+IFERROR(IF(W223="",0,W223),"0")+IFERROR(IF(W224="",0,W224),"0")</f>
        <v>0.29366999999999999</v>
      </c>
      <c r="X225" s="314"/>
      <c r="Y225" s="314"/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9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13">
        <f>IFERROR(SUM(U221:U224),"0")</f>
        <v>122</v>
      </c>
      <c r="V226" s="313">
        <f>IFERROR(SUM(V221:V224),"0")</f>
        <v>126</v>
      </c>
      <c r="W226" s="38"/>
      <c r="X226" s="314"/>
      <c r="Y226" s="314"/>
    </row>
    <row r="227" spans="1:52" ht="14.25" customHeight="1" x14ac:dyDescent="0.25">
      <c r="A227" s="323" t="s">
        <v>66</v>
      </c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4">
        <v>4607091387766</v>
      </c>
      <c r="E228" s="32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7"/>
      <c r="O228" s="327"/>
      <c r="P228" s="327"/>
      <c r="Q228" s="32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4">
        <v>4607091387957</v>
      </c>
      <c r="E229" s="32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7"/>
      <c r="O229" s="327"/>
      <c r="P229" s="327"/>
      <c r="Q229" s="32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4">
        <v>4607091387964</v>
      </c>
      <c r="E230" s="32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7"/>
      <c r="O230" s="327"/>
      <c r="P230" s="327"/>
      <c r="Q230" s="32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4">
        <v>4607091381672</v>
      </c>
      <c r="E231" s="32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7"/>
      <c r="O231" s="327"/>
      <c r="P231" s="327"/>
      <c r="Q231" s="32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4">
        <v>4607091387537</v>
      </c>
      <c r="E232" s="32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7"/>
      <c r="O232" s="327"/>
      <c r="P232" s="327"/>
      <c r="Q232" s="32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4">
        <v>4607091387513</v>
      </c>
      <c r="E233" s="32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7"/>
      <c r="O233" s="327"/>
      <c r="P233" s="327"/>
      <c r="Q233" s="32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7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9"/>
      <c r="M234" s="320" t="s">
        <v>64</v>
      </c>
      <c r="N234" s="321"/>
      <c r="O234" s="321"/>
      <c r="P234" s="321"/>
      <c r="Q234" s="321"/>
      <c r="R234" s="321"/>
      <c r="S234" s="322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8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9"/>
      <c r="M235" s="320" t="s">
        <v>64</v>
      </c>
      <c r="N235" s="321"/>
      <c r="O235" s="321"/>
      <c r="P235" s="321"/>
      <c r="Q235" s="321"/>
      <c r="R235" s="321"/>
      <c r="S235" s="322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3" t="s">
        <v>211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4">
        <v>4607091380880</v>
      </c>
      <c r="E237" s="32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7"/>
      <c r="O237" s="327"/>
      <c r="P237" s="327"/>
      <c r="Q237" s="325"/>
      <c r="R237" s="35"/>
      <c r="S237" s="35"/>
      <c r="T237" s="36" t="s">
        <v>63</v>
      </c>
      <c r="U237" s="311">
        <v>60</v>
      </c>
      <c r="V237" s="312">
        <f>IFERROR(IF(U237="",0,CEILING((U237/$H237),1)*$H237),"")</f>
        <v>67.2</v>
      </c>
      <c r="W237" s="37">
        <f>IFERROR(IF(V237=0,"",ROUNDUP(V237/H237,0)*0.02175),"")</f>
        <v>0.17399999999999999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4">
        <v>4607091384482</v>
      </c>
      <c r="E238" s="32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7"/>
      <c r="O238" s="327"/>
      <c r="P238" s="327"/>
      <c r="Q238" s="325"/>
      <c r="R238" s="35"/>
      <c r="S238" s="35"/>
      <c r="T238" s="36" t="s">
        <v>63</v>
      </c>
      <c r="U238" s="311">
        <v>600</v>
      </c>
      <c r="V238" s="312">
        <f>IFERROR(IF(U238="",0,CEILING((U238/$H238),1)*$H238),"")</f>
        <v>600.6</v>
      </c>
      <c r="W238" s="37">
        <f>IFERROR(IF(V238=0,"",ROUNDUP(V238/H238,0)*0.02175),"")</f>
        <v>1.67475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4">
        <v>4607091380897</v>
      </c>
      <c r="E239" s="32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7"/>
      <c r="O239" s="327"/>
      <c r="P239" s="327"/>
      <c r="Q239" s="325"/>
      <c r="R239" s="35"/>
      <c r="S239" s="35"/>
      <c r="T239" s="36" t="s">
        <v>63</v>
      </c>
      <c r="U239" s="311">
        <v>30</v>
      </c>
      <c r="V239" s="312">
        <f>IFERROR(IF(U239="",0,CEILING((U239/$H239),1)*$H239),"")</f>
        <v>33.6</v>
      </c>
      <c r="W239" s="37">
        <f>IFERROR(IF(V239=0,"",ROUNDUP(V239/H239,0)*0.02175),"")</f>
        <v>8.6999999999999994E-2</v>
      </c>
      <c r="X239" s="57"/>
      <c r="Y239" s="58"/>
      <c r="AC239" s="59"/>
      <c r="AZ239" s="195" t="s">
        <v>1</v>
      </c>
    </row>
    <row r="240" spans="1:52" x14ac:dyDescent="0.2">
      <c r="A240" s="317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9"/>
      <c r="M240" s="320" t="s">
        <v>64</v>
      </c>
      <c r="N240" s="321"/>
      <c r="O240" s="321"/>
      <c r="P240" s="321"/>
      <c r="Q240" s="321"/>
      <c r="R240" s="321"/>
      <c r="S240" s="322"/>
      <c r="T240" s="38" t="s">
        <v>65</v>
      </c>
      <c r="U240" s="313">
        <f>IFERROR(U237/H237,"0")+IFERROR(U238/H238,"0")+IFERROR(U239/H239,"0")</f>
        <v>87.637362637362628</v>
      </c>
      <c r="V240" s="313">
        <f>IFERROR(V237/H237,"0")+IFERROR(V238/H238,"0")+IFERROR(V239/H239,"0")</f>
        <v>89</v>
      </c>
      <c r="W240" s="313">
        <f>IFERROR(IF(W237="",0,W237),"0")+IFERROR(IF(W238="",0,W238),"0")+IFERROR(IF(W239="",0,W239),"0")</f>
        <v>1.9357499999999999</v>
      </c>
      <c r="X240" s="314"/>
      <c r="Y240" s="314"/>
    </row>
    <row r="241" spans="1:52" x14ac:dyDescent="0.2">
      <c r="A241" s="318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9"/>
      <c r="M241" s="320" t="s">
        <v>64</v>
      </c>
      <c r="N241" s="321"/>
      <c r="O241" s="321"/>
      <c r="P241" s="321"/>
      <c r="Q241" s="321"/>
      <c r="R241" s="321"/>
      <c r="S241" s="322"/>
      <c r="T241" s="38" t="s">
        <v>63</v>
      </c>
      <c r="U241" s="313">
        <f>IFERROR(SUM(U237:U239),"0")</f>
        <v>690</v>
      </c>
      <c r="V241" s="313">
        <f>IFERROR(SUM(V237:V239),"0")</f>
        <v>701.40000000000009</v>
      </c>
      <c r="W241" s="38"/>
      <c r="X241" s="314"/>
      <c r="Y241" s="314"/>
    </row>
    <row r="242" spans="1:52" ht="14.25" customHeight="1" x14ac:dyDescent="0.25">
      <c r="A242" s="323" t="s">
        <v>79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4">
        <v>4607091388374</v>
      </c>
      <c r="E243" s="32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92" t="s">
        <v>377</v>
      </c>
      <c r="N243" s="327"/>
      <c r="O243" s="327"/>
      <c r="P243" s="327"/>
      <c r="Q243" s="32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4">
        <v>4607091388381</v>
      </c>
      <c r="E244" s="32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67" t="s">
        <v>380</v>
      </c>
      <c r="N244" s="327"/>
      <c r="O244" s="327"/>
      <c r="P244" s="327"/>
      <c r="Q244" s="32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4">
        <v>4607091388404</v>
      </c>
      <c r="E245" s="32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7"/>
      <c r="O245" s="327"/>
      <c r="P245" s="327"/>
      <c r="Q245" s="32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7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9"/>
      <c r="M246" s="320" t="s">
        <v>64</v>
      </c>
      <c r="N246" s="321"/>
      <c r="O246" s="321"/>
      <c r="P246" s="321"/>
      <c r="Q246" s="321"/>
      <c r="R246" s="321"/>
      <c r="S246" s="322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8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9"/>
      <c r="M247" s="320" t="s">
        <v>64</v>
      </c>
      <c r="N247" s="321"/>
      <c r="O247" s="321"/>
      <c r="P247" s="321"/>
      <c r="Q247" s="321"/>
      <c r="R247" s="321"/>
      <c r="S247" s="322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3" t="s">
        <v>383</v>
      </c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4">
        <v>4680115881808</v>
      </c>
      <c r="E249" s="32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7"/>
      <c r="O249" s="327"/>
      <c r="P249" s="327"/>
      <c r="Q249" s="32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4">
        <v>4680115881822</v>
      </c>
      <c r="E250" s="32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7"/>
      <c r="O250" s="327"/>
      <c r="P250" s="327"/>
      <c r="Q250" s="32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4">
        <v>4680115880016</v>
      </c>
      <c r="E251" s="32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7"/>
      <c r="O251" s="327"/>
      <c r="P251" s="327"/>
      <c r="Q251" s="32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7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9"/>
      <c r="M252" s="320" t="s">
        <v>64</v>
      </c>
      <c r="N252" s="321"/>
      <c r="O252" s="321"/>
      <c r="P252" s="321"/>
      <c r="Q252" s="321"/>
      <c r="R252" s="321"/>
      <c r="S252" s="322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8"/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9"/>
      <c r="M253" s="320" t="s">
        <v>64</v>
      </c>
      <c r="N253" s="321"/>
      <c r="O253" s="321"/>
      <c r="P253" s="321"/>
      <c r="Q253" s="321"/>
      <c r="R253" s="321"/>
      <c r="S253" s="322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40" t="s">
        <v>391</v>
      </c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18"/>
      <c r="N254" s="318"/>
      <c r="O254" s="318"/>
      <c r="P254" s="318"/>
      <c r="Q254" s="318"/>
      <c r="R254" s="318"/>
      <c r="S254" s="318"/>
      <c r="T254" s="318"/>
      <c r="U254" s="318"/>
      <c r="V254" s="318"/>
      <c r="W254" s="318"/>
      <c r="X254" s="307"/>
      <c r="Y254" s="307"/>
    </row>
    <row r="255" spans="1:52" ht="14.25" customHeight="1" x14ac:dyDescent="0.25">
      <c r="A255" s="323" t="s">
        <v>100</v>
      </c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18"/>
      <c r="N255" s="318"/>
      <c r="O255" s="318"/>
      <c r="P255" s="318"/>
      <c r="Q255" s="318"/>
      <c r="R255" s="318"/>
      <c r="S255" s="318"/>
      <c r="T255" s="318"/>
      <c r="U255" s="318"/>
      <c r="V255" s="318"/>
      <c r="W255" s="318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4">
        <v>4607091387421</v>
      </c>
      <c r="E256" s="32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7"/>
      <c r="O256" s="327"/>
      <c r="P256" s="327"/>
      <c r="Q256" s="325"/>
      <c r="R256" s="35"/>
      <c r="S256" s="35"/>
      <c r="T256" s="36" t="s">
        <v>63</v>
      </c>
      <c r="U256" s="311">
        <v>40</v>
      </c>
      <c r="V256" s="312">
        <f t="shared" ref="V256:V262" si="13">IFERROR(IF(U256="",0,CEILING((U256/$H256),1)*$H256),"")</f>
        <v>43.2</v>
      </c>
      <c r="W256" s="37">
        <f>IFERROR(IF(V256=0,"",ROUNDUP(V256/H256,0)*0.02175),"")</f>
        <v>8.6999999999999994E-2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4">
        <v>4607091387421</v>
      </c>
      <c r="E257" s="32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4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7"/>
      <c r="O257" s="327"/>
      <c r="P257" s="327"/>
      <c r="Q257" s="32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4">
        <v>4607091387452</v>
      </c>
      <c r="E258" s="32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95" t="s">
        <v>397</v>
      </c>
      <c r="N258" s="327"/>
      <c r="O258" s="327"/>
      <c r="P258" s="327"/>
      <c r="Q258" s="32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4">
        <v>4607091387452</v>
      </c>
      <c r="E259" s="32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3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7"/>
      <c r="O259" s="327"/>
      <c r="P259" s="327"/>
      <c r="Q259" s="32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4">
        <v>4607091385984</v>
      </c>
      <c r="E260" s="32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7"/>
      <c r="O260" s="327"/>
      <c r="P260" s="327"/>
      <c r="Q260" s="32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4">
        <v>4607091387438</v>
      </c>
      <c r="E261" s="32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7"/>
      <c r="O261" s="327"/>
      <c r="P261" s="327"/>
      <c r="Q261" s="32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4">
        <v>4607091387469</v>
      </c>
      <c r="E262" s="32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7"/>
      <c r="O262" s="327"/>
      <c r="P262" s="327"/>
      <c r="Q262" s="32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7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9"/>
      <c r="M263" s="320" t="s">
        <v>64</v>
      </c>
      <c r="N263" s="321"/>
      <c r="O263" s="321"/>
      <c r="P263" s="321"/>
      <c r="Q263" s="321"/>
      <c r="R263" s="321"/>
      <c r="S263" s="322"/>
      <c r="T263" s="38" t="s">
        <v>65</v>
      </c>
      <c r="U263" s="313">
        <f>IFERROR(U256/H256,"0")+IFERROR(U257/H257,"0")+IFERROR(U258/H258,"0")+IFERROR(U259/H259,"0")+IFERROR(U260/H260,"0")+IFERROR(U261/H261,"0")+IFERROR(U262/H262,"0")</f>
        <v>3.7037037037037033</v>
      </c>
      <c r="V263" s="313">
        <f>IFERROR(V256/H256,"0")+IFERROR(V257/H257,"0")+IFERROR(V258/H258,"0")+IFERROR(V259/H259,"0")+IFERROR(V260/H260,"0")+IFERROR(V261/H261,"0")+IFERROR(V262/H262,"0")</f>
        <v>4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8.6999999999999994E-2</v>
      </c>
      <c r="X263" s="314"/>
      <c r="Y263" s="314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9"/>
      <c r="M264" s="320" t="s">
        <v>64</v>
      </c>
      <c r="N264" s="321"/>
      <c r="O264" s="321"/>
      <c r="P264" s="321"/>
      <c r="Q264" s="321"/>
      <c r="R264" s="321"/>
      <c r="S264" s="322"/>
      <c r="T264" s="38" t="s">
        <v>63</v>
      </c>
      <c r="U264" s="313">
        <f>IFERROR(SUM(U256:U262),"0")</f>
        <v>40</v>
      </c>
      <c r="V264" s="313">
        <f>IFERROR(SUM(V256:V262),"0")</f>
        <v>43.2</v>
      </c>
      <c r="W264" s="38"/>
      <c r="X264" s="314"/>
      <c r="Y264" s="314"/>
    </row>
    <row r="265" spans="1:52" ht="14.25" customHeight="1" x14ac:dyDescent="0.25">
      <c r="A265" s="323" t="s">
        <v>59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4">
        <v>4607091387292</v>
      </c>
      <c r="E266" s="32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7"/>
      <c r="O266" s="327"/>
      <c r="P266" s="327"/>
      <c r="Q266" s="32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4">
        <v>4607091387315</v>
      </c>
      <c r="E267" s="32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7"/>
      <c r="O267" s="327"/>
      <c r="P267" s="327"/>
      <c r="Q267" s="32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7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9"/>
      <c r="M268" s="320" t="s">
        <v>64</v>
      </c>
      <c r="N268" s="321"/>
      <c r="O268" s="321"/>
      <c r="P268" s="321"/>
      <c r="Q268" s="321"/>
      <c r="R268" s="321"/>
      <c r="S268" s="322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9"/>
      <c r="M269" s="320" t="s">
        <v>64</v>
      </c>
      <c r="N269" s="321"/>
      <c r="O269" s="321"/>
      <c r="P269" s="321"/>
      <c r="Q269" s="321"/>
      <c r="R269" s="321"/>
      <c r="S269" s="322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40" t="s">
        <v>409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07"/>
      <c r="Y270" s="307"/>
    </row>
    <row r="271" spans="1:52" ht="14.25" customHeight="1" x14ac:dyDescent="0.25">
      <c r="A271" s="323" t="s">
        <v>59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4">
        <v>4607091383836</v>
      </c>
      <c r="E272" s="32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3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7"/>
      <c r="O272" s="327"/>
      <c r="P272" s="327"/>
      <c r="Q272" s="325"/>
      <c r="R272" s="35"/>
      <c r="S272" s="35"/>
      <c r="T272" s="36" t="s">
        <v>63</v>
      </c>
      <c r="U272" s="311">
        <v>24</v>
      </c>
      <c r="V272" s="312">
        <f>IFERROR(IF(U272="",0,CEILING((U272/$H272),1)*$H272),"")</f>
        <v>25.2</v>
      </c>
      <c r="W272" s="37">
        <f>IFERROR(IF(V272=0,"",ROUNDUP(V272/H272,0)*0.00753),"")</f>
        <v>0.10542</v>
      </c>
      <c r="X272" s="57"/>
      <c r="Y272" s="58"/>
      <c r="AC272" s="59"/>
      <c r="AZ272" s="211" t="s">
        <v>1</v>
      </c>
    </row>
    <row r="273" spans="1:52" x14ac:dyDescent="0.2">
      <c r="A273" s="317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9"/>
      <c r="M273" s="320" t="s">
        <v>64</v>
      </c>
      <c r="N273" s="321"/>
      <c r="O273" s="321"/>
      <c r="P273" s="321"/>
      <c r="Q273" s="321"/>
      <c r="R273" s="321"/>
      <c r="S273" s="322"/>
      <c r="T273" s="38" t="s">
        <v>65</v>
      </c>
      <c r="U273" s="313">
        <f>IFERROR(U272/H272,"0")</f>
        <v>13.333333333333332</v>
      </c>
      <c r="V273" s="313">
        <f>IFERROR(V272/H272,"0")</f>
        <v>14</v>
      </c>
      <c r="W273" s="313">
        <f>IFERROR(IF(W272="",0,W272),"0")</f>
        <v>0.10542</v>
      </c>
      <c r="X273" s="314"/>
      <c r="Y273" s="314"/>
    </row>
    <row r="274" spans="1:52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9"/>
      <c r="M274" s="320" t="s">
        <v>64</v>
      </c>
      <c r="N274" s="321"/>
      <c r="O274" s="321"/>
      <c r="P274" s="321"/>
      <c r="Q274" s="321"/>
      <c r="R274" s="321"/>
      <c r="S274" s="322"/>
      <c r="T274" s="38" t="s">
        <v>63</v>
      </c>
      <c r="U274" s="313">
        <f>IFERROR(SUM(U272:U272),"0")</f>
        <v>24</v>
      </c>
      <c r="V274" s="313">
        <f>IFERROR(SUM(V272:V272),"0")</f>
        <v>25.2</v>
      </c>
      <c r="W274" s="38"/>
      <c r="X274" s="314"/>
      <c r="Y274" s="314"/>
    </row>
    <row r="275" spans="1:52" ht="14.25" customHeight="1" x14ac:dyDescent="0.25">
      <c r="A275" s="323" t="s">
        <v>66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4">
        <v>4607091387919</v>
      </c>
      <c r="E276" s="32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7"/>
      <c r="O276" s="327"/>
      <c r="P276" s="327"/>
      <c r="Q276" s="32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4">
        <v>4607091383942</v>
      </c>
      <c r="E277" s="32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7"/>
      <c r="O277" s="327"/>
      <c r="P277" s="327"/>
      <c r="Q277" s="325"/>
      <c r="R277" s="35"/>
      <c r="S277" s="35"/>
      <c r="T277" s="36" t="s">
        <v>63</v>
      </c>
      <c r="U277" s="311">
        <v>504</v>
      </c>
      <c r="V277" s="312">
        <f>IFERROR(IF(U277="",0,CEILING((U277/$H277),1)*$H277),"")</f>
        <v>504</v>
      </c>
      <c r="W277" s="37">
        <f>IFERROR(IF(V277=0,"",ROUNDUP(V277/H277,0)*0.00753),"")</f>
        <v>1.506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4">
        <v>4607091383959</v>
      </c>
      <c r="E278" s="32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3" t="s">
        <v>418</v>
      </c>
      <c r="N278" s="327"/>
      <c r="O278" s="327"/>
      <c r="P278" s="327"/>
      <c r="Q278" s="325"/>
      <c r="R278" s="35"/>
      <c r="S278" s="35"/>
      <c r="T278" s="36" t="s">
        <v>63</v>
      </c>
      <c r="U278" s="311">
        <v>504</v>
      </c>
      <c r="V278" s="312">
        <f>IFERROR(IF(U278="",0,CEILING((U278/$H278),1)*$H278),"")</f>
        <v>504</v>
      </c>
      <c r="W278" s="37">
        <f>IFERROR(IF(V278=0,"",ROUNDUP(V278/H278,0)*0.00753),"")</f>
        <v>1.506</v>
      </c>
      <c r="X278" s="57"/>
      <c r="Y278" s="58"/>
      <c r="AC278" s="59"/>
      <c r="AZ278" s="214" t="s">
        <v>1</v>
      </c>
    </row>
    <row r="279" spans="1:52" x14ac:dyDescent="0.2">
      <c r="A279" s="317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9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13">
        <f>IFERROR(U276/H276,"0")+IFERROR(U277/H277,"0")+IFERROR(U278/H278,"0")</f>
        <v>400</v>
      </c>
      <c r="V279" s="313">
        <f>IFERROR(V276/H276,"0")+IFERROR(V277/H277,"0")+IFERROR(V278/H278,"0")</f>
        <v>400</v>
      </c>
      <c r="W279" s="313">
        <f>IFERROR(IF(W276="",0,W276),"0")+IFERROR(IF(W277="",0,W277),"0")+IFERROR(IF(W278="",0,W278),"0")</f>
        <v>3.012</v>
      </c>
      <c r="X279" s="314"/>
      <c r="Y279" s="314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9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13">
        <f>IFERROR(SUM(U276:U278),"0")</f>
        <v>1008</v>
      </c>
      <c r="V280" s="313">
        <f>IFERROR(SUM(V276:V278),"0")</f>
        <v>1008</v>
      </c>
      <c r="W280" s="38"/>
      <c r="X280" s="314"/>
      <c r="Y280" s="314"/>
    </row>
    <row r="281" spans="1:52" ht="14.25" customHeight="1" x14ac:dyDescent="0.25">
      <c r="A281" s="323" t="s">
        <v>211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4">
        <v>4607091388831</v>
      </c>
      <c r="E282" s="32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7"/>
      <c r="O282" s="327"/>
      <c r="P282" s="327"/>
      <c r="Q282" s="325"/>
      <c r="R282" s="35"/>
      <c r="S282" s="35"/>
      <c r="T282" s="36" t="s">
        <v>63</v>
      </c>
      <c r="U282" s="311">
        <v>30.4</v>
      </c>
      <c r="V282" s="312">
        <f>IFERROR(IF(U282="",0,CEILING((U282/$H282),1)*$H282),"")</f>
        <v>31.919999999999998</v>
      </c>
      <c r="W282" s="37">
        <f>IFERROR(IF(V282=0,"",ROUNDUP(V282/H282,0)*0.00753),"")</f>
        <v>0.10542</v>
      </c>
      <c r="X282" s="57"/>
      <c r="Y282" s="58"/>
      <c r="AC282" s="59"/>
      <c r="AZ282" s="215" t="s">
        <v>1</v>
      </c>
    </row>
    <row r="283" spans="1:52" x14ac:dyDescent="0.2">
      <c r="A283" s="317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9"/>
      <c r="M283" s="320" t="s">
        <v>64</v>
      </c>
      <c r="N283" s="321"/>
      <c r="O283" s="321"/>
      <c r="P283" s="321"/>
      <c r="Q283" s="321"/>
      <c r="R283" s="321"/>
      <c r="S283" s="322"/>
      <c r="T283" s="38" t="s">
        <v>65</v>
      </c>
      <c r="U283" s="313">
        <f>IFERROR(U282/H282,"0")</f>
        <v>13.333333333333334</v>
      </c>
      <c r="V283" s="313">
        <f>IFERROR(V282/H282,"0")</f>
        <v>14</v>
      </c>
      <c r="W283" s="313">
        <f>IFERROR(IF(W282="",0,W282),"0")</f>
        <v>0.10542</v>
      </c>
      <c r="X283" s="314"/>
      <c r="Y283" s="314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9"/>
      <c r="M284" s="320" t="s">
        <v>64</v>
      </c>
      <c r="N284" s="321"/>
      <c r="O284" s="321"/>
      <c r="P284" s="321"/>
      <c r="Q284" s="321"/>
      <c r="R284" s="321"/>
      <c r="S284" s="322"/>
      <c r="T284" s="38" t="s">
        <v>63</v>
      </c>
      <c r="U284" s="313">
        <f>IFERROR(SUM(U282:U282),"0")</f>
        <v>30.4</v>
      </c>
      <c r="V284" s="313">
        <f>IFERROR(SUM(V282:V282),"0")</f>
        <v>31.919999999999998</v>
      </c>
      <c r="W284" s="38"/>
      <c r="X284" s="314"/>
      <c r="Y284" s="314"/>
    </row>
    <row r="285" spans="1:52" ht="14.25" customHeight="1" x14ac:dyDescent="0.25">
      <c r="A285" s="323" t="s">
        <v>79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4">
        <v>4607091383102</v>
      </c>
      <c r="E286" s="32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7"/>
      <c r="O286" s="327"/>
      <c r="P286" s="327"/>
      <c r="Q286" s="32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7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9"/>
      <c r="M287" s="320" t="s">
        <v>64</v>
      </c>
      <c r="N287" s="321"/>
      <c r="O287" s="321"/>
      <c r="P287" s="321"/>
      <c r="Q287" s="321"/>
      <c r="R287" s="321"/>
      <c r="S287" s="322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9"/>
      <c r="M288" s="320" t="s">
        <v>64</v>
      </c>
      <c r="N288" s="321"/>
      <c r="O288" s="321"/>
      <c r="P288" s="321"/>
      <c r="Q288" s="321"/>
      <c r="R288" s="321"/>
      <c r="S288" s="322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3" t="s">
        <v>423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49"/>
      <c r="Y289" s="49"/>
    </row>
    <row r="290" spans="1:52" ht="16.5" customHeight="1" x14ac:dyDescent="0.25">
      <c r="A290" s="340" t="s">
        <v>424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07"/>
      <c r="Y290" s="307"/>
    </row>
    <row r="291" spans="1:52" ht="14.25" customHeight="1" x14ac:dyDescent="0.25">
      <c r="A291" s="323" t="s">
        <v>100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4">
        <v>4607091383997</v>
      </c>
      <c r="E292" s="32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6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7"/>
      <c r="O292" s="327"/>
      <c r="P292" s="327"/>
      <c r="Q292" s="32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4">
        <v>4607091383997</v>
      </c>
      <c r="E293" s="32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7"/>
      <c r="O293" s="327"/>
      <c r="P293" s="327"/>
      <c r="Q293" s="325"/>
      <c r="R293" s="35"/>
      <c r="S293" s="35"/>
      <c r="T293" s="36" t="s">
        <v>63</v>
      </c>
      <c r="U293" s="311">
        <v>3400</v>
      </c>
      <c r="V293" s="312">
        <f t="shared" si="14"/>
        <v>3405</v>
      </c>
      <c r="W293" s="37">
        <f>IFERROR(IF(V293=0,"",ROUNDUP(V293/H293,0)*0.02175),"")</f>
        <v>4.9372499999999997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4">
        <v>4607091384130</v>
      </c>
      <c r="E294" s="32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7"/>
      <c r="O294" s="327"/>
      <c r="P294" s="327"/>
      <c r="Q294" s="325"/>
      <c r="R294" s="35"/>
      <c r="S294" s="35"/>
      <c r="T294" s="36" t="s">
        <v>63</v>
      </c>
      <c r="U294" s="311">
        <v>800</v>
      </c>
      <c r="V294" s="312">
        <f t="shared" si="14"/>
        <v>810</v>
      </c>
      <c r="W294" s="37">
        <f>IFERROR(IF(V294=0,"",ROUNDUP(V294/H294,0)*0.02175),"")</f>
        <v>1.1744999999999999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4">
        <v>4607091384130</v>
      </c>
      <c r="E295" s="32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7"/>
      <c r="O295" s="327"/>
      <c r="P295" s="327"/>
      <c r="Q295" s="32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4">
        <v>4607091384147</v>
      </c>
      <c r="E296" s="32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7"/>
      <c r="O296" s="327"/>
      <c r="P296" s="327"/>
      <c r="Q296" s="325"/>
      <c r="R296" s="35"/>
      <c r="S296" s="35"/>
      <c r="T296" s="36" t="s">
        <v>63</v>
      </c>
      <c r="U296" s="311">
        <v>1300</v>
      </c>
      <c r="V296" s="312">
        <f t="shared" si="14"/>
        <v>1305</v>
      </c>
      <c r="W296" s="37">
        <f>IFERROR(IF(V296=0,"",ROUNDUP(V296/H296,0)*0.02175),"")</f>
        <v>1.8922499999999998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4">
        <v>4607091384147</v>
      </c>
      <c r="E297" s="32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4" t="s">
        <v>434</v>
      </c>
      <c r="N297" s="327"/>
      <c r="O297" s="327"/>
      <c r="P297" s="327"/>
      <c r="Q297" s="32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4">
        <v>4607091384154</v>
      </c>
      <c r="E298" s="32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7"/>
      <c r="O298" s="327"/>
      <c r="P298" s="327"/>
      <c r="Q298" s="325"/>
      <c r="R298" s="35"/>
      <c r="S298" s="35"/>
      <c r="T298" s="36" t="s">
        <v>63</v>
      </c>
      <c r="U298" s="311">
        <v>105</v>
      </c>
      <c r="V298" s="312">
        <f t="shared" si="14"/>
        <v>105</v>
      </c>
      <c r="W298" s="37">
        <f>IFERROR(IF(V298=0,"",ROUNDUP(V298/H298,0)*0.00937),"")</f>
        <v>0.19677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4">
        <v>4607091384161</v>
      </c>
      <c r="E299" s="32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7"/>
      <c r="O299" s="327"/>
      <c r="P299" s="327"/>
      <c r="Q299" s="325"/>
      <c r="R299" s="35"/>
      <c r="S299" s="35"/>
      <c r="T299" s="36" t="s">
        <v>63</v>
      </c>
      <c r="U299" s="311">
        <v>20</v>
      </c>
      <c r="V299" s="312">
        <f t="shared" si="14"/>
        <v>20</v>
      </c>
      <c r="W299" s="37">
        <f>IFERROR(IF(V299=0,"",ROUNDUP(V299/H299,0)*0.00937),"")</f>
        <v>3.7479999999999999E-2</v>
      </c>
      <c r="X299" s="57"/>
      <c r="Y299" s="58"/>
      <c r="AC299" s="59"/>
      <c r="AZ299" s="224" t="s">
        <v>1</v>
      </c>
    </row>
    <row r="300" spans="1:52" x14ac:dyDescent="0.2">
      <c r="A300" s="317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9"/>
      <c r="M300" s="320" t="s">
        <v>64</v>
      </c>
      <c r="N300" s="321"/>
      <c r="O300" s="321"/>
      <c r="P300" s="321"/>
      <c r="Q300" s="321"/>
      <c r="R300" s="321"/>
      <c r="S300" s="322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391.66666666666669</v>
      </c>
      <c r="V300" s="313">
        <f>IFERROR(V292/H292,"0")+IFERROR(V293/H293,"0")+IFERROR(V294/H294,"0")+IFERROR(V295/H295,"0")+IFERROR(V296/H296,"0")+IFERROR(V297/H297,"0")+IFERROR(V298/H298,"0")+IFERROR(V299/H299,"0")</f>
        <v>393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8.2382500000000007</v>
      </c>
      <c r="X300" s="314"/>
      <c r="Y300" s="314"/>
    </row>
    <row r="301" spans="1:52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9"/>
      <c r="M301" s="320" t="s">
        <v>64</v>
      </c>
      <c r="N301" s="321"/>
      <c r="O301" s="321"/>
      <c r="P301" s="321"/>
      <c r="Q301" s="321"/>
      <c r="R301" s="321"/>
      <c r="S301" s="322"/>
      <c r="T301" s="38" t="s">
        <v>63</v>
      </c>
      <c r="U301" s="313">
        <f>IFERROR(SUM(U292:U299),"0")</f>
        <v>5625</v>
      </c>
      <c r="V301" s="313">
        <f>IFERROR(SUM(V292:V299),"0")</f>
        <v>5645</v>
      </c>
      <c r="W301" s="38"/>
      <c r="X301" s="314"/>
      <c r="Y301" s="314"/>
    </row>
    <row r="302" spans="1:52" ht="14.25" customHeight="1" x14ac:dyDescent="0.25">
      <c r="A302" s="323" t="s">
        <v>93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4">
        <v>4607091383980</v>
      </c>
      <c r="E303" s="32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7"/>
      <c r="O303" s="327"/>
      <c r="P303" s="327"/>
      <c r="Q303" s="325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4">
        <v>4607091384178</v>
      </c>
      <c r="E304" s="32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7"/>
      <c r="O304" s="327"/>
      <c r="P304" s="327"/>
      <c r="Q304" s="325"/>
      <c r="R304" s="35"/>
      <c r="S304" s="35"/>
      <c r="T304" s="36" t="s">
        <v>63</v>
      </c>
      <c r="U304" s="311">
        <v>20</v>
      </c>
      <c r="V304" s="312">
        <f>IFERROR(IF(U304="",0,CEILING((U304/$H304),1)*$H304),"")</f>
        <v>20</v>
      </c>
      <c r="W304" s="37">
        <f>IFERROR(IF(V304=0,"",ROUNDUP(V304/H304,0)*0.00937),"")</f>
        <v>4.6850000000000003E-2</v>
      </c>
      <c r="X304" s="57"/>
      <c r="Y304" s="58"/>
      <c r="AC304" s="59"/>
      <c r="AZ304" s="226" t="s">
        <v>1</v>
      </c>
    </row>
    <row r="305" spans="1:52" x14ac:dyDescent="0.2">
      <c r="A305" s="317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9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13">
        <f>IFERROR(U303/H303,"0")+IFERROR(U304/H304,"0")</f>
        <v>71.666666666666671</v>
      </c>
      <c r="V305" s="313">
        <f>IFERROR(V303/H303,"0")+IFERROR(V304/H304,"0")</f>
        <v>72</v>
      </c>
      <c r="W305" s="313">
        <f>IFERROR(IF(W303="",0,W303),"0")+IFERROR(IF(W304="",0,W304),"0")</f>
        <v>1.5041</v>
      </c>
      <c r="X305" s="314"/>
      <c r="Y305" s="314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9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13">
        <f>IFERROR(SUM(U303:U304),"0")</f>
        <v>1020</v>
      </c>
      <c r="V306" s="313">
        <f>IFERROR(SUM(V303:V304),"0")</f>
        <v>1025</v>
      </c>
      <c r="W306" s="38"/>
      <c r="X306" s="314"/>
      <c r="Y306" s="314"/>
    </row>
    <row r="307" spans="1:52" ht="14.25" customHeight="1" x14ac:dyDescent="0.25">
      <c r="A307" s="32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4">
        <v>4607091384260</v>
      </c>
      <c r="E308" s="32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7"/>
      <c r="O308" s="327"/>
      <c r="P308" s="327"/>
      <c r="Q308" s="325"/>
      <c r="R308" s="35"/>
      <c r="S308" s="35"/>
      <c r="T308" s="36" t="s">
        <v>63</v>
      </c>
      <c r="U308" s="311">
        <v>50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17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9"/>
      <c r="M309" s="320" t="s">
        <v>64</v>
      </c>
      <c r="N309" s="321"/>
      <c r="O309" s="321"/>
      <c r="P309" s="321"/>
      <c r="Q309" s="321"/>
      <c r="R309" s="321"/>
      <c r="S309" s="322"/>
      <c r="T309" s="38" t="s">
        <v>65</v>
      </c>
      <c r="U309" s="313">
        <f>IFERROR(U308/H308,"0")</f>
        <v>6.4102564102564106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9"/>
      <c r="M310" s="320" t="s">
        <v>64</v>
      </c>
      <c r="N310" s="321"/>
      <c r="O310" s="321"/>
      <c r="P310" s="321"/>
      <c r="Q310" s="321"/>
      <c r="R310" s="321"/>
      <c r="S310" s="322"/>
      <c r="T310" s="38" t="s">
        <v>63</v>
      </c>
      <c r="U310" s="313">
        <f>IFERROR(SUM(U308:U308),"0")</f>
        <v>50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23" t="s">
        <v>211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4">
        <v>4607091384673</v>
      </c>
      <c r="E312" s="32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7"/>
      <c r="O312" s="327"/>
      <c r="P312" s="327"/>
      <c r="Q312" s="325"/>
      <c r="R312" s="35"/>
      <c r="S312" s="35"/>
      <c r="T312" s="36" t="s">
        <v>63</v>
      </c>
      <c r="U312" s="311">
        <v>110</v>
      </c>
      <c r="V312" s="312">
        <f>IFERROR(IF(U312="",0,CEILING((U312/$H312),1)*$H312),"")</f>
        <v>117</v>
      </c>
      <c r="W312" s="37">
        <f>IFERROR(IF(V312=0,"",ROUNDUP(V312/H312,0)*0.02175),"")</f>
        <v>0.32624999999999998</v>
      </c>
      <c r="X312" s="57"/>
      <c r="Y312" s="58"/>
      <c r="AC312" s="59"/>
      <c r="AZ312" s="228" t="s">
        <v>1</v>
      </c>
    </row>
    <row r="313" spans="1:52" x14ac:dyDescent="0.2">
      <c r="A313" s="317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9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13">
        <f>IFERROR(U312/H312,"0")</f>
        <v>14.102564102564102</v>
      </c>
      <c r="V313" s="313">
        <f>IFERROR(V312/H312,"0")</f>
        <v>15</v>
      </c>
      <c r="W313" s="313">
        <f>IFERROR(IF(W312="",0,W312),"0")</f>
        <v>0.32624999999999998</v>
      </c>
      <c r="X313" s="314"/>
      <c r="Y313" s="314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19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13">
        <f>IFERROR(SUM(U312:U312),"0")</f>
        <v>110</v>
      </c>
      <c r="V314" s="313">
        <f>IFERROR(SUM(V312:V312),"0")</f>
        <v>117</v>
      </c>
      <c r="W314" s="38"/>
      <c r="X314" s="314"/>
      <c r="Y314" s="314"/>
    </row>
    <row r="315" spans="1:52" ht="16.5" customHeight="1" x14ac:dyDescent="0.25">
      <c r="A315" s="340" t="s">
        <v>447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7"/>
      <c r="Y315" s="307"/>
    </row>
    <row r="316" spans="1:52" ht="14.25" customHeight="1" x14ac:dyDescent="0.25">
      <c r="A316" s="323" t="s">
        <v>100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4">
        <v>4607091384185</v>
      </c>
      <c r="E317" s="32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7"/>
      <c r="O317" s="327"/>
      <c r="P317" s="327"/>
      <c r="Q317" s="325"/>
      <c r="R317" s="35"/>
      <c r="S317" s="35"/>
      <c r="T317" s="36" t="s">
        <v>63</v>
      </c>
      <c r="U317" s="311">
        <v>80</v>
      </c>
      <c r="V317" s="312">
        <f>IFERROR(IF(U317="",0,CEILING((U317/$H317),1)*$H317),"")</f>
        <v>84</v>
      </c>
      <c r="W317" s="37">
        <f>IFERROR(IF(V317=0,"",ROUNDUP(V317/H317,0)*0.02175),"")</f>
        <v>0.15225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4">
        <v>4607091384192</v>
      </c>
      <c r="E318" s="32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7"/>
      <c r="O318" s="327"/>
      <c r="P318" s="327"/>
      <c r="Q318" s="32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4">
        <v>4680115881907</v>
      </c>
      <c r="E319" s="32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7"/>
      <c r="O319" s="327"/>
      <c r="P319" s="327"/>
      <c r="Q319" s="32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4">
        <v>4607091384680</v>
      </c>
      <c r="E320" s="32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7"/>
      <c r="O320" s="327"/>
      <c r="P320" s="327"/>
      <c r="Q320" s="32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7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9"/>
      <c r="M321" s="320" t="s">
        <v>64</v>
      </c>
      <c r="N321" s="321"/>
      <c r="O321" s="321"/>
      <c r="P321" s="321"/>
      <c r="Q321" s="321"/>
      <c r="R321" s="321"/>
      <c r="S321" s="322"/>
      <c r="T321" s="38" t="s">
        <v>65</v>
      </c>
      <c r="U321" s="313">
        <f>IFERROR(U317/H317,"0")+IFERROR(U318/H318,"0")+IFERROR(U319/H319,"0")+IFERROR(U320/H320,"0")</f>
        <v>6.666666666666667</v>
      </c>
      <c r="V321" s="313">
        <f>IFERROR(V317/H317,"0")+IFERROR(V318/H318,"0")+IFERROR(V319/H319,"0")+IFERROR(V320/H320,"0")</f>
        <v>7</v>
      </c>
      <c r="W321" s="313">
        <f>IFERROR(IF(W317="",0,W317),"0")+IFERROR(IF(W318="",0,W318),"0")+IFERROR(IF(W319="",0,W319),"0")+IFERROR(IF(W320="",0,W320),"0")</f>
        <v>0.15225</v>
      </c>
      <c r="X321" s="314"/>
      <c r="Y321" s="314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9"/>
      <c r="M322" s="320" t="s">
        <v>64</v>
      </c>
      <c r="N322" s="321"/>
      <c r="O322" s="321"/>
      <c r="P322" s="321"/>
      <c r="Q322" s="321"/>
      <c r="R322" s="321"/>
      <c r="S322" s="322"/>
      <c r="T322" s="38" t="s">
        <v>63</v>
      </c>
      <c r="U322" s="313">
        <f>IFERROR(SUM(U317:U320),"0")</f>
        <v>80</v>
      </c>
      <c r="V322" s="313">
        <f>IFERROR(SUM(V317:V320),"0")</f>
        <v>84</v>
      </c>
      <c r="W322" s="38"/>
      <c r="X322" s="314"/>
      <c r="Y322" s="314"/>
    </row>
    <row r="323" spans="1:52" ht="14.25" customHeight="1" x14ac:dyDescent="0.25">
      <c r="A323" s="32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4">
        <v>4607091384802</v>
      </c>
      <c r="E324" s="32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7"/>
      <c r="O324" s="327"/>
      <c r="P324" s="327"/>
      <c r="Q324" s="32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4">
        <v>4607091384826</v>
      </c>
      <c r="E325" s="32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7"/>
      <c r="O325" s="327"/>
      <c r="P325" s="327"/>
      <c r="Q325" s="32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7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9"/>
      <c r="M326" s="320" t="s">
        <v>64</v>
      </c>
      <c r="N326" s="321"/>
      <c r="O326" s="321"/>
      <c r="P326" s="321"/>
      <c r="Q326" s="321"/>
      <c r="R326" s="321"/>
      <c r="S326" s="322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9"/>
      <c r="M327" s="320" t="s">
        <v>64</v>
      </c>
      <c r="N327" s="321"/>
      <c r="O327" s="321"/>
      <c r="P327" s="321"/>
      <c r="Q327" s="321"/>
      <c r="R327" s="321"/>
      <c r="S327" s="322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4">
        <v>4607091384246</v>
      </c>
      <c r="E329" s="32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7"/>
      <c r="O329" s="327"/>
      <c r="P329" s="327"/>
      <c r="Q329" s="325"/>
      <c r="R329" s="35"/>
      <c r="S329" s="35"/>
      <c r="T329" s="36" t="s">
        <v>63</v>
      </c>
      <c r="U329" s="311">
        <v>20</v>
      </c>
      <c r="V329" s="312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4">
        <v>4680115881976</v>
      </c>
      <c r="E330" s="32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7"/>
      <c r="O330" s="327"/>
      <c r="P330" s="327"/>
      <c r="Q330" s="32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4">
        <v>4607091384253</v>
      </c>
      <c r="E331" s="32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7"/>
      <c r="O331" s="327"/>
      <c r="P331" s="327"/>
      <c r="Q331" s="32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4">
        <v>4680115881969</v>
      </c>
      <c r="E332" s="32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7"/>
      <c r="O332" s="327"/>
      <c r="P332" s="327"/>
      <c r="Q332" s="32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7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9"/>
      <c r="M333" s="320" t="s">
        <v>64</v>
      </c>
      <c r="N333" s="321"/>
      <c r="O333" s="321"/>
      <c r="P333" s="321"/>
      <c r="Q333" s="321"/>
      <c r="R333" s="321"/>
      <c r="S333" s="322"/>
      <c r="T333" s="38" t="s">
        <v>65</v>
      </c>
      <c r="U333" s="313">
        <f>IFERROR(U329/H329,"0")+IFERROR(U330/H330,"0")+IFERROR(U331/H331,"0")+IFERROR(U332/H332,"0")</f>
        <v>2.5641025641025643</v>
      </c>
      <c r="V333" s="313">
        <f>IFERROR(V329/H329,"0")+IFERROR(V330/H330,"0")+IFERROR(V331/H331,"0")+IFERROR(V332/H332,"0")</f>
        <v>3</v>
      </c>
      <c r="W333" s="313">
        <f>IFERROR(IF(W329="",0,W329),"0")+IFERROR(IF(W330="",0,W330),"0")+IFERROR(IF(W331="",0,W331),"0")+IFERROR(IF(W332="",0,W332),"0")</f>
        <v>6.5250000000000002E-2</v>
      </c>
      <c r="X333" s="314"/>
      <c r="Y333" s="314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19"/>
      <c r="M334" s="320" t="s">
        <v>64</v>
      </c>
      <c r="N334" s="321"/>
      <c r="O334" s="321"/>
      <c r="P334" s="321"/>
      <c r="Q334" s="321"/>
      <c r="R334" s="321"/>
      <c r="S334" s="322"/>
      <c r="T334" s="38" t="s">
        <v>63</v>
      </c>
      <c r="U334" s="313">
        <f>IFERROR(SUM(U329:U332),"0")</f>
        <v>20</v>
      </c>
      <c r="V334" s="313">
        <f>IFERROR(SUM(V329:V332),"0")</f>
        <v>23.4</v>
      </c>
      <c r="W334" s="38"/>
      <c r="X334" s="314"/>
      <c r="Y334" s="314"/>
    </row>
    <row r="335" spans="1:52" ht="14.25" customHeight="1" x14ac:dyDescent="0.25">
      <c r="A335" s="323" t="s">
        <v>211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4">
        <v>4607091389357</v>
      </c>
      <c r="E336" s="32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7"/>
      <c r="O336" s="327"/>
      <c r="P336" s="327"/>
      <c r="Q336" s="32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7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9"/>
      <c r="M337" s="320" t="s">
        <v>64</v>
      </c>
      <c r="N337" s="321"/>
      <c r="O337" s="321"/>
      <c r="P337" s="321"/>
      <c r="Q337" s="321"/>
      <c r="R337" s="321"/>
      <c r="S337" s="322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9"/>
      <c r="M338" s="320" t="s">
        <v>64</v>
      </c>
      <c r="N338" s="321"/>
      <c r="O338" s="321"/>
      <c r="P338" s="321"/>
      <c r="Q338" s="321"/>
      <c r="R338" s="321"/>
      <c r="S338" s="322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3" t="s">
        <v>470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49"/>
      <c r="Y339" s="49"/>
    </row>
    <row r="340" spans="1:52" ht="16.5" customHeight="1" x14ac:dyDescent="0.25">
      <c r="A340" s="340" t="s">
        <v>471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7"/>
      <c r="Y340" s="307"/>
    </row>
    <row r="341" spans="1:52" ht="14.25" customHeight="1" x14ac:dyDescent="0.25">
      <c r="A341" s="323" t="s">
        <v>100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4">
        <v>4607091389708</v>
      </c>
      <c r="E342" s="32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7"/>
      <c r="O342" s="327"/>
      <c r="P342" s="327"/>
      <c r="Q342" s="32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4">
        <v>4607091389692</v>
      </c>
      <c r="E343" s="32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7"/>
      <c r="O343" s="327"/>
      <c r="P343" s="327"/>
      <c r="Q343" s="325"/>
      <c r="R343" s="35"/>
      <c r="S343" s="35"/>
      <c r="T343" s="36" t="s">
        <v>63</v>
      </c>
      <c r="U343" s="311">
        <v>40.5</v>
      </c>
      <c r="V343" s="312">
        <f>IFERROR(IF(U343="",0,CEILING((U343/$H343),1)*$H343),"")</f>
        <v>40.5</v>
      </c>
      <c r="W343" s="37">
        <f>IFERROR(IF(V343=0,"",ROUNDUP(V343/H343,0)*0.00753),"")</f>
        <v>0.11295000000000001</v>
      </c>
      <c r="X343" s="57"/>
      <c r="Y343" s="58"/>
      <c r="AC343" s="59"/>
      <c r="AZ343" s="241" t="s">
        <v>1</v>
      </c>
    </row>
    <row r="344" spans="1:52" x14ac:dyDescent="0.2">
      <c r="A344" s="317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9"/>
      <c r="M344" s="320" t="s">
        <v>64</v>
      </c>
      <c r="N344" s="321"/>
      <c r="O344" s="321"/>
      <c r="P344" s="321"/>
      <c r="Q344" s="321"/>
      <c r="R344" s="321"/>
      <c r="S344" s="322"/>
      <c r="T344" s="38" t="s">
        <v>65</v>
      </c>
      <c r="U344" s="313">
        <f>IFERROR(U342/H342,"0")+IFERROR(U343/H343,"0")</f>
        <v>14.999999999999998</v>
      </c>
      <c r="V344" s="313">
        <f>IFERROR(V342/H342,"0")+IFERROR(V343/H343,"0")</f>
        <v>14.999999999999998</v>
      </c>
      <c r="W344" s="313">
        <f>IFERROR(IF(W342="",0,W342),"0")+IFERROR(IF(W343="",0,W343),"0")</f>
        <v>0.11295000000000001</v>
      </c>
      <c r="X344" s="314"/>
      <c r="Y344" s="314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19"/>
      <c r="M345" s="320" t="s">
        <v>64</v>
      </c>
      <c r="N345" s="321"/>
      <c r="O345" s="321"/>
      <c r="P345" s="321"/>
      <c r="Q345" s="321"/>
      <c r="R345" s="321"/>
      <c r="S345" s="322"/>
      <c r="T345" s="38" t="s">
        <v>63</v>
      </c>
      <c r="U345" s="313">
        <f>IFERROR(SUM(U342:U343),"0")</f>
        <v>40.5</v>
      </c>
      <c r="V345" s="313">
        <f>IFERROR(SUM(V342:V343),"0")</f>
        <v>40.5</v>
      </c>
      <c r="W345" s="38"/>
      <c r="X345" s="314"/>
      <c r="Y345" s="314"/>
    </row>
    <row r="346" spans="1:52" ht="14.25" customHeight="1" x14ac:dyDescent="0.25">
      <c r="A346" s="32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4">
        <v>4607091389753</v>
      </c>
      <c r="E347" s="32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7"/>
      <c r="O347" s="327"/>
      <c r="P347" s="327"/>
      <c r="Q347" s="325"/>
      <c r="R347" s="35"/>
      <c r="S347" s="35"/>
      <c r="T347" s="36" t="s">
        <v>63</v>
      </c>
      <c r="U347" s="311">
        <v>120</v>
      </c>
      <c r="V347" s="312">
        <f t="shared" ref="V347:V359" si="15">IFERROR(IF(U347="",0,CEILING((U347/$H347),1)*$H347),"")</f>
        <v>121.80000000000001</v>
      </c>
      <c r="W347" s="37">
        <f>IFERROR(IF(V347=0,"",ROUNDUP(V347/H347,0)*0.00753),"")</f>
        <v>0.21837000000000001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4">
        <v>4607091389760</v>
      </c>
      <c r="E348" s="32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7"/>
      <c r="O348" s="327"/>
      <c r="P348" s="327"/>
      <c r="Q348" s="32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4">
        <v>4607091389746</v>
      </c>
      <c r="E349" s="32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7"/>
      <c r="O349" s="327"/>
      <c r="P349" s="327"/>
      <c r="Q349" s="325"/>
      <c r="R349" s="35"/>
      <c r="S349" s="35"/>
      <c r="T349" s="36" t="s">
        <v>63</v>
      </c>
      <c r="U349" s="311">
        <v>50</v>
      </c>
      <c r="V349" s="312">
        <f t="shared" si="15"/>
        <v>50.400000000000006</v>
      </c>
      <c r="W349" s="37">
        <f>IFERROR(IF(V349=0,"",ROUNDUP(V349/H349,0)*0.00753),"")</f>
        <v>9.0359999999999996E-2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4">
        <v>4680115882928</v>
      </c>
      <c r="E350" s="32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7"/>
      <c r="O350" s="327"/>
      <c r="P350" s="327"/>
      <c r="Q350" s="325"/>
      <c r="R350" s="35"/>
      <c r="S350" s="35"/>
      <c r="T350" s="36" t="s">
        <v>63</v>
      </c>
      <c r="U350" s="311">
        <v>112</v>
      </c>
      <c r="V350" s="312">
        <f t="shared" si="15"/>
        <v>112.56</v>
      </c>
      <c r="W350" s="37">
        <f>IFERROR(IF(V350=0,"",ROUNDUP(V350/H350,0)*0.00753),"")</f>
        <v>0.50451000000000001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4">
        <v>4680115883147</v>
      </c>
      <c r="E351" s="32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3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7"/>
      <c r="O351" s="327"/>
      <c r="P351" s="327"/>
      <c r="Q351" s="32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4">
        <v>4607091384338</v>
      </c>
      <c r="E352" s="32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7"/>
      <c r="O352" s="327"/>
      <c r="P352" s="327"/>
      <c r="Q352" s="325"/>
      <c r="R352" s="35"/>
      <c r="S352" s="35"/>
      <c r="T352" s="36" t="s">
        <v>63</v>
      </c>
      <c r="U352" s="311">
        <v>105</v>
      </c>
      <c r="V352" s="312">
        <f t="shared" si="15"/>
        <v>105</v>
      </c>
      <c r="W352" s="37">
        <f t="shared" si="16"/>
        <v>0.251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4">
        <v>4680115883154</v>
      </c>
      <c r="E353" s="32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7"/>
      <c r="O353" s="327"/>
      <c r="P353" s="327"/>
      <c r="Q353" s="32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4">
        <v>4607091389524</v>
      </c>
      <c r="E354" s="32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7"/>
      <c r="O354" s="327"/>
      <c r="P354" s="327"/>
      <c r="Q354" s="325"/>
      <c r="R354" s="35"/>
      <c r="S354" s="35"/>
      <c r="T354" s="36" t="s">
        <v>63</v>
      </c>
      <c r="U354" s="311">
        <v>52.5</v>
      </c>
      <c r="V354" s="312">
        <f t="shared" si="15"/>
        <v>52.5</v>
      </c>
      <c r="W354" s="37">
        <f t="shared" si="16"/>
        <v>0.1255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4">
        <v>4680115883161</v>
      </c>
      <c r="E355" s="32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7"/>
      <c r="O355" s="327"/>
      <c r="P355" s="327"/>
      <c r="Q355" s="32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4">
        <v>4607091384345</v>
      </c>
      <c r="E356" s="32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7"/>
      <c r="O356" s="327"/>
      <c r="P356" s="327"/>
      <c r="Q356" s="32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4">
        <v>4680115883178</v>
      </c>
      <c r="E357" s="32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7"/>
      <c r="O357" s="327"/>
      <c r="P357" s="327"/>
      <c r="Q357" s="32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4">
        <v>4607091389531</v>
      </c>
      <c r="E358" s="32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7"/>
      <c r="O358" s="327"/>
      <c r="P358" s="327"/>
      <c r="Q358" s="325"/>
      <c r="R358" s="35"/>
      <c r="S358" s="35"/>
      <c r="T358" s="36" t="s">
        <v>63</v>
      </c>
      <c r="U358" s="311">
        <v>105</v>
      </c>
      <c r="V358" s="312">
        <f t="shared" si="15"/>
        <v>105</v>
      </c>
      <c r="W358" s="37">
        <f t="shared" si="16"/>
        <v>0.251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4">
        <v>4680115883185</v>
      </c>
      <c r="E359" s="32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408" t="s">
        <v>502</v>
      </c>
      <c r="N359" s="327"/>
      <c r="O359" s="327"/>
      <c r="P359" s="327"/>
      <c r="Q359" s="32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7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9"/>
      <c r="M360" s="320" t="s">
        <v>64</v>
      </c>
      <c r="N360" s="321"/>
      <c r="O360" s="321"/>
      <c r="P360" s="321"/>
      <c r="Q360" s="321"/>
      <c r="R360" s="321"/>
      <c r="S360" s="322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232.14285714285714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233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1.4407399999999999</v>
      </c>
      <c r="X360" s="314"/>
      <c r="Y360" s="314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19"/>
      <c r="M361" s="320" t="s">
        <v>64</v>
      </c>
      <c r="N361" s="321"/>
      <c r="O361" s="321"/>
      <c r="P361" s="321"/>
      <c r="Q361" s="321"/>
      <c r="R361" s="321"/>
      <c r="S361" s="322"/>
      <c r="T361" s="38" t="s">
        <v>63</v>
      </c>
      <c r="U361" s="313">
        <f>IFERROR(SUM(U347:U359),"0")</f>
        <v>544.5</v>
      </c>
      <c r="V361" s="313">
        <f>IFERROR(SUM(V347:V359),"0")</f>
        <v>547.26</v>
      </c>
      <c r="W361" s="38"/>
      <c r="X361" s="314"/>
      <c r="Y361" s="314"/>
    </row>
    <row r="362" spans="1:52" ht="14.25" customHeight="1" x14ac:dyDescent="0.25">
      <c r="A362" s="32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4">
        <v>4607091389685</v>
      </c>
      <c r="E363" s="32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7"/>
      <c r="O363" s="327"/>
      <c r="P363" s="327"/>
      <c r="Q363" s="32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4">
        <v>4607091389654</v>
      </c>
      <c r="E364" s="32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7"/>
      <c r="O364" s="327"/>
      <c r="P364" s="327"/>
      <c r="Q364" s="32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4">
        <v>4607091384352</v>
      </c>
      <c r="E365" s="32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7"/>
      <c r="O365" s="327"/>
      <c r="P365" s="327"/>
      <c r="Q365" s="32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4">
        <v>4607091389661</v>
      </c>
      <c r="E366" s="32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7"/>
      <c r="O366" s="327"/>
      <c r="P366" s="327"/>
      <c r="Q366" s="32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7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9"/>
      <c r="M367" s="320" t="s">
        <v>64</v>
      </c>
      <c r="N367" s="321"/>
      <c r="O367" s="321"/>
      <c r="P367" s="321"/>
      <c r="Q367" s="321"/>
      <c r="R367" s="321"/>
      <c r="S367" s="322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9"/>
      <c r="M368" s="320" t="s">
        <v>64</v>
      </c>
      <c r="N368" s="321"/>
      <c r="O368" s="321"/>
      <c r="P368" s="321"/>
      <c r="Q368" s="321"/>
      <c r="R368" s="321"/>
      <c r="S368" s="322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3" t="s">
        <v>211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4">
        <v>4680115881648</v>
      </c>
      <c r="E370" s="32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7"/>
      <c r="O370" s="327"/>
      <c r="P370" s="327"/>
      <c r="Q370" s="32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7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320" t="s">
        <v>64</v>
      </c>
      <c r="N371" s="321"/>
      <c r="O371" s="321"/>
      <c r="P371" s="321"/>
      <c r="Q371" s="321"/>
      <c r="R371" s="321"/>
      <c r="S371" s="322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9"/>
      <c r="M372" s="320" t="s">
        <v>64</v>
      </c>
      <c r="N372" s="321"/>
      <c r="O372" s="321"/>
      <c r="P372" s="321"/>
      <c r="Q372" s="321"/>
      <c r="R372" s="321"/>
      <c r="S372" s="322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4">
        <v>4680115883017</v>
      </c>
      <c r="E374" s="32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5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7"/>
      <c r="O374" s="327"/>
      <c r="P374" s="327"/>
      <c r="Q374" s="325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4">
        <v>4680115883031</v>
      </c>
      <c r="E375" s="32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6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7"/>
      <c r="O375" s="327"/>
      <c r="P375" s="327"/>
      <c r="Q375" s="32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4">
        <v>4680115883024</v>
      </c>
      <c r="E376" s="32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1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7"/>
      <c r="O376" s="327"/>
      <c r="P376" s="327"/>
      <c r="Q376" s="32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7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9"/>
      <c r="M377" s="320" t="s">
        <v>64</v>
      </c>
      <c r="N377" s="321"/>
      <c r="O377" s="321"/>
      <c r="P377" s="321"/>
      <c r="Q377" s="321"/>
      <c r="R377" s="321"/>
      <c r="S377" s="322"/>
      <c r="T377" s="38" t="s">
        <v>65</v>
      </c>
      <c r="U377" s="313">
        <f>IFERROR(U374/H374,"0")+IFERROR(U375/H375,"0")+IFERROR(U376/H376,"0")</f>
        <v>10</v>
      </c>
      <c r="V377" s="313">
        <f>IFERROR(V374/H374,"0")+IFERROR(V375/H375,"0")+IFERROR(V376/H376,"0")</f>
        <v>10</v>
      </c>
      <c r="W377" s="313">
        <f>IFERROR(IF(W374="",0,W374),"0")+IFERROR(IF(W375="",0,W375),"0")+IFERROR(IF(W376="",0,W376),"0")</f>
        <v>3.49E-2</v>
      </c>
      <c r="X377" s="314"/>
      <c r="Y377" s="314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9"/>
      <c r="M378" s="320" t="s">
        <v>64</v>
      </c>
      <c r="N378" s="321"/>
      <c r="O378" s="321"/>
      <c r="P378" s="321"/>
      <c r="Q378" s="321"/>
      <c r="R378" s="321"/>
      <c r="S378" s="322"/>
      <c r="T378" s="38" t="s">
        <v>63</v>
      </c>
      <c r="U378" s="313">
        <f>IFERROR(SUM(U374:U376),"0")</f>
        <v>6</v>
      </c>
      <c r="V378" s="313">
        <f>IFERROR(SUM(V374:V376),"0")</f>
        <v>6</v>
      </c>
      <c r="W378" s="38"/>
      <c r="X378" s="314"/>
      <c r="Y378" s="314"/>
    </row>
    <row r="379" spans="1:52" ht="14.25" customHeight="1" x14ac:dyDescent="0.25">
      <c r="A379" s="323" t="s">
        <v>88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4">
        <v>4680115882997</v>
      </c>
      <c r="E380" s="32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7" t="s">
        <v>522</v>
      </c>
      <c r="N380" s="327"/>
      <c r="O380" s="327"/>
      <c r="P380" s="327"/>
      <c r="Q380" s="32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7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9"/>
      <c r="M381" s="320" t="s">
        <v>64</v>
      </c>
      <c r="N381" s="321"/>
      <c r="O381" s="321"/>
      <c r="P381" s="321"/>
      <c r="Q381" s="321"/>
      <c r="R381" s="321"/>
      <c r="S381" s="322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9"/>
      <c r="M382" s="320" t="s">
        <v>64</v>
      </c>
      <c r="N382" s="321"/>
      <c r="O382" s="321"/>
      <c r="P382" s="321"/>
      <c r="Q382" s="321"/>
      <c r="R382" s="321"/>
      <c r="S382" s="322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40" t="s">
        <v>523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7"/>
      <c r="Y383" s="307"/>
    </row>
    <row r="384" spans="1:52" ht="14.25" customHeight="1" x14ac:dyDescent="0.25">
      <c r="A384" s="323" t="s">
        <v>93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4">
        <v>4607091389388</v>
      </c>
      <c r="E385" s="32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7"/>
      <c r="O385" s="327"/>
      <c r="P385" s="327"/>
      <c r="Q385" s="32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4">
        <v>4607091389364</v>
      </c>
      <c r="E386" s="32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7"/>
      <c r="O386" s="327"/>
      <c r="P386" s="327"/>
      <c r="Q386" s="32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7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9"/>
      <c r="M387" s="320" t="s">
        <v>64</v>
      </c>
      <c r="N387" s="321"/>
      <c r="O387" s="321"/>
      <c r="P387" s="321"/>
      <c r="Q387" s="321"/>
      <c r="R387" s="321"/>
      <c r="S387" s="322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9"/>
      <c r="M388" s="320" t="s">
        <v>64</v>
      </c>
      <c r="N388" s="321"/>
      <c r="O388" s="321"/>
      <c r="P388" s="321"/>
      <c r="Q388" s="321"/>
      <c r="R388" s="321"/>
      <c r="S388" s="322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4">
        <v>4607091389739</v>
      </c>
      <c r="E390" s="32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7"/>
      <c r="O390" s="327"/>
      <c r="P390" s="327"/>
      <c r="Q390" s="325"/>
      <c r="R390" s="35"/>
      <c r="S390" s="35"/>
      <c r="T390" s="36" t="s">
        <v>63</v>
      </c>
      <c r="U390" s="311">
        <v>120</v>
      </c>
      <c r="V390" s="312">
        <f t="shared" ref="V390:V396" si="17">IFERROR(IF(U390="",0,CEILING((U390/$H390),1)*$H390),"")</f>
        <v>121.80000000000001</v>
      </c>
      <c r="W390" s="37">
        <f>IFERROR(IF(V390=0,"",ROUNDUP(V390/H390,0)*0.00753),"")</f>
        <v>0.21837000000000001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4">
        <v>4680115883048</v>
      </c>
      <c r="E391" s="32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7"/>
      <c r="O391" s="327"/>
      <c r="P391" s="327"/>
      <c r="Q391" s="32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4">
        <v>4607091389425</v>
      </c>
      <c r="E392" s="32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7"/>
      <c r="O392" s="327"/>
      <c r="P392" s="327"/>
      <c r="Q392" s="32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4">
        <v>4680115882911</v>
      </c>
      <c r="E393" s="32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55" t="s">
        <v>536</v>
      </c>
      <c r="N393" s="327"/>
      <c r="O393" s="327"/>
      <c r="P393" s="327"/>
      <c r="Q393" s="32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4">
        <v>4680115880771</v>
      </c>
      <c r="E394" s="32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7"/>
      <c r="O394" s="327"/>
      <c r="P394" s="327"/>
      <c r="Q394" s="32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4">
        <v>4607091389500</v>
      </c>
      <c r="E395" s="32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7"/>
      <c r="O395" s="327"/>
      <c r="P395" s="327"/>
      <c r="Q395" s="325"/>
      <c r="R395" s="35"/>
      <c r="S395" s="35"/>
      <c r="T395" s="36" t="s">
        <v>63</v>
      </c>
      <c r="U395" s="311">
        <v>17.5</v>
      </c>
      <c r="V395" s="312">
        <f t="shared" si="17"/>
        <v>18.900000000000002</v>
      </c>
      <c r="W395" s="37">
        <f>IFERROR(IF(V395=0,"",ROUNDUP(V395/H395,0)*0.00502),"")</f>
        <v>4.5179999999999998E-2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4">
        <v>4680115881983</v>
      </c>
      <c r="E396" s="32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7"/>
      <c r="O396" s="327"/>
      <c r="P396" s="327"/>
      <c r="Q396" s="32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7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9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13">
        <f>IFERROR(U390/H390,"0")+IFERROR(U391/H391,"0")+IFERROR(U392/H392,"0")+IFERROR(U393/H393,"0")+IFERROR(U394/H394,"0")+IFERROR(U395/H395,"0")+IFERROR(U396/H396,"0")</f>
        <v>36.904761904761898</v>
      </c>
      <c r="V397" s="313">
        <f>IFERROR(V390/H390,"0")+IFERROR(V391/H391,"0")+IFERROR(V392/H392,"0")+IFERROR(V393/H393,"0")+IFERROR(V394/H394,"0")+IFERROR(V395/H395,"0")+IFERROR(V396/H396,"0")</f>
        <v>38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0.26355000000000001</v>
      </c>
      <c r="X397" s="314"/>
      <c r="Y397" s="314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9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13">
        <f>IFERROR(SUM(U390:U396),"0")</f>
        <v>137.5</v>
      </c>
      <c r="V398" s="313">
        <f>IFERROR(SUM(V390:V396),"0")</f>
        <v>140.70000000000002</v>
      </c>
      <c r="W398" s="38"/>
      <c r="X398" s="314"/>
      <c r="Y398" s="314"/>
    </row>
    <row r="399" spans="1:52" ht="14.25" customHeight="1" x14ac:dyDescent="0.25">
      <c r="A399" s="32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4">
        <v>4680115883000</v>
      </c>
      <c r="E400" s="32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7"/>
      <c r="O400" s="327"/>
      <c r="P400" s="327"/>
      <c r="Q400" s="325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17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9"/>
      <c r="M401" s="320" t="s">
        <v>64</v>
      </c>
      <c r="N401" s="321"/>
      <c r="O401" s="321"/>
      <c r="P401" s="321"/>
      <c r="Q401" s="321"/>
      <c r="R401" s="321"/>
      <c r="S401" s="322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9"/>
      <c r="M402" s="320" t="s">
        <v>64</v>
      </c>
      <c r="N402" s="321"/>
      <c r="O402" s="321"/>
      <c r="P402" s="321"/>
      <c r="Q402" s="321"/>
      <c r="R402" s="321"/>
      <c r="S402" s="322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customHeight="1" x14ac:dyDescent="0.25">
      <c r="A403" s="323" t="s">
        <v>88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4">
        <v>4680115882980</v>
      </c>
      <c r="E404" s="32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0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7"/>
      <c r="O404" s="327"/>
      <c r="P404" s="327"/>
      <c r="Q404" s="32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7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9"/>
      <c r="M405" s="320" t="s">
        <v>64</v>
      </c>
      <c r="N405" s="321"/>
      <c r="O405" s="321"/>
      <c r="P405" s="321"/>
      <c r="Q405" s="321"/>
      <c r="R405" s="321"/>
      <c r="S405" s="322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9"/>
      <c r="M406" s="320" t="s">
        <v>64</v>
      </c>
      <c r="N406" s="321"/>
      <c r="O406" s="321"/>
      <c r="P406" s="321"/>
      <c r="Q406" s="321"/>
      <c r="R406" s="321"/>
      <c r="S406" s="322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3" t="s">
        <v>547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49"/>
      <c r="Y407" s="49"/>
    </row>
    <row r="408" spans="1:52" ht="16.5" customHeight="1" x14ac:dyDescent="0.25">
      <c r="A408" s="340" t="s">
        <v>547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7"/>
      <c r="Y408" s="307"/>
    </row>
    <row r="409" spans="1:52" ht="14.25" customHeight="1" x14ac:dyDescent="0.25">
      <c r="A409" s="323" t="s">
        <v>100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4">
        <v>4607091389067</v>
      </c>
      <c r="E410" s="32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7"/>
      <c r="O410" s="327"/>
      <c r="P410" s="327"/>
      <c r="Q410" s="32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4">
        <v>4607091383522</v>
      </c>
      <c r="E411" s="32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7"/>
      <c r="O411" s="327"/>
      <c r="P411" s="327"/>
      <c r="Q411" s="325"/>
      <c r="R411" s="35"/>
      <c r="S411" s="35"/>
      <c r="T411" s="36" t="s">
        <v>63</v>
      </c>
      <c r="U411" s="311">
        <v>200</v>
      </c>
      <c r="V411" s="312">
        <f t="shared" si="18"/>
        <v>200.64000000000001</v>
      </c>
      <c r="W411" s="37">
        <f>IFERROR(IF(V411=0,"",ROUNDUP(V411/H411,0)*0.01196),"")</f>
        <v>0.45448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4">
        <v>4607091384437</v>
      </c>
      <c r="E412" s="32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7"/>
      <c r="O412" s="327"/>
      <c r="P412" s="327"/>
      <c r="Q412" s="32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4">
        <v>4607091389104</v>
      </c>
      <c r="E413" s="32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5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7"/>
      <c r="O413" s="327"/>
      <c r="P413" s="327"/>
      <c r="Q413" s="325"/>
      <c r="R413" s="35"/>
      <c r="S413" s="35"/>
      <c r="T413" s="36" t="s">
        <v>63</v>
      </c>
      <c r="U413" s="311">
        <v>120</v>
      </c>
      <c r="V413" s="312">
        <f t="shared" si="18"/>
        <v>121.44000000000001</v>
      </c>
      <c r="W413" s="37">
        <f>IFERROR(IF(V413=0,"",ROUNDUP(V413/H413,0)*0.01196),"")</f>
        <v>0.27507999999999999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4">
        <v>4680115880603</v>
      </c>
      <c r="E414" s="32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7"/>
      <c r="O414" s="327"/>
      <c r="P414" s="327"/>
      <c r="Q414" s="325"/>
      <c r="R414" s="35"/>
      <c r="S414" s="35"/>
      <c r="T414" s="36" t="s">
        <v>63</v>
      </c>
      <c r="U414" s="311">
        <v>18</v>
      </c>
      <c r="V414" s="312">
        <f t="shared" si="18"/>
        <v>18</v>
      </c>
      <c r="W414" s="37">
        <f>IFERROR(IF(V414=0,"",ROUNDUP(V414/H414,0)*0.00937),"")</f>
        <v>4.6850000000000003E-2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4">
        <v>4607091389999</v>
      </c>
      <c r="E415" s="32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5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7"/>
      <c r="O415" s="327"/>
      <c r="P415" s="327"/>
      <c r="Q415" s="32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4">
        <v>4680115882782</v>
      </c>
      <c r="E416" s="32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2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7"/>
      <c r="O416" s="327"/>
      <c r="P416" s="327"/>
      <c r="Q416" s="32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4">
        <v>4607091389098</v>
      </c>
      <c r="E417" s="32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7"/>
      <c r="O417" s="327"/>
      <c r="P417" s="327"/>
      <c r="Q417" s="32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4">
        <v>4607091389982</v>
      </c>
      <c r="E418" s="32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7"/>
      <c r="O418" s="327"/>
      <c r="P418" s="327"/>
      <c r="Q418" s="325"/>
      <c r="R418" s="35"/>
      <c r="S418" s="35"/>
      <c r="T418" s="36" t="s">
        <v>63</v>
      </c>
      <c r="U418" s="311">
        <v>24</v>
      </c>
      <c r="V418" s="312">
        <f t="shared" si="18"/>
        <v>25.2</v>
      </c>
      <c r="W418" s="37">
        <f>IFERROR(IF(V418=0,"",ROUNDUP(V418/H418,0)*0.00937),"")</f>
        <v>6.5589999999999996E-2</v>
      </c>
      <c r="X418" s="57"/>
      <c r="Y418" s="58"/>
      <c r="AC418" s="59"/>
      <c r="AZ418" s="283" t="s">
        <v>1</v>
      </c>
    </row>
    <row r="419" spans="1:52" x14ac:dyDescent="0.2">
      <c r="A419" s="317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9"/>
      <c r="M419" s="320" t="s">
        <v>64</v>
      </c>
      <c r="N419" s="321"/>
      <c r="O419" s="321"/>
      <c r="P419" s="321"/>
      <c r="Q419" s="321"/>
      <c r="R419" s="321"/>
      <c r="S419" s="322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72.272727272727266</v>
      </c>
      <c r="V419" s="313">
        <f>IFERROR(V410/H410,"0")+IFERROR(V411/H411,"0")+IFERROR(V412/H412,"0")+IFERROR(V413/H413,"0")+IFERROR(V414/H414,"0")+IFERROR(V415/H415,"0")+IFERROR(V416/H416,"0")+IFERROR(V417/H417,"0")+IFERROR(V418/H418,"0")</f>
        <v>73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0.84200000000000008</v>
      </c>
      <c r="X419" s="314"/>
      <c r="Y419" s="314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19"/>
      <c r="M420" s="320" t="s">
        <v>64</v>
      </c>
      <c r="N420" s="321"/>
      <c r="O420" s="321"/>
      <c r="P420" s="321"/>
      <c r="Q420" s="321"/>
      <c r="R420" s="321"/>
      <c r="S420" s="322"/>
      <c r="T420" s="38" t="s">
        <v>63</v>
      </c>
      <c r="U420" s="313">
        <f>IFERROR(SUM(U410:U418),"0")</f>
        <v>362</v>
      </c>
      <c r="V420" s="313">
        <f>IFERROR(SUM(V410:V418),"0")</f>
        <v>365.28000000000003</v>
      </c>
      <c r="W420" s="38"/>
      <c r="X420" s="314"/>
      <c r="Y420" s="314"/>
    </row>
    <row r="421" spans="1:52" ht="14.25" customHeight="1" x14ac:dyDescent="0.25">
      <c r="A421" s="323" t="s">
        <v>93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4">
        <v>4607091388930</v>
      </c>
      <c r="E422" s="32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3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7"/>
      <c r="O422" s="327"/>
      <c r="P422" s="327"/>
      <c r="Q422" s="325"/>
      <c r="R422" s="35"/>
      <c r="S422" s="35"/>
      <c r="T422" s="36" t="s">
        <v>63</v>
      </c>
      <c r="U422" s="311">
        <v>100</v>
      </c>
      <c r="V422" s="312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4">
        <v>4680115880054</v>
      </c>
      <c r="E423" s="32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7"/>
      <c r="O423" s="327"/>
      <c r="P423" s="327"/>
      <c r="Q423" s="32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7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9"/>
      <c r="M424" s="320" t="s">
        <v>64</v>
      </c>
      <c r="N424" s="321"/>
      <c r="O424" s="321"/>
      <c r="P424" s="321"/>
      <c r="Q424" s="321"/>
      <c r="R424" s="321"/>
      <c r="S424" s="322"/>
      <c r="T424" s="38" t="s">
        <v>65</v>
      </c>
      <c r="U424" s="313">
        <f>IFERROR(U422/H422,"0")+IFERROR(U423/H423,"0")</f>
        <v>18.939393939393938</v>
      </c>
      <c r="V424" s="313">
        <f>IFERROR(V422/H422,"0")+IFERROR(V423/H423,"0")</f>
        <v>19</v>
      </c>
      <c r="W424" s="313">
        <f>IFERROR(IF(W422="",0,W422),"0")+IFERROR(IF(W423="",0,W423),"0")</f>
        <v>0.22724</v>
      </c>
      <c r="X424" s="314"/>
      <c r="Y424" s="314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9"/>
      <c r="M425" s="320" t="s">
        <v>64</v>
      </c>
      <c r="N425" s="321"/>
      <c r="O425" s="321"/>
      <c r="P425" s="321"/>
      <c r="Q425" s="321"/>
      <c r="R425" s="321"/>
      <c r="S425" s="322"/>
      <c r="T425" s="38" t="s">
        <v>63</v>
      </c>
      <c r="U425" s="313">
        <f>IFERROR(SUM(U422:U423),"0")</f>
        <v>100</v>
      </c>
      <c r="V425" s="313">
        <f>IFERROR(SUM(V422:V423),"0")</f>
        <v>100.32000000000001</v>
      </c>
      <c r="W425" s="38"/>
      <c r="X425" s="314"/>
      <c r="Y425" s="314"/>
    </row>
    <row r="426" spans="1:52" ht="14.25" customHeight="1" x14ac:dyDescent="0.25">
      <c r="A426" s="32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4">
        <v>4680115883116</v>
      </c>
      <c r="E427" s="32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7"/>
      <c r="O427" s="327"/>
      <c r="P427" s="327"/>
      <c r="Q427" s="325"/>
      <c r="R427" s="35"/>
      <c r="S427" s="35"/>
      <c r="T427" s="36" t="s">
        <v>63</v>
      </c>
      <c r="U427" s="311">
        <v>100</v>
      </c>
      <c r="V427" s="312">
        <f t="shared" ref="V427:V432" si="19">IFERROR(IF(U427="",0,CEILING((U427/$H427),1)*$H427),"")</f>
        <v>100.32000000000001</v>
      </c>
      <c r="W427" s="37">
        <f>IFERROR(IF(V427=0,"",ROUNDUP(V427/H427,0)*0.01196),"")</f>
        <v>0.22724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4">
        <v>4680115883093</v>
      </c>
      <c r="E428" s="32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7"/>
      <c r="O428" s="327"/>
      <c r="P428" s="327"/>
      <c r="Q428" s="325"/>
      <c r="R428" s="35"/>
      <c r="S428" s="35"/>
      <c r="T428" s="36" t="s">
        <v>63</v>
      </c>
      <c r="U428" s="311">
        <v>100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4">
        <v>4680115883109</v>
      </c>
      <c r="E429" s="32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7"/>
      <c r="O429" s="327"/>
      <c r="P429" s="327"/>
      <c r="Q429" s="325"/>
      <c r="R429" s="35"/>
      <c r="S429" s="35"/>
      <c r="T429" s="36" t="s">
        <v>63</v>
      </c>
      <c r="U429" s="311">
        <v>200</v>
      </c>
      <c r="V429" s="312">
        <f t="shared" si="19"/>
        <v>200.64000000000001</v>
      </c>
      <c r="W429" s="37">
        <f>IFERROR(IF(V429=0,"",ROUNDUP(V429/H429,0)*0.01196),"")</f>
        <v>0.45448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4">
        <v>4680115882072</v>
      </c>
      <c r="E430" s="32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399" t="s">
        <v>578</v>
      </c>
      <c r="N430" s="327"/>
      <c r="O430" s="327"/>
      <c r="P430" s="327"/>
      <c r="Q430" s="32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4">
        <v>4680115882102</v>
      </c>
      <c r="E431" s="32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21" t="s">
        <v>581</v>
      </c>
      <c r="N431" s="327"/>
      <c r="O431" s="327"/>
      <c r="P431" s="327"/>
      <c r="Q431" s="32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4">
        <v>4680115882096</v>
      </c>
      <c r="E432" s="32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3" t="s">
        <v>584</v>
      </c>
      <c r="N432" s="327"/>
      <c r="O432" s="327"/>
      <c r="P432" s="327"/>
      <c r="Q432" s="32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7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19"/>
      <c r="M433" s="320" t="s">
        <v>64</v>
      </c>
      <c r="N433" s="321"/>
      <c r="O433" s="321"/>
      <c r="P433" s="321"/>
      <c r="Q433" s="321"/>
      <c r="R433" s="321"/>
      <c r="S433" s="322"/>
      <c r="T433" s="38" t="s">
        <v>65</v>
      </c>
      <c r="U433" s="313">
        <f>IFERROR(U427/H427,"0")+IFERROR(U428/H428,"0")+IFERROR(U429/H429,"0")+IFERROR(U430/H430,"0")+IFERROR(U431/H431,"0")+IFERROR(U432/H432,"0")</f>
        <v>75.757575757575751</v>
      </c>
      <c r="V433" s="313">
        <f>IFERROR(V427/H427,"0")+IFERROR(V428/H428,"0")+IFERROR(V429/H429,"0")+IFERROR(V430/H430,"0")+IFERROR(V431/H431,"0")+IFERROR(V432/H432,"0")</f>
        <v>76</v>
      </c>
      <c r="W433" s="313">
        <f>IFERROR(IF(W427="",0,W427),"0")+IFERROR(IF(W428="",0,W428),"0")+IFERROR(IF(W429="",0,W429),"0")+IFERROR(IF(W430="",0,W430),"0")+IFERROR(IF(W431="",0,W431),"0")+IFERROR(IF(W432="",0,W432),"0")</f>
        <v>0.90895999999999999</v>
      </c>
      <c r="X433" s="314"/>
      <c r="Y433" s="314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9"/>
      <c r="M434" s="320" t="s">
        <v>64</v>
      </c>
      <c r="N434" s="321"/>
      <c r="O434" s="321"/>
      <c r="P434" s="321"/>
      <c r="Q434" s="321"/>
      <c r="R434" s="321"/>
      <c r="S434" s="322"/>
      <c r="T434" s="38" t="s">
        <v>63</v>
      </c>
      <c r="U434" s="313">
        <f>IFERROR(SUM(U427:U432),"0")</f>
        <v>400</v>
      </c>
      <c r="V434" s="313">
        <f>IFERROR(SUM(V427:V432),"0")</f>
        <v>401.28000000000003</v>
      </c>
      <c r="W434" s="38"/>
      <c r="X434" s="314"/>
      <c r="Y434" s="314"/>
    </row>
    <row r="435" spans="1:52" ht="14.25" customHeight="1" x14ac:dyDescent="0.25">
      <c r="A435" s="32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4">
        <v>4607091383409</v>
      </c>
      <c r="E436" s="32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7"/>
      <c r="O436" s="327"/>
      <c r="P436" s="327"/>
      <c r="Q436" s="32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4">
        <v>4607091383416</v>
      </c>
      <c r="E437" s="32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7"/>
      <c r="O437" s="327"/>
      <c r="P437" s="327"/>
      <c r="Q437" s="32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7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9"/>
      <c r="M438" s="320" t="s">
        <v>64</v>
      </c>
      <c r="N438" s="321"/>
      <c r="O438" s="321"/>
      <c r="P438" s="321"/>
      <c r="Q438" s="321"/>
      <c r="R438" s="321"/>
      <c r="S438" s="322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9"/>
      <c r="M439" s="320" t="s">
        <v>64</v>
      </c>
      <c r="N439" s="321"/>
      <c r="O439" s="321"/>
      <c r="P439" s="321"/>
      <c r="Q439" s="321"/>
      <c r="R439" s="321"/>
      <c r="S439" s="322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3" t="s">
        <v>589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49"/>
      <c r="Y440" s="49"/>
    </row>
    <row r="441" spans="1:52" ht="16.5" customHeight="1" x14ac:dyDescent="0.25">
      <c r="A441" s="340" t="s">
        <v>590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7"/>
      <c r="Y441" s="307"/>
    </row>
    <row r="442" spans="1:52" ht="14.25" customHeight="1" x14ac:dyDescent="0.25">
      <c r="A442" s="323" t="s">
        <v>100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4">
        <v>4680115881099</v>
      </c>
      <c r="E443" s="32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8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7"/>
      <c r="O443" s="327"/>
      <c r="P443" s="327"/>
      <c r="Q443" s="32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4">
        <v>4680115881150</v>
      </c>
      <c r="E444" s="32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7"/>
      <c r="O444" s="327"/>
      <c r="P444" s="327"/>
      <c r="Q444" s="325"/>
      <c r="R444" s="35"/>
      <c r="S444" s="35"/>
      <c r="T444" s="36" t="s">
        <v>63</v>
      </c>
      <c r="U444" s="311">
        <v>20</v>
      </c>
      <c r="V444" s="312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59"/>
      <c r="AZ444" s="295" t="s">
        <v>1</v>
      </c>
    </row>
    <row r="445" spans="1:52" x14ac:dyDescent="0.2">
      <c r="A445" s="317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9"/>
      <c r="M445" s="320" t="s">
        <v>64</v>
      </c>
      <c r="N445" s="321"/>
      <c r="O445" s="321"/>
      <c r="P445" s="321"/>
      <c r="Q445" s="321"/>
      <c r="R445" s="321"/>
      <c r="S445" s="322"/>
      <c r="T445" s="38" t="s">
        <v>65</v>
      </c>
      <c r="U445" s="313">
        <f>IFERROR(U443/H443,"0")+IFERROR(U444/H444,"0")</f>
        <v>1.6666666666666667</v>
      </c>
      <c r="V445" s="313">
        <f>IFERROR(V443/H443,"0")+IFERROR(V444/H444,"0")</f>
        <v>2</v>
      </c>
      <c r="W445" s="313">
        <f>IFERROR(IF(W443="",0,W443),"0")+IFERROR(IF(W444="",0,W444),"0")</f>
        <v>4.3499999999999997E-2</v>
      </c>
      <c r="X445" s="314"/>
      <c r="Y445" s="314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9"/>
      <c r="M446" s="320" t="s">
        <v>64</v>
      </c>
      <c r="N446" s="321"/>
      <c r="O446" s="321"/>
      <c r="P446" s="321"/>
      <c r="Q446" s="321"/>
      <c r="R446" s="321"/>
      <c r="S446" s="322"/>
      <c r="T446" s="38" t="s">
        <v>63</v>
      </c>
      <c r="U446" s="313">
        <f>IFERROR(SUM(U443:U444),"0")</f>
        <v>20</v>
      </c>
      <c r="V446" s="313">
        <f>IFERROR(SUM(V443:V444),"0")</f>
        <v>24</v>
      </c>
      <c r="W446" s="38"/>
      <c r="X446" s="314"/>
      <c r="Y446" s="314"/>
    </row>
    <row r="447" spans="1:52" ht="14.25" customHeight="1" x14ac:dyDescent="0.25">
      <c r="A447" s="323" t="s">
        <v>93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4">
        <v>4640242180526</v>
      </c>
      <c r="E448" s="32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3" t="s">
        <v>597</v>
      </c>
      <c r="N448" s="327"/>
      <c r="O448" s="327"/>
      <c r="P448" s="327"/>
      <c r="Q448" s="32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4">
        <v>4640242180519</v>
      </c>
      <c r="E449" s="32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06" t="s">
        <v>600</v>
      </c>
      <c r="N449" s="327"/>
      <c r="O449" s="327"/>
      <c r="P449" s="327"/>
      <c r="Q449" s="32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4">
        <v>4680115881112</v>
      </c>
      <c r="E450" s="32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7"/>
      <c r="O450" s="327"/>
      <c r="P450" s="327"/>
      <c r="Q450" s="32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7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9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9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3" t="s">
        <v>59</v>
      </c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4">
        <v>4680115881167</v>
      </c>
      <c r="E454" s="32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7"/>
      <c r="O454" s="327"/>
      <c r="P454" s="327"/>
      <c r="Q454" s="32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4">
        <v>4640242180595</v>
      </c>
      <c r="E455" s="32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84" t="s">
        <v>606</v>
      </c>
      <c r="N455" s="327"/>
      <c r="O455" s="327"/>
      <c r="P455" s="327"/>
      <c r="Q455" s="32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7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9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9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3" t="s">
        <v>66</v>
      </c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4">
        <v>4680115881068</v>
      </c>
      <c r="E459" s="32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7"/>
      <c r="O459" s="327"/>
      <c r="P459" s="327"/>
      <c r="Q459" s="32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4">
        <v>4680115881075</v>
      </c>
      <c r="E460" s="32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0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7"/>
      <c r="O460" s="327"/>
      <c r="P460" s="327"/>
      <c r="Q460" s="32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7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9"/>
      <c r="M461" s="320" t="s">
        <v>64</v>
      </c>
      <c r="N461" s="321"/>
      <c r="O461" s="321"/>
      <c r="P461" s="321"/>
      <c r="Q461" s="321"/>
      <c r="R461" s="321"/>
      <c r="S461" s="322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9"/>
      <c r="M462" s="320" t="s">
        <v>64</v>
      </c>
      <c r="N462" s="321"/>
      <c r="O462" s="321"/>
      <c r="P462" s="321"/>
      <c r="Q462" s="321"/>
      <c r="R462" s="321"/>
      <c r="S462" s="322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40" t="s">
        <v>611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07"/>
      <c r="Y463" s="307"/>
    </row>
    <row r="464" spans="1:52" ht="14.25" customHeight="1" x14ac:dyDescent="0.25">
      <c r="A464" s="323" t="s">
        <v>59</v>
      </c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4">
        <v>4680115880856</v>
      </c>
      <c r="E465" s="32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56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27"/>
      <c r="O465" s="327"/>
      <c r="P465" s="327"/>
      <c r="Q465" s="32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7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20" t="s">
        <v>64</v>
      </c>
      <c r="N466" s="321"/>
      <c r="O466" s="321"/>
      <c r="P466" s="321"/>
      <c r="Q466" s="321"/>
      <c r="R466" s="321"/>
      <c r="S466" s="322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20" t="s">
        <v>64</v>
      </c>
      <c r="N467" s="321"/>
      <c r="O467" s="321"/>
      <c r="P467" s="321"/>
      <c r="Q467" s="321"/>
      <c r="R467" s="321"/>
      <c r="S467" s="322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3" t="s">
        <v>66</v>
      </c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8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4">
        <v>4680115880870</v>
      </c>
      <c r="E469" s="32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40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27"/>
      <c r="O469" s="327"/>
      <c r="P469" s="327"/>
      <c r="Q469" s="325"/>
      <c r="R469" s="35"/>
      <c r="S469" s="35"/>
      <c r="T469" s="36" t="s">
        <v>63</v>
      </c>
      <c r="U469" s="311">
        <v>600</v>
      </c>
      <c r="V469" s="312">
        <f>IFERROR(IF(U469="",0,CEILING((U469/$H469),1)*$H469),"")</f>
        <v>600.6</v>
      </c>
      <c r="W469" s="37">
        <f>IFERROR(IF(V469=0,"",ROUNDUP(V469/H469,0)*0.02175),"")</f>
        <v>1.67475</v>
      </c>
      <c r="X469" s="57"/>
      <c r="Y469" s="58"/>
      <c r="AC469" s="59"/>
      <c r="AZ469" s="304" t="s">
        <v>1</v>
      </c>
    </row>
    <row r="470" spans="1:52" x14ac:dyDescent="0.2">
      <c r="A470" s="317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9"/>
      <c r="M470" s="320" t="s">
        <v>64</v>
      </c>
      <c r="N470" s="321"/>
      <c r="O470" s="321"/>
      <c r="P470" s="321"/>
      <c r="Q470" s="321"/>
      <c r="R470" s="321"/>
      <c r="S470" s="322"/>
      <c r="T470" s="38" t="s">
        <v>65</v>
      </c>
      <c r="U470" s="313">
        <f>IFERROR(U469/H469,"0")</f>
        <v>76.92307692307692</v>
      </c>
      <c r="V470" s="313">
        <f>IFERROR(V469/H469,"0")</f>
        <v>77</v>
      </c>
      <c r="W470" s="313">
        <f>IFERROR(IF(W469="",0,W469),"0")</f>
        <v>1.67475</v>
      </c>
      <c r="X470" s="314"/>
      <c r="Y470" s="314"/>
    </row>
    <row r="471" spans="1:52" x14ac:dyDescent="0.2">
      <c r="A471" s="318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9"/>
      <c r="M471" s="320" t="s">
        <v>64</v>
      </c>
      <c r="N471" s="321"/>
      <c r="O471" s="321"/>
      <c r="P471" s="321"/>
      <c r="Q471" s="321"/>
      <c r="R471" s="321"/>
      <c r="S471" s="322"/>
      <c r="T471" s="38" t="s">
        <v>63</v>
      </c>
      <c r="U471" s="313">
        <f>IFERROR(SUM(U469:U469),"0")</f>
        <v>600</v>
      </c>
      <c r="V471" s="313">
        <f>IFERROR(SUM(V469:V469),"0")</f>
        <v>600.6</v>
      </c>
      <c r="W471" s="38"/>
      <c r="X471" s="314"/>
      <c r="Y471" s="314"/>
    </row>
    <row r="472" spans="1:52" ht="15" customHeight="1" x14ac:dyDescent="0.2">
      <c r="A472" s="569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50"/>
      <c r="M472" s="391" t="s">
        <v>616</v>
      </c>
      <c r="N472" s="376"/>
      <c r="O472" s="376"/>
      <c r="P472" s="376"/>
      <c r="Q472" s="376"/>
      <c r="R472" s="376"/>
      <c r="S472" s="367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17665.900000000001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17813.939999999999</v>
      </c>
      <c r="W472" s="38"/>
      <c r="X472" s="314"/>
      <c r="Y472" s="314"/>
    </row>
    <row r="473" spans="1:52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50"/>
      <c r="M473" s="391" t="s">
        <v>617</v>
      </c>
      <c r="N473" s="376"/>
      <c r="O473" s="376"/>
      <c r="P473" s="376"/>
      <c r="Q473" s="376"/>
      <c r="R473" s="376"/>
      <c r="S473" s="367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18772.134620360481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18929.04</v>
      </c>
      <c r="W473" s="38"/>
      <c r="X473" s="314"/>
      <c r="Y473" s="314"/>
    </row>
    <row r="474" spans="1:52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50"/>
      <c r="M474" s="391" t="s">
        <v>618</v>
      </c>
      <c r="N474" s="376"/>
      <c r="O474" s="376"/>
      <c r="P474" s="376"/>
      <c r="Q474" s="376"/>
      <c r="R474" s="376"/>
      <c r="S474" s="367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34</v>
      </c>
      <c r="W474" s="38"/>
      <c r="X474" s="314"/>
      <c r="Y474" s="314"/>
    </row>
    <row r="475" spans="1:52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50"/>
      <c r="M475" s="391" t="s">
        <v>620</v>
      </c>
      <c r="N475" s="376"/>
      <c r="O475" s="376"/>
      <c r="P475" s="376"/>
      <c r="Q475" s="376"/>
      <c r="R475" s="376"/>
      <c r="S475" s="367"/>
      <c r="T475" s="38" t="s">
        <v>63</v>
      </c>
      <c r="U475" s="313">
        <f>GrossWeightTotal+PalletQtyTotal*25</f>
        <v>19622.134620360481</v>
      </c>
      <c r="V475" s="313">
        <f>GrossWeightTotalR+PalletQtyTotalR*25</f>
        <v>19779.04</v>
      </c>
      <c r="W475" s="38"/>
      <c r="X475" s="314"/>
      <c r="Y475" s="314"/>
    </row>
    <row r="476" spans="1:52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50"/>
      <c r="M476" s="391" t="s">
        <v>621</v>
      </c>
      <c r="N476" s="376"/>
      <c r="O476" s="376"/>
      <c r="P476" s="376"/>
      <c r="Q476" s="376"/>
      <c r="R476" s="376"/>
      <c r="S476" s="367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3543.0056182642388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3568</v>
      </c>
      <c r="W476" s="38"/>
      <c r="X476" s="314"/>
      <c r="Y476" s="314"/>
    </row>
    <row r="477" spans="1:52" ht="14.25" customHeight="1" x14ac:dyDescent="0.2">
      <c r="A477" s="318"/>
      <c r="B477" s="318"/>
      <c r="C477" s="318"/>
      <c r="D477" s="318"/>
      <c r="E477" s="318"/>
      <c r="F477" s="318"/>
      <c r="G477" s="318"/>
      <c r="H477" s="318"/>
      <c r="I477" s="318"/>
      <c r="J477" s="318"/>
      <c r="K477" s="318"/>
      <c r="L477" s="350"/>
      <c r="M477" s="391" t="s">
        <v>622</v>
      </c>
      <c r="N477" s="376"/>
      <c r="O477" s="376"/>
      <c r="P477" s="376"/>
      <c r="Q477" s="376"/>
      <c r="R477" s="376"/>
      <c r="S477" s="367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38.631510000000006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15" t="s">
        <v>91</v>
      </c>
      <c r="D479" s="392"/>
      <c r="E479" s="392"/>
      <c r="F479" s="364"/>
      <c r="G479" s="315" t="s">
        <v>233</v>
      </c>
      <c r="H479" s="392"/>
      <c r="I479" s="392"/>
      <c r="J479" s="392"/>
      <c r="K479" s="392"/>
      <c r="L479" s="364"/>
      <c r="M479" s="315" t="s">
        <v>423</v>
      </c>
      <c r="N479" s="364"/>
      <c r="O479" s="315" t="s">
        <v>470</v>
      </c>
      <c r="P479" s="364"/>
      <c r="Q479" s="305" t="s">
        <v>547</v>
      </c>
      <c r="R479" s="315" t="s">
        <v>589</v>
      </c>
      <c r="S479" s="364"/>
      <c r="T479" s="1"/>
      <c r="Y479" s="53"/>
      <c r="AB479" s="1"/>
    </row>
    <row r="480" spans="1:52" ht="14.25" customHeight="1" thickTop="1" x14ac:dyDescent="0.2">
      <c r="A480" s="543" t="s">
        <v>625</v>
      </c>
      <c r="B480" s="315" t="s">
        <v>58</v>
      </c>
      <c r="C480" s="315" t="s">
        <v>92</v>
      </c>
      <c r="D480" s="315" t="s">
        <v>99</v>
      </c>
      <c r="E480" s="315" t="s">
        <v>91</v>
      </c>
      <c r="F480" s="315" t="s">
        <v>224</v>
      </c>
      <c r="G480" s="315" t="s">
        <v>234</v>
      </c>
      <c r="H480" s="315" t="s">
        <v>241</v>
      </c>
      <c r="I480" s="315" t="s">
        <v>258</v>
      </c>
      <c r="J480" s="315" t="s">
        <v>318</v>
      </c>
      <c r="K480" s="315" t="s">
        <v>391</v>
      </c>
      <c r="L480" s="315" t="s">
        <v>409</v>
      </c>
      <c r="M480" s="315" t="s">
        <v>424</v>
      </c>
      <c r="N480" s="315" t="s">
        <v>447</v>
      </c>
      <c r="O480" s="315" t="s">
        <v>471</v>
      </c>
      <c r="P480" s="315" t="s">
        <v>523</v>
      </c>
      <c r="Q480" s="315" t="s">
        <v>547</v>
      </c>
      <c r="R480" s="315" t="s">
        <v>590</v>
      </c>
      <c r="S480" s="315" t="s">
        <v>611</v>
      </c>
      <c r="T480" s="1"/>
      <c r="Y480" s="53"/>
      <c r="AB480" s="1"/>
    </row>
    <row r="481" spans="1:28" ht="13.5" customHeight="1" thickBot="1" x14ac:dyDescent="0.25">
      <c r="A481" s="544"/>
      <c r="B481" s="316"/>
      <c r="C481" s="316"/>
      <c r="D481" s="316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121.5</v>
      </c>
      <c r="D482" s="47">
        <f>IFERROR(V55*1,"0")+IFERROR(V56*1,"0")+IFERROR(V57*1,"0")+IFERROR(V58*1,"0")</f>
        <v>662.40000000000009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1884.0800000000002</v>
      </c>
      <c r="F482" s="47">
        <f>IFERROR(V127*1,"0")+IFERROR(V128*1,"0")+IFERROR(V129*1,"0")+IFERROR(V130*1,"0")</f>
        <v>758.7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573.29999999999995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2697.3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827.4</v>
      </c>
      <c r="K482" s="47">
        <f>IFERROR(V256*1,"0")+IFERROR(V257*1,"0")+IFERROR(V258*1,"0")+IFERROR(V259*1,"0")+IFERROR(V260*1,"0")+IFERROR(V261*1,"0")+IFERROR(V262*1,"0")+IFERROR(V266*1,"0")+IFERROR(V267*1,"0")</f>
        <v>43.2</v>
      </c>
      <c r="L482" s="47">
        <f>IFERROR(V272*1,"0")+IFERROR(V276*1,"0")+IFERROR(V277*1,"0")+IFERROR(V278*1,"0")+IFERROR(V282*1,"0")+IFERROR(V286*1,"0")</f>
        <v>1065.1200000000001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6841.6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107.4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593.76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146.70000000000002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866.88000000000011</v>
      </c>
      <c r="R482" s="47">
        <f>IFERROR(V443*1,"0")+IFERROR(V444*1,"0")+IFERROR(V448*1,"0")+IFERROR(V449*1,"0")+IFERROR(V450*1,"0")+IFERROR(V454*1,"0")+IFERROR(V455*1,"0")+IFERROR(V459*1,"0")+IFERROR(V460*1,"0")</f>
        <v>24</v>
      </c>
      <c r="S482" s="47">
        <f>IFERROR(V465*1,"0")+IFERROR(V469*1,"0")</f>
        <v>600.6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103:S103"/>
    <mergeCell ref="D356:E356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M214:S214"/>
    <mergeCell ref="D303:E303"/>
    <mergeCell ref="M318:Q318"/>
    <mergeCell ref="M256:Q256"/>
    <mergeCell ref="M312:Q312"/>
    <mergeCell ref="M112:Q112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D94:E94"/>
    <mergeCell ref="M32:S32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A227:W227"/>
    <mergeCell ref="M128:Q128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S10:T10"/>
    <mergeCell ref="M105:Q105"/>
    <mergeCell ref="D112:E112"/>
    <mergeCell ref="A192:W192"/>
    <mergeCell ref="D348:E348"/>
    <mergeCell ref="D56:E5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M28:Q28"/>
    <mergeCell ref="D317:E317"/>
    <mergeCell ref="M85:Q85"/>
    <mergeCell ref="A384:W384"/>
    <mergeCell ref="D304:E304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292:E292"/>
    <mergeCell ref="A236:W236"/>
    <mergeCell ref="M350:Q350"/>
    <mergeCell ref="D83:E83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D436:E436"/>
    <mergeCell ref="M423:Q423"/>
    <mergeCell ref="M76:Q76"/>
    <mergeCell ref="M209:Q209"/>
    <mergeCell ref="D75:E75"/>
    <mergeCell ref="D206:E206"/>
    <mergeCell ref="A287:L288"/>
    <mergeCell ref="D194:E194"/>
    <mergeCell ref="M108:Q108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D86:E86"/>
    <mergeCell ref="M170:S170"/>
    <mergeCell ref="M59:S59"/>
    <mergeCell ref="I17:I18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M226:S22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D10:E10"/>
    <mergeCell ref="M130:Q130"/>
    <mergeCell ref="F10:G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2023-10-20T10:52:36Z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