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12,10,23 ЗПФ\"/>
    </mc:Choice>
  </mc:AlternateContent>
  <xr:revisionPtr revIDLastSave="0" documentId="13_ncr:1_{5D9C0391-3489-4EEE-B012-30E410B5D13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TDSheet!$A$3:$AB$52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48" i="1" l="1"/>
  <c r="AD45" i="1"/>
  <c r="AD44" i="1"/>
  <c r="AD43" i="1"/>
  <c r="AD42" i="1"/>
  <c r="AD41" i="1"/>
  <c r="AD40" i="1"/>
  <c r="AD35" i="1"/>
  <c r="AD34" i="1"/>
  <c r="AD32" i="1"/>
  <c r="AD30" i="1"/>
  <c r="AD29" i="1"/>
  <c r="AD28" i="1"/>
  <c r="AD27" i="1"/>
  <c r="AD25" i="1"/>
  <c r="AD21" i="1"/>
  <c r="AD20" i="1"/>
  <c r="AD18" i="1"/>
  <c r="AD17" i="1"/>
  <c r="AD14" i="1"/>
  <c r="AD13" i="1"/>
  <c r="AD7" i="1"/>
  <c r="AD8" i="1"/>
  <c r="AD9" i="1"/>
  <c r="AD10" i="1"/>
  <c r="AD6" i="1"/>
  <c r="AA23" i="1" l="1"/>
  <c r="AA34" i="1"/>
  <c r="AA51" i="1"/>
  <c r="X23" i="1"/>
  <c r="X34" i="1"/>
  <c r="X51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R31" i="1" s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4" i="1"/>
  <c r="Y25" i="1"/>
  <c r="Y26" i="1"/>
  <c r="Y27" i="1"/>
  <c r="Y28" i="1"/>
  <c r="Y29" i="1"/>
  <c r="Y30" i="1"/>
  <c r="Y31" i="1"/>
  <c r="Z31" i="1" s="1"/>
  <c r="Y32" i="1"/>
  <c r="Y33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2" i="1"/>
  <c r="Y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2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2" i="1"/>
  <c r="U6" i="1"/>
  <c r="Z47" i="1" l="1"/>
  <c r="Z37" i="1"/>
  <c r="Z26" i="1"/>
  <c r="Z24" i="1"/>
  <c r="R52" i="1"/>
  <c r="R50" i="1"/>
  <c r="P48" i="1"/>
  <c r="R48" i="1" s="1"/>
  <c r="R46" i="1"/>
  <c r="P42" i="1"/>
  <c r="R42" i="1" s="1"/>
  <c r="P30" i="1"/>
  <c r="R30" i="1" s="1"/>
  <c r="P14" i="1"/>
  <c r="R14" i="1" s="1"/>
  <c r="Z46" i="1"/>
  <c r="Z38" i="1"/>
  <c r="Z36" i="1"/>
  <c r="Z33" i="1"/>
  <c r="Z22" i="1"/>
  <c r="Z16" i="1"/>
  <c r="Z12" i="1"/>
  <c r="S6" i="1"/>
  <c r="R51" i="1"/>
  <c r="R49" i="1"/>
  <c r="R47" i="1"/>
  <c r="S45" i="1"/>
  <c r="R43" i="1"/>
  <c r="R39" i="1"/>
  <c r="R37" i="1"/>
  <c r="R35" i="1"/>
  <c r="R33" i="1"/>
  <c r="P29" i="1"/>
  <c r="R29" i="1" s="1"/>
  <c r="R23" i="1"/>
  <c r="P21" i="1"/>
  <c r="R21" i="1" s="1"/>
  <c r="R19" i="1"/>
  <c r="S17" i="1"/>
  <c r="P15" i="1"/>
  <c r="R15" i="1" s="1"/>
  <c r="P13" i="1"/>
  <c r="R13" i="1" s="1"/>
  <c r="P11" i="1"/>
  <c r="R11" i="1" s="1"/>
  <c r="P9" i="1"/>
  <c r="R9" i="1" s="1"/>
  <c r="P7" i="1"/>
  <c r="R7" i="1" s="1"/>
  <c r="P17" i="1"/>
  <c r="P41" i="1"/>
  <c r="S52" i="1"/>
  <c r="S48" i="1"/>
  <c r="S50" i="1"/>
  <c r="S46" i="1"/>
  <c r="P25" i="1"/>
  <c r="S43" i="1"/>
  <c r="S39" i="1"/>
  <c r="S35" i="1"/>
  <c r="S31" i="1"/>
  <c r="S27" i="1"/>
  <c r="S23" i="1"/>
  <c r="S19" i="1"/>
  <c r="S15" i="1"/>
  <c r="S11" i="1"/>
  <c r="S7" i="1"/>
  <c r="P45" i="1"/>
  <c r="S51" i="1"/>
  <c r="S49" i="1"/>
  <c r="S47" i="1"/>
  <c r="S41" i="1"/>
  <c r="S37" i="1"/>
  <c r="S33" i="1"/>
  <c r="S29" i="1"/>
  <c r="S25" i="1"/>
  <c r="S21" i="1"/>
  <c r="S13" i="1"/>
  <c r="S9" i="1"/>
  <c r="P6" i="1"/>
  <c r="P44" i="1"/>
  <c r="S44" i="1"/>
  <c r="S42" i="1"/>
  <c r="P40" i="1"/>
  <c r="S40" i="1"/>
  <c r="R38" i="1"/>
  <c r="S38" i="1"/>
  <c r="R36" i="1"/>
  <c r="S36" i="1"/>
  <c r="R34" i="1"/>
  <c r="S34" i="1"/>
  <c r="P32" i="1"/>
  <c r="S32" i="1"/>
  <c r="S30" i="1"/>
  <c r="R26" i="1"/>
  <c r="S26" i="1"/>
  <c r="R24" i="1"/>
  <c r="S24" i="1"/>
  <c r="R22" i="1"/>
  <c r="S22" i="1"/>
  <c r="P20" i="1"/>
  <c r="S20" i="1"/>
  <c r="P18" i="1"/>
  <c r="S18" i="1"/>
  <c r="R16" i="1"/>
  <c r="S16" i="1"/>
  <c r="S14" i="1"/>
  <c r="R12" i="1"/>
  <c r="S12" i="1"/>
  <c r="R10" i="1"/>
  <c r="S10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2" i="1"/>
  <c r="T6" i="1"/>
  <c r="R18" i="1" l="1"/>
  <c r="R20" i="1"/>
  <c r="R32" i="1"/>
  <c r="Z32" i="1"/>
  <c r="R40" i="1"/>
  <c r="R44" i="1"/>
  <c r="R45" i="1"/>
  <c r="R27" i="1"/>
  <c r="R6" i="1"/>
  <c r="R17" i="1"/>
  <c r="R25" i="1"/>
  <c r="R41" i="1"/>
  <c r="G28" i="1"/>
  <c r="P28" i="1" s="1"/>
  <c r="G8" i="1"/>
  <c r="P8" i="1" s="1"/>
  <c r="C34" i="1"/>
  <c r="H52" i="1"/>
  <c r="F5" i="1"/>
  <c r="AB5" i="1"/>
  <c r="V5" i="1"/>
  <c r="U5" i="1"/>
  <c r="T5" i="1"/>
  <c r="Q5" i="1"/>
  <c r="O5" i="1"/>
  <c r="N5" i="1"/>
  <c r="M5" i="1"/>
  <c r="L5" i="1"/>
  <c r="K5" i="1"/>
  <c r="J5" i="1"/>
  <c r="I5" i="1"/>
  <c r="X52" i="1" l="1"/>
  <c r="AA52" i="1"/>
  <c r="S8" i="1"/>
  <c r="S28" i="1"/>
  <c r="R28" i="1"/>
  <c r="G5" i="1"/>
  <c r="C7" i="1"/>
  <c r="C8" i="1"/>
  <c r="C17" i="1"/>
  <c r="C21" i="1"/>
  <c r="C25" i="1"/>
  <c r="C28" i="1"/>
  <c r="C30" i="1"/>
  <c r="C46" i="1"/>
  <c r="C47" i="1"/>
  <c r="Z5" i="1" l="1"/>
  <c r="P5" i="1"/>
  <c r="R8" i="1"/>
  <c r="H49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4" i="1"/>
  <c r="H45" i="1"/>
  <c r="H46" i="1"/>
  <c r="H47" i="1"/>
  <c r="H48" i="1"/>
  <c r="X28" i="1" l="1"/>
  <c r="X8" i="1"/>
  <c r="X48" i="1"/>
  <c r="AA48" i="1"/>
  <c r="X46" i="1"/>
  <c r="AA46" i="1"/>
  <c r="X44" i="1"/>
  <c r="AA44" i="1"/>
  <c r="X41" i="1"/>
  <c r="AA41" i="1"/>
  <c r="X39" i="1"/>
  <c r="AA39" i="1"/>
  <c r="X37" i="1"/>
  <c r="AA37" i="1"/>
  <c r="X35" i="1"/>
  <c r="AA35" i="1"/>
  <c r="X32" i="1"/>
  <c r="AA32" i="1"/>
  <c r="X30" i="1"/>
  <c r="AA30" i="1"/>
  <c r="X25" i="1"/>
  <c r="AA25" i="1"/>
  <c r="X22" i="1"/>
  <c r="AA22" i="1"/>
  <c r="X20" i="1"/>
  <c r="AA20" i="1"/>
  <c r="X18" i="1"/>
  <c r="AA18" i="1"/>
  <c r="X16" i="1"/>
  <c r="AA16" i="1"/>
  <c r="X14" i="1"/>
  <c r="AA14" i="1"/>
  <c r="X12" i="1"/>
  <c r="AA12" i="1"/>
  <c r="X10" i="1"/>
  <c r="AA10" i="1"/>
  <c r="X6" i="1"/>
  <c r="AA6" i="1"/>
  <c r="AA28" i="1"/>
  <c r="AA8" i="1"/>
  <c r="X47" i="1"/>
  <c r="AA47" i="1"/>
  <c r="X45" i="1"/>
  <c r="AA45" i="1"/>
  <c r="X42" i="1"/>
  <c r="AA42" i="1"/>
  <c r="X40" i="1"/>
  <c r="AA40" i="1"/>
  <c r="X38" i="1"/>
  <c r="AA38" i="1"/>
  <c r="X36" i="1"/>
  <c r="AA36" i="1"/>
  <c r="X33" i="1"/>
  <c r="AA33" i="1"/>
  <c r="X31" i="1"/>
  <c r="AA31" i="1"/>
  <c r="X29" i="1"/>
  <c r="AA29" i="1"/>
  <c r="X26" i="1"/>
  <c r="AA26" i="1"/>
  <c r="X24" i="1"/>
  <c r="AA24" i="1"/>
  <c r="X21" i="1"/>
  <c r="AA21" i="1"/>
  <c r="X19" i="1"/>
  <c r="AA19" i="1"/>
  <c r="X17" i="1"/>
  <c r="AA17" i="1"/>
  <c r="X15" i="1"/>
  <c r="AA15" i="1"/>
  <c r="X13" i="1"/>
  <c r="AA13" i="1"/>
  <c r="X11" i="1"/>
  <c r="AA11" i="1"/>
  <c r="X9" i="1"/>
  <c r="AA9" i="1"/>
  <c r="X7" i="1"/>
  <c r="AA7" i="1"/>
  <c r="X49" i="1"/>
  <c r="AA49" i="1"/>
  <c r="H43" i="1"/>
  <c r="H50" i="1"/>
  <c r="H27" i="1"/>
  <c r="X50" i="1" l="1"/>
  <c r="AA50" i="1"/>
  <c r="X27" i="1"/>
  <c r="AA27" i="1"/>
  <c r="X43" i="1"/>
  <c r="AA43" i="1"/>
  <c r="AA5" i="1" l="1"/>
  <c r="X5" i="1"/>
</calcChain>
</file>

<file path=xl/sharedStrings.xml><?xml version="1.0" encoding="utf-8"?>
<sst xmlns="http://schemas.openxmlformats.org/spreadsheetml/2006/main" count="127" uniqueCount="76">
  <si>
    <t>Период: 05.10.2023 - 12.10.2023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</si>
  <si>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</si>
  <si>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</si>
  <si>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</si>
  <si>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</si>
  <si>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</si>
  <si>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</si>
  <si>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</si>
  <si>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</si>
  <si>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</si>
  <si>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</si>
  <si>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</si>
  <si>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</si>
  <si>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</si>
  <si>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</si>
  <si>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</si>
  <si>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</si>
  <si>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</si>
  <si>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</si>
  <si>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</si>
  <si>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</si>
  <si>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</si>
  <si>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</si>
  <si>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</si>
  <si>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</si>
  <si>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</si>
  <si>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</si>
  <si>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</si>
  <si>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</si>
  <si>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</si>
  <si>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</si>
  <si>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</si>
  <si>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</si>
  <si>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</si>
  <si>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</si>
  <si>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</si>
  <si>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</si>
  <si>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</si>
  <si>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</si>
  <si>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</si>
  <si>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</si>
  <si>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</si>
  <si>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</si>
  <si>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</si>
  <si>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</si>
  <si>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</si>
  <si>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</si>
  <si>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</si>
  <si>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</si>
  <si>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</si>
  <si>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</si>
  <si>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</si>
  <si>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</si>
  <si>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</si>
  <si>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</si>
  <si>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</si>
  <si>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</si>
  <si>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</si>
  <si>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</si>
  <si>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>кон ост</t>
  </si>
  <si>
    <t>ост без заказа</t>
  </si>
  <si>
    <t>ср 22,09</t>
  </si>
  <si>
    <t>ср 29,09</t>
  </si>
  <si>
    <t>коментарий</t>
  </si>
  <si>
    <t>вес</t>
  </si>
  <si>
    <t>заказ кор.</t>
  </si>
  <si>
    <t>ВЕС</t>
  </si>
  <si>
    <t>крат кор</t>
  </si>
  <si>
    <t>ср 12,10</t>
  </si>
  <si>
    <t>АКЦИИ</t>
  </si>
  <si>
    <t>Наггетсы хрустящие п/ф ВЕС ПОКОМ</t>
  </si>
  <si>
    <t>Фрай-пицца с ветчиной и грибами 3,0 кг. ВЕС.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</si>
  <si>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</si>
  <si>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</si>
  <si>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Пельмени Отборные с говядиной 0,9 кг НОВА ТМ Стародворье ТС Медвежье ушко  ПОКОМ</t>
  </si>
  <si>
    <t>заказать для 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</si>
</sst>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164" fontId="3" fillId="0" borderId="0" xfId="0" applyNumberFormat="1" applyFont="1"/>
    <xf numFmtId="164" fontId="0" fillId="0" borderId="0" xfId="0" applyNumberFormat="1" applyAlignment="1">
      <alignment wrapText="1"/>
    </xf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5" borderId="1" xfId="0" applyNumberForma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/>
    </xf>
    <xf numFmtId="164" fontId="5" fillId="6" borderId="1" xfId="0" applyNumberFormat="1" applyFont="1" applyFill="1" applyBorder="1" applyAlignment="1">
      <alignment horizontal="right" vertical="top"/>
    </xf>
    <xf numFmtId="164" fontId="2" fillId="7" borderId="0" xfId="0" applyNumberFormat="1" applyFont="1" applyFill="1"/>
    <xf numFmtId="164" fontId="0" fillId="0" borderId="3" xfId="0" applyNumberFormat="1" applyBorder="1" applyAlignment="1"/>
    <xf numFmtId="164" fontId="0" fillId="6" borderId="3" xfId="0" applyNumberFormat="1" applyFill="1" applyBorder="1" applyAlignment="1"/>
    <xf numFmtId="165" fontId="0" fillId="6" borderId="0" xfId="0" applyNumberFormat="1" applyFill="1" applyAlignment="1"/>
    <xf numFmtId="165" fontId="0" fillId="8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06,10,23%20&#1047;&#1055;&#1060;/&#1076;&#1074;%2006,10,23%20&#1076;&#108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29.09.2023 - 06.10.2023</v>
          </cell>
        </row>
        <row r="3">
          <cell r="A3" t="str">
            <v>Номенклатура</v>
          </cell>
          <cell r="B3" t="str">
            <v>АКЦИИ</v>
          </cell>
          <cell r="C3" t="str">
            <v>Ед. изм.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>заказ</v>
          </cell>
          <cell r="R3" t="str">
            <v>кон ост</v>
          </cell>
          <cell r="S3" t="str">
            <v>ост без заказа</v>
          </cell>
          <cell r="T3" t="str">
            <v>ср 14,09</v>
          </cell>
          <cell r="U3" t="str">
            <v>ср 22,09</v>
          </cell>
          <cell r="V3" t="str">
            <v>ср 29,09</v>
          </cell>
          <cell r="W3" t="str">
            <v>коментарий</v>
          </cell>
          <cell r="X3" t="str">
            <v>вес</v>
          </cell>
        </row>
        <row r="4">
          <cell r="A4" t="str">
            <v>Номенклатура</v>
          </cell>
          <cell r="B4" t="str">
            <v>АКЦИИ</v>
          </cell>
          <cell r="C4" t="str">
            <v>Ед. изм.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P4" t="str">
            <v>по возможностям</v>
          </cell>
          <cell r="Q4" t="str">
            <v>по потребностям</v>
          </cell>
        </row>
        <row r="5">
          <cell r="F5">
            <v>19881</v>
          </cell>
          <cell r="G5">
            <v>3480</v>
          </cell>
          <cell r="I5">
            <v>0</v>
          </cell>
          <cell r="J5">
            <v>0</v>
          </cell>
          <cell r="K5">
            <v>2006.1</v>
          </cell>
          <cell r="L5">
            <v>17874.900000000001</v>
          </cell>
          <cell r="M5">
            <v>0</v>
          </cell>
          <cell r="N5">
            <v>2463.38</v>
          </cell>
          <cell r="O5">
            <v>401.22000000000014</v>
          </cell>
          <cell r="P5">
            <v>1643.9000000000003</v>
          </cell>
          <cell r="Q5">
            <v>1845.9800000000002</v>
          </cell>
          <cell r="T5">
            <v>464.06399999999991</v>
          </cell>
          <cell r="U5">
            <v>510.82299999999981</v>
          </cell>
          <cell r="V5">
            <v>466.83199999999999</v>
          </cell>
          <cell r="X5">
            <v>1067.6260000000002</v>
          </cell>
          <cell r="Y5" t="str">
            <v>крат кор</v>
          </cell>
        </row>
        <row r="6">
          <cell r="A6" t="str">
            <v>Готовые бельмеши сочные с мясом ТМ Горячая штучка 0,3кг зам  ПОКОМ</v>
          </cell>
          <cell r="C6" t="str">
            <v>шт</v>
          </cell>
          <cell r="E6">
            <v>816</v>
          </cell>
          <cell r="F6">
            <v>816</v>
          </cell>
          <cell r="H6">
            <v>0</v>
          </cell>
          <cell r="K6">
            <v>0</v>
          </cell>
          <cell r="L6">
            <v>816</v>
          </cell>
          <cell r="O6">
            <v>0</v>
          </cell>
          <cell r="R6" t="e">
            <v>#DIV/0!</v>
          </cell>
          <cell r="S6" t="e">
            <v>#DIV/0!</v>
          </cell>
          <cell r="T6">
            <v>0</v>
          </cell>
          <cell r="U6">
            <v>0</v>
          </cell>
          <cell r="V6">
            <v>0</v>
          </cell>
          <cell r="Y6">
            <v>0</v>
          </cell>
        </row>
        <row r="7">
          <cell r="A7" t="str">
            <v>Готовые чебупели острые с мясом Горячая штучка 0,3 кг зам  ПОКОМ</v>
          </cell>
          <cell r="C7" t="str">
            <v>шт</v>
          </cell>
          <cell r="D7">
            <v>37</v>
          </cell>
          <cell r="E7">
            <v>722</v>
          </cell>
          <cell r="F7">
            <v>700</v>
          </cell>
          <cell r="G7">
            <v>55</v>
          </cell>
          <cell r="H7">
            <v>0.3</v>
          </cell>
          <cell r="K7">
            <v>40</v>
          </cell>
          <cell r="L7">
            <v>660</v>
          </cell>
          <cell r="N7">
            <v>12</v>
          </cell>
          <cell r="O7">
            <v>8</v>
          </cell>
          <cell r="P7">
            <v>37</v>
          </cell>
          <cell r="Q7">
            <v>37</v>
          </cell>
          <cell r="R7">
            <v>13</v>
          </cell>
          <cell r="S7">
            <v>8.375</v>
          </cell>
          <cell r="T7">
            <v>7.8</v>
          </cell>
          <cell r="U7">
            <v>10</v>
          </cell>
          <cell r="V7">
            <v>8.1999999999999993</v>
          </cell>
          <cell r="X7">
            <v>11.1</v>
          </cell>
          <cell r="Y7">
            <v>12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Окт</v>
          </cell>
          <cell r="C8" t="str">
            <v>шт</v>
          </cell>
          <cell r="D8">
            <v>33</v>
          </cell>
          <cell r="E8">
            <v>804</v>
          </cell>
          <cell r="F8">
            <v>753</v>
          </cell>
          <cell r="G8">
            <v>80</v>
          </cell>
          <cell r="H8">
            <v>0.3</v>
          </cell>
          <cell r="K8">
            <v>45</v>
          </cell>
          <cell r="L8">
            <v>708</v>
          </cell>
          <cell r="N8">
            <v>24</v>
          </cell>
          <cell r="O8">
            <v>9</v>
          </cell>
          <cell r="P8">
            <v>13</v>
          </cell>
          <cell r="Q8">
            <v>13</v>
          </cell>
          <cell r="R8">
            <v>13</v>
          </cell>
          <cell r="S8">
            <v>11.555555555555555</v>
          </cell>
          <cell r="T8">
            <v>11.6</v>
          </cell>
          <cell r="U8">
            <v>13.4</v>
          </cell>
          <cell r="V8">
            <v>11.4</v>
          </cell>
          <cell r="X8">
            <v>3.9</v>
          </cell>
          <cell r="Y8">
            <v>12</v>
          </cell>
        </row>
        <row r="9">
          <cell r="A9" t="str">
            <v>Готовые чебупели с мясом ТМ Горячая штучка Без свинины 0,3 кг  ПОКОМ</v>
          </cell>
          <cell r="C9" t="str">
            <v>шт</v>
          </cell>
          <cell r="E9">
            <v>768</v>
          </cell>
          <cell r="F9">
            <v>768</v>
          </cell>
          <cell r="H9">
            <v>0</v>
          </cell>
          <cell r="K9">
            <v>0</v>
          </cell>
          <cell r="L9">
            <v>768</v>
          </cell>
          <cell r="O9">
            <v>0</v>
          </cell>
          <cell r="R9" t="e">
            <v>#DIV/0!</v>
          </cell>
          <cell r="S9" t="e">
            <v>#DIV/0!</v>
          </cell>
          <cell r="T9">
            <v>0</v>
          </cell>
          <cell r="U9">
            <v>0</v>
          </cell>
          <cell r="V9">
            <v>0</v>
          </cell>
          <cell r="Y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Окт</v>
          </cell>
          <cell r="C10" t="str">
            <v>шт</v>
          </cell>
          <cell r="D10">
            <v>32</v>
          </cell>
          <cell r="E10">
            <v>108</v>
          </cell>
          <cell r="F10">
            <v>49</v>
          </cell>
          <cell r="G10">
            <v>86</v>
          </cell>
          <cell r="H10">
            <v>0.3</v>
          </cell>
          <cell r="K10">
            <v>49</v>
          </cell>
          <cell r="N10">
            <v>24</v>
          </cell>
          <cell r="O10">
            <v>9.8000000000000007</v>
          </cell>
          <cell r="P10">
            <v>17.400000000000006</v>
          </cell>
          <cell r="Q10">
            <v>17.400000000000006</v>
          </cell>
          <cell r="R10">
            <v>13</v>
          </cell>
          <cell r="S10">
            <v>11.224489795918366</v>
          </cell>
          <cell r="T10">
            <v>12.8</v>
          </cell>
          <cell r="U10">
            <v>14.4</v>
          </cell>
          <cell r="V10">
            <v>12</v>
          </cell>
          <cell r="X10">
            <v>5.2200000000000015</v>
          </cell>
          <cell r="Y10">
            <v>12</v>
          </cell>
        </row>
        <row r="11">
          <cell r="A11" t="str">
            <v>Готовые чебуреки с мясом ТМ Горячая штучка 0,09 кг флоу-пак ПОКОМ</v>
          </cell>
          <cell r="C11" t="str">
            <v>шт</v>
          </cell>
          <cell r="D11">
            <v>158</v>
          </cell>
          <cell r="E11">
            <v>360</v>
          </cell>
          <cell r="F11">
            <v>380</v>
          </cell>
          <cell r="G11">
            <v>128</v>
          </cell>
          <cell r="H11">
            <v>0.09</v>
          </cell>
          <cell r="K11">
            <v>20</v>
          </cell>
          <cell r="L11">
            <v>360</v>
          </cell>
          <cell r="O11">
            <v>4</v>
          </cell>
          <cell r="R11">
            <v>32</v>
          </cell>
          <cell r="S11">
            <v>32</v>
          </cell>
          <cell r="T11">
            <v>2.2000000000000002</v>
          </cell>
          <cell r="U11">
            <v>2.8</v>
          </cell>
          <cell r="V11">
            <v>6.6</v>
          </cell>
          <cell r="X11">
            <v>0</v>
          </cell>
          <cell r="Y11">
            <v>24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C12" t="str">
            <v>шт</v>
          </cell>
          <cell r="E12">
            <v>640</v>
          </cell>
          <cell r="F12">
            <v>640</v>
          </cell>
          <cell r="H12">
            <v>0</v>
          </cell>
          <cell r="K12">
            <v>0</v>
          </cell>
          <cell r="L12">
            <v>640</v>
          </cell>
          <cell r="O12">
            <v>0</v>
          </cell>
          <cell r="R12" t="e">
            <v>#DIV/0!</v>
          </cell>
          <cell r="S12" t="e">
            <v>#DIV/0!</v>
          </cell>
          <cell r="T12">
            <v>0</v>
          </cell>
          <cell r="U12">
            <v>0</v>
          </cell>
          <cell r="V12">
            <v>0</v>
          </cell>
          <cell r="Y12">
            <v>0</v>
          </cell>
        </row>
        <row r="13">
          <cell r="A13" t="str">
            <v>Готовые чебуреки Сочный мегачебурек.Готовые жареные.ВЕС  ПОКОМ</v>
          </cell>
          <cell r="C13" t="str">
            <v>кг</v>
          </cell>
          <cell r="H13">
            <v>0</v>
          </cell>
          <cell r="K13">
            <v>0</v>
          </cell>
          <cell r="N13">
            <v>161.28000000000003</v>
          </cell>
          <cell r="O13">
            <v>0</v>
          </cell>
          <cell r="R13" t="e">
            <v>#DIV/0!</v>
          </cell>
          <cell r="S13" t="e">
            <v>#DIV/0!</v>
          </cell>
          <cell r="T13">
            <v>6.7200000000000006</v>
          </cell>
          <cell r="U13">
            <v>0</v>
          </cell>
          <cell r="V13">
            <v>12.391999999999999</v>
          </cell>
          <cell r="Y13">
            <v>2.2400000000000002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C14" t="str">
            <v>кг</v>
          </cell>
          <cell r="D14">
            <v>57</v>
          </cell>
          <cell r="F14">
            <v>45</v>
          </cell>
          <cell r="G14">
            <v>3</v>
          </cell>
          <cell r="H14">
            <v>1</v>
          </cell>
          <cell r="K14">
            <v>45</v>
          </cell>
          <cell r="N14">
            <v>111</v>
          </cell>
          <cell r="O14">
            <v>9</v>
          </cell>
          <cell r="P14">
            <v>3</v>
          </cell>
          <cell r="Q14">
            <v>3</v>
          </cell>
          <cell r="R14">
            <v>13</v>
          </cell>
          <cell r="S14">
            <v>12.666666666666666</v>
          </cell>
          <cell r="T14">
            <v>11.4</v>
          </cell>
          <cell r="U14">
            <v>7.8</v>
          </cell>
          <cell r="V14">
            <v>12</v>
          </cell>
          <cell r="X14">
            <v>3</v>
          </cell>
          <cell r="Y14">
            <v>3</v>
          </cell>
        </row>
        <row r="15">
          <cell r="A15" t="str">
            <v>Жар-ладушки с клубникой и вишней. Жареные с начинкой.ВЕС  ПОКОМ</v>
          </cell>
          <cell r="C15" t="str">
            <v>кг</v>
          </cell>
          <cell r="E15">
            <v>111</v>
          </cell>
          <cell r="F15">
            <v>27.6</v>
          </cell>
          <cell r="G15">
            <v>83.4</v>
          </cell>
          <cell r="H15">
            <v>1</v>
          </cell>
          <cell r="K15">
            <v>27.6</v>
          </cell>
          <cell r="N15">
            <v>59.2</v>
          </cell>
          <cell r="O15">
            <v>5.5200000000000005</v>
          </cell>
          <cell r="R15">
            <v>25.833333333333336</v>
          </cell>
          <cell r="S15">
            <v>25.833333333333336</v>
          </cell>
          <cell r="T15">
            <v>6.5200000000000005</v>
          </cell>
          <cell r="U15">
            <v>8</v>
          </cell>
          <cell r="V15">
            <v>4.9000000000000004</v>
          </cell>
          <cell r="X15">
            <v>0</v>
          </cell>
          <cell r="Y15">
            <v>3.7</v>
          </cell>
        </row>
        <row r="16">
          <cell r="A16" t="str">
            <v>Жар-ладушки с яблоком и грушей. Изделия хлебобулочные жареные с начинкой зам  ПОКОМ</v>
          </cell>
          <cell r="C16" t="str">
            <v>кг</v>
          </cell>
          <cell r="D16">
            <v>22.2</v>
          </cell>
          <cell r="F16">
            <v>3.7</v>
          </cell>
          <cell r="G16">
            <v>18.5</v>
          </cell>
          <cell r="H16">
            <v>1</v>
          </cell>
          <cell r="K16">
            <v>3.7</v>
          </cell>
          <cell r="N16">
            <v>18.5</v>
          </cell>
          <cell r="O16">
            <v>0.74</v>
          </cell>
          <cell r="R16">
            <v>50</v>
          </cell>
          <cell r="S16">
            <v>50</v>
          </cell>
          <cell r="T16">
            <v>3.56</v>
          </cell>
          <cell r="U16">
            <v>2.2199999999999998</v>
          </cell>
          <cell r="V16">
            <v>2.96</v>
          </cell>
          <cell r="X16">
            <v>0</v>
          </cell>
          <cell r="Y16">
            <v>3.7</v>
          </cell>
        </row>
        <row r="17">
          <cell r="A17" t="str">
            <v>Круггетсы с сырным соусом ТМ Горячая штучка 0,25 кг зам  ПОКОМ</v>
          </cell>
          <cell r="C17" t="str">
            <v>шт</v>
          </cell>
          <cell r="D17">
            <v>9</v>
          </cell>
          <cell r="E17">
            <v>734</v>
          </cell>
          <cell r="F17">
            <v>651</v>
          </cell>
          <cell r="G17">
            <v>91</v>
          </cell>
          <cell r="H17">
            <v>0.25</v>
          </cell>
          <cell r="K17">
            <v>15</v>
          </cell>
          <cell r="L17">
            <v>636</v>
          </cell>
          <cell r="O17">
            <v>3</v>
          </cell>
          <cell r="R17">
            <v>30.333333333333332</v>
          </cell>
          <cell r="S17">
            <v>30.333333333333332</v>
          </cell>
          <cell r="T17">
            <v>7.4</v>
          </cell>
          <cell r="U17">
            <v>12.4</v>
          </cell>
          <cell r="V17">
            <v>5.6</v>
          </cell>
          <cell r="X17">
            <v>0</v>
          </cell>
          <cell r="Y17">
            <v>12</v>
          </cell>
        </row>
        <row r="18">
          <cell r="A18" t="str">
            <v>Круггетсы сочные ТМ Горячая штучка ТС Круггетсы 0,25 кг зам  ПОКОМ</v>
          </cell>
          <cell r="C18" t="str">
            <v>шт</v>
          </cell>
          <cell r="D18">
            <v>11</v>
          </cell>
          <cell r="E18">
            <v>696</v>
          </cell>
          <cell r="F18">
            <v>640</v>
          </cell>
          <cell r="G18">
            <v>66</v>
          </cell>
          <cell r="H18">
            <v>0.25</v>
          </cell>
          <cell r="K18">
            <v>16</v>
          </cell>
          <cell r="L18">
            <v>624</v>
          </cell>
          <cell r="O18">
            <v>3.2</v>
          </cell>
          <cell r="R18">
            <v>20.625</v>
          </cell>
          <cell r="S18">
            <v>20.625</v>
          </cell>
          <cell r="T18">
            <v>5.6</v>
          </cell>
          <cell r="U18">
            <v>9</v>
          </cell>
          <cell r="V18">
            <v>3.8</v>
          </cell>
          <cell r="X18">
            <v>0</v>
          </cell>
          <cell r="Y18">
            <v>12</v>
          </cell>
        </row>
        <row r="19">
          <cell r="A19" t="str">
            <v>Мини-сосиски в тесте "Фрайпики" 1,8кг ВЕС,  ПОКОМ</v>
          </cell>
          <cell r="C19" t="str">
            <v>кг</v>
          </cell>
          <cell r="D19">
            <v>61.2</v>
          </cell>
          <cell r="E19">
            <v>46.8</v>
          </cell>
          <cell r="F19">
            <v>9</v>
          </cell>
          <cell r="G19">
            <v>95.4</v>
          </cell>
          <cell r="H19">
            <v>1</v>
          </cell>
          <cell r="K19">
            <v>9</v>
          </cell>
          <cell r="O19">
            <v>1.8</v>
          </cell>
          <cell r="R19">
            <v>53</v>
          </cell>
          <cell r="S19">
            <v>53</v>
          </cell>
          <cell r="T19">
            <v>9</v>
          </cell>
          <cell r="U19">
            <v>8.64</v>
          </cell>
          <cell r="V19">
            <v>4.32</v>
          </cell>
          <cell r="X19">
            <v>0</v>
          </cell>
          <cell r="Y19">
            <v>1.8</v>
          </cell>
        </row>
        <row r="20">
          <cell r="A20" t="str">
            <v>Мини-сосиски в тесте "Фрайпики" 3,7кг ВЕС,  ПОКОМ</v>
          </cell>
          <cell r="C20" t="str">
            <v>кг</v>
          </cell>
          <cell r="D20">
            <v>62.9</v>
          </cell>
          <cell r="E20">
            <v>358.9</v>
          </cell>
          <cell r="F20">
            <v>395.9</v>
          </cell>
          <cell r="G20">
            <v>3.7</v>
          </cell>
          <cell r="H20">
            <v>1</v>
          </cell>
          <cell r="K20">
            <v>37</v>
          </cell>
          <cell r="L20">
            <v>358.9</v>
          </cell>
          <cell r="N20">
            <v>81.400000000000006</v>
          </cell>
          <cell r="O20">
            <v>7.4</v>
          </cell>
          <cell r="P20">
            <v>11.099999999999994</v>
          </cell>
          <cell r="Q20">
            <v>11.099999999999994</v>
          </cell>
          <cell r="R20">
            <v>13</v>
          </cell>
          <cell r="S20">
            <v>11.5</v>
          </cell>
          <cell r="T20">
            <v>10.36</v>
          </cell>
          <cell r="U20">
            <v>2.1800000000000002</v>
          </cell>
          <cell r="V20">
            <v>10.36</v>
          </cell>
          <cell r="X20">
            <v>11.099999999999994</v>
          </cell>
          <cell r="Y20">
            <v>3.7</v>
          </cell>
        </row>
        <row r="21">
          <cell r="A21" t="str">
            <v>Наггетсы из печи 0,25кг ТМ Вязанка ТС Няняггетсы Сливушки замор.  ПОКОМ</v>
          </cell>
          <cell r="C21" t="str">
            <v>шт</v>
          </cell>
          <cell r="E21">
            <v>768</v>
          </cell>
          <cell r="F21">
            <v>768</v>
          </cell>
          <cell r="H21">
            <v>0</v>
          </cell>
          <cell r="K21">
            <v>0</v>
          </cell>
          <cell r="L21">
            <v>768</v>
          </cell>
          <cell r="O21">
            <v>0</v>
          </cell>
          <cell r="R21" t="e">
            <v>#DIV/0!</v>
          </cell>
          <cell r="S21" t="e">
            <v>#DIV/0!</v>
          </cell>
          <cell r="T21">
            <v>0</v>
          </cell>
          <cell r="U21">
            <v>0</v>
          </cell>
          <cell r="V21">
            <v>0</v>
          </cell>
          <cell r="Y21">
            <v>0</v>
          </cell>
        </row>
        <row r="22">
          <cell r="A22" t="str">
            <v>Наггетсы Нагетосы Сочная курочка в хруст панир со сметаной и зеленью ТМ Горячая штучка 0,25 ПОКОМ</v>
          </cell>
          <cell r="C22" t="str">
            <v>шт</v>
          </cell>
          <cell r="E22">
            <v>666</v>
          </cell>
          <cell r="F22">
            <v>666</v>
          </cell>
          <cell r="H22">
            <v>0</v>
          </cell>
          <cell r="K22">
            <v>0</v>
          </cell>
          <cell r="L22">
            <v>666</v>
          </cell>
          <cell r="O22">
            <v>0</v>
          </cell>
          <cell r="R22" t="e">
            <v>#DIV/0!</v>
          </cell>
          <cell r="S22" t="e">
            <v>#DIV/0!</v>
          </cell>
          <cell r="T22">
            <v>0</v>
          </cell>
          <cell r="U22">
            <v>0</v>
          </cell>
          <cell r="V22">
            <v>0</v>
          </cell>
          <cell r="Y22">
            <v>0</v>
          </cell>
        </row>
        <row r="23">
          <cell r="A23" t="str">
            <v>Наггетсы Нагетосы Сочная курочка со сладкой паприкой ТМ Горячая штучка ф/в 0,25 кг  ПОКОМ</v>
          </cell>
          <cell r="C23" t="str">
            <v>шт</v>
          </cell>
          <cell r="E23">
            <v>600</v>
          </cell>
          <cell r="F23">
            <v>600</v>
          </cell>
          <cell r="H23">
            <v>0</v>
          </cell>
          <cell r="K23">
            <v>0</v>
          </cell>
          <cell r="L23">
            <v>600</v>
          </cell>
          <cell r="O23">
            <v>0</v>
          </cell>
          <cell r="R23" t="e">
            <v>#DIV/0!</v>
          </cell>
          <cell r="S23" t="e">
            <v>#DIV/0!</v>
          </cell>
          <cell r="T23">
            <v>0</v>
          </cell>
          <cell r="U23">
            <v>0</v>
          </cell>
          <cell r="V23">
            <v>0</v>
          </cell>
          <cell r="Y23">
            <v>0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Окт</v>
          </cell>
          <cell r="C24" t="str">
            <v>шт</v>
          </cell>
          <cell r="D24">
            <v>268</v>
          </cell>
          <cell r="E24">
            <v>678</v>
          </cell>
          <cell r="F24">
            <v>782</v>
          </cell>
          <cell r="G24">
            <v>156</v>
          </cell>
          <cell r="H24">
            <v>0.25</v>
          </cell>
          <cell r="K24">
            <v>104</v>
          </cell>
          <cell r="L24">
            <v>678</v>
          </cell>
          <cell r="O24">
            <v>20.8</v>
          </cell>
          <cell r="P24">
            <v>114.40000000000003</v>
          </cell>
          <cell r="Q24">
            <v>114.40000000000003</v>
          </cell>
          <cell r="R24">
            <v>13.000000000000002</v>
          </cell>
          <cell r="S24">
            <v>7.5</v>
          </cell>
          <cell r="T24">
            <v>14.4</v>
          </cell>
          <cell r="U24">
            <v>3.6</v>
          </cell>
          <cell r="V24">
            <v>10.199999999999999</v>
          </cell>
          <cell r="X24">
            <v>28.600000000000009</v>
          </cell>
          <cell r="Y24">
            <v>6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C25" t="str">
            <v>шт</v>
          </cell>
          <cell r="D25">
            <v>204</v>
          </cell>
          <cell r="E25">
            <v>96</v>
          </cell>
          <cell r="F25">
            <v>208</v>
          </cell>
          <cell r="G25">
            <v>77</v>
          </cell>
          <cell r="H25">
            <v>0.25</v>
          </cell>
          <cell r="K25">
            <v>208</v>
          </cell>
          <cell r="N25">
            <v>120</v>
          </cell>
          <cell r="O25">
            <v>41.6</v>
          </cell>
          <cell r="P25">
            <v>343.80000000000007</v>
          </cell>
          <cell r="Q25">
            <v>343.80000000000007</v>
          </cell>
          <cell r="R25">
            <v>13.000000000000002</v>
          </cell>
          <cell r="S25">
            <v>4.7355769230769234</v>
          </cell>
          <cell r="T25">
            <v>44.6</v>
          </cell>
          <cell r="U25">
            <v>35.6</v>
          </cell>
          <cell r="V25">
            <v>30.6</v>
          </cell>
          <cell r="X25">
            <v>85.950000000000017</v>
          </cell>
          <cell r="Y25">
            <v>12</v>
          </cell>
        </row>
        <row r="26">
          <cell r="A26" t="str">
            <v>Наггетсы хрустящие п/ф ВЕС ПОКОМ</v>
          </cell>
          <cell r="C26" t="str">
            <v>кг</v>
          </cell>
          <cell r="D26">
            <v>30</v>
          </cell>
          <cell r="F26">
            <v>12</v>
          </cell>
          <cell r="H26">
            <v>1</v>
          </cell>
          <cell r="K26">
            <v>12</v>
          </cell>
          <cell r="N26">
            <v>234</v>
          </cell>
          <cell r="O26">
            <v>2.4</v>
          </cell>
          <cell r="R26">
            <v>97.5</v>
          </cell>
          <cell r="S26">
            <v>97.5</v>
          </cell>
          <cell r="T26">
            <v>1.2</v>
          </cell>
          <cell r="U26">
            <v>38.6</v>
          </cell>
          <cell r="V26">
            <v>42</v>
          </cell>
          <cell r="X26">
            <v>0</v>
          </cell>
          <cell r="Y26">
            <v>6</v>
          </cell>
        </row>
        <row r="27">
          <cell r="A27" t="str">
            <v>Пекерсы с индейкой в сливочном соусе ТМ Горячая штучка 0,25 кг зам  ПОКОМ</v>
          </cell>
          <cell r="C27" t="str">
            <v>шт</v>
          </cell>
          <cell r="E27">
            <v>768</v>
          </cell>
          <cell r="F27">
            <v>768</v>
          </cell>
          <cell r="H27">
            <v>0</v>
          </cell>
          <cell r="K27">
            <v>0</v>
          </cell>
          <cell r="L27">
            <v>768</v>
          </cell>
          <cell r="O27">
            <v>0</v>
          </cell>
          <cell r="R27" t="e">
            <v>#DIV/0!</v>
          </cell>
          <cell r="S27" t="e">
            <v>#DIV/0!</v>
          </cell>
          <cell r="T27">
            <v>0</v>
          </cell>
          <cell r="U27">
            <v>0</v>
          </cell>
          <cell r="V27">
            <v>0</v>
          </cell>
          <cell r="Y27">
            <v>0</v>
          </cell>
        </row>
        <row r="28">
          <cell r="A28" t="str">
            <v>Пельмени Grandmeni с говядиной в сливочном соусе ТМ Горячая штучка флоупак сфера 0,75 кг.  ПОКОМ</v>
          </cell>
          <cell r="C28" t="str">
            <v>шт</v>
          </cell>
          <cell r="E28">
            <v>600</v>
          </cell>
          <cell r="F28">
            <v>600</v>
          </cell>
          <cell r="H28">
            <v>0</v>
          </cell>
          <cell r="K28">
            <v>0</v>
          </cell>
          <cell r="L28">
            <v>600</v>
          </cell>
          <cell r="O28">
            <v>0</v>
          </cell>
          <cell r="R28" t="e">
            <v>#DIV/0!</v>
          </cell>
          <cell r="S28" t="e">
            <v>#DIV/0!</v>
          </cell>
          <cell r="T28">
            <v>0</v>
          </cell>
          <cell r="U28">
            <v>0</v>
          </cell>
          <cell r="V28">
            <v>0</v>
          </cell>
          <cell r="Y28">
            <v>0</v>
          </cell>
        </row>
        <row r="29">
          <cell r="A29" t="str">
            <v>Пельмени Grandmeni с говядиной ТМ Горячая штучка флоупак сфера 0,75 кг. ПОКОМ</v>
          </cell>
          <cell r="C29" t="str">
            <v>шт</v>
          </cell>
          <cell r="E29">
            <v>624</v>
          </cell>
          <cell r="F29">
            <v>624</v>
          </cell>
          <cell r="H29">
            <v>0</v>
          </cell>
          <cell r="K29">
            <v>0</v>
          </cell>
          <cell r="L29">
            <v>624</v>
          </cell>
          <cell r="O29">
            <v>0</v>
          </cell>
          <cell r="R29" t="e">
            <v>#DIV/0!</v>
          </cell>
          <cell r="S29" t="e">
            <v>#DIV/0!</v>
          </cell>
          <cell r="T29">
            <v>0</v>
          </cell>
          <cell r="U29">
            <v>0</v>
          </cell>
          <cell r="V29">
            <v>0</v>
          </cell>
          <cell r="Y29">
            <v>0</v>
          </cell>
        </row>
        <row r="30">
          <cell r="A30" t="str">
            <v>Пельмени Grandmeni со сливочным маслом Горячая штучка 0,75 кг ПОКОМ</v>
          </cell>
          <cell r="C30" t="str">
            <v>шт</v>
          </cell>
          <cell r="D30">
            <v>3</v>
          </cell>
          <cell r="E30">
            <v>672</v>
          </cell>
          <cell r="F30">
            <v>609</v>
          </cell>
          <cell r="G30">
            <v>65</v>
          </cell>
          <cell r="H30">
            <v>0.75</v>
          </cell>
          <cell r="K30">
            <v>17</v>
          </cell>
          <cell r="L30">
            <v>592</v>
          </cell>
          <cell r="N30">
            <v>8</v>
          </cell>
          <cell r="O30">
            <v>3.4</v>
          </cell>
          <cell r="R30">
            <v>21.47058823529412</v>
          </cell>
          <cell r="S30">
            <v>21.47058823529412</v>
          </cell>
          <cell r="T30">
            <v>3.8</v>
          </cell>
          <cell r="U30">
            <v>9.4</v>
          </cell>
          <cell r="V30">
            <v>6.6</v>
          </cell>
          <cell r="X30">
            <v>0</v>
          </cell>
          <cell r="Y30">
            <v>8</v>
          </cell>
        </row>
        <row r="31">
          <cell r="A31" t="str">
            <v>Пельмени Бигбули #МЕГАВКУСИЩЕ с сочной грудинкой ТМ Горячая шту БУЛЬМЕНИ ТС Бигбули  сфера 0,9 ПОКОМ</v>
          </cell>
          <cell r="C31" t="str">
            <v>шт</v>
          </cell>
          <cell r="E31">
            <v>736</v>
          </cell>
          <cell r="F31">
            <v>736</v>
          </cell>
          <cell r="H31">
            <v>0</v>
          </cell>
          <cell r="K31">
            <v>0</v>
          </cell>
          <cell r="L31">
            <v>736</v>
          </cell>
          <cell r="O31">
            <v>0</v>
          </cell>
          <cell r="R31" t="e">
            <v>#DIV/0!</v>
          </cell>
          <cell r="S31" t="e">
            <v>#DIV/0!</v>
          </cell>
          <cell r="T31">
            <v>0</v>
          </cell>
          <cell r="U31">
            <v>0</v>
          </cell>
          <cell r="V31">
            <v>0</v>
          </cell>
          <cell r="Y31">
            <v>0</v>
          </cell>
        </row>
        <row r="32">
          <cell r="A32" t="str">
            <v>Пельмени Бигбули #МЕГАВКУСИЩЕ с сочной грудинкой ТМ Горячая штучка ТС Бигбули  сфера 0,43  ПОКОМ</v>
          </cell>
          <cell r="C32" t="str">
            <v>шт</v>
          </cell>
          <cell r="E32">
            <v>400</v>
          </cell>
          <cell r="F32">
            <v>400</v>
          </cell>
          <cell r="H32">
            <v>0</v>
          </cell>
          <cell r="K32">
            <v>0</v>
          </cell>
          <cell r="L32">
            <v>400</v>
          </cell>
          <cell r="O32">
            <v>0</v>
          </cell>
          <cell r="R32" t="e">
            <v>#DIV/0!</v>
          </cell>
          <cell r="S32" t="e">
            <v>#DIV/0!</v>
          </cell>
          <cell r="T32">
            <v>0</v>
          </cell>
          <cell r="U32">
            <v>0</v>
          </cell>
          <cell r="V32">
            <v>0</v>
          </cell>
          <cell r="Y32">
            <v>0</v>
          </cell>
        </row>
        <row r="33">
          <cell r="A33" t="str">
            <v>Пельмени Бигбули с мясом, Горячая штучка 0,9кг  ПОКОМ</v>
          </cell>
          <cell r="B33" t="str">
            <v>Окт</v>
          </cell>
          <cell r="C33" t="str">
            <v>шт</v>
          </cell>
          <cell r="D33">
            <v>134</v>
          </cell>
          <cell r="E33">
            <v>64</v>
          </cell>
          <cell r="F33">
            <v>86</v>
          </cell>
          <cell r="G33">
            <v>109</v>
          </cell>
          <cell r="H33">
            <v>0.9</v>
          </cell>
          <cell r="K33">
            <v>86</v>
          </cell>
          <cell r="O33">
            <v>17.2</v>
          </cell>
          <cell r="P33">
            <v>114.6</v>
          </cell>
          <cell r="Q33">
            <v>114.6</v>
          </cell>
          <cell r="R33">
            <v>13</v>
          </cell>
          <cell r="S33">
            <v>6.337209302325582</v>
          </cell>
          <cell r="T33">
            <v>8.4</v>
          </cell>
          <cell r="U33">
            <v>9.6</v>
          </cell>
          <cell r="V33">
            <v>7.6</v>
          </cell>
          <cell r="X33">
            <v>103.14</v>
          </cell>
          <cell r="Y33">
            <v>8</v>
          </cell>
        </row>
        <row r="34">
          <cell r="A34" t="str">
            <v>Пельмени Бигбули со слив.маслом 0,9 кг   Поком</v>
          </cell>
          <cell r="C34" t="str">
            <v>шт</v>
          </cell>
          <cell r="D34">
            <v>18</v>
          </cell>
          <cell r="E34">
            <v>114</v>
          </cell>
          <cell r="F34">
            <v>45</v>
          </cell>
          <cell r="G34">
            <v>83</v>
          </cell>
          <cell r="H34">
            <v>0.9</v>
          </cell>
          <cell r="K34">
            <v>45</v>
          </cell>
          <cell r="O34">
            <v>9</v>
          </cell>
          <cell r="P34">
            <v>34</v>
          </cell>
          <cell r="Q34">
            <v>34</v>
          </cell>
          <cell r="R34">
            <v>13</v>
          </cell>
          <cell r="S34">
            <v>9.2222222222222214</v>
          </cell>
          <cell r="T34">
            <v>4.8</v>
          </cell>
          <cell r="U34">
            <v>14</v>
          </cell>
          <cell r="V34">
            <v>9.6</v>
          </cell>
          <cell r="X34">
            <v>30.6</v>
          </cell>
          <cell r="Y34">
            <v>8</v>
          </cell>
        </row>
        <row r="35">
          <cell r="A35" t="str">
            <v>Пельмени Бугбули со сливочным маслом ТМ Горячая штучка БУЛЬМЕНИ 0,43 кг  ПОКОМ</v>
          </cell>
          <cell r="C35" t="str">
            <v>шт</v>
          </cell>
          <cell r="D35">
            <v>1</v>
          </cell>
          <cell r="E35">
            <v>400</v>
          </cell>
          <cell r="F35">
            <v>370</v>
          </cell>
          <cell r="G35">
            <v>31</v>
          </cell>
          <cell r="H35">
            <v>0.43</v>
          </cell>
          <cell r="K35">
            <v>2</v>
          </cell>
          <cell r="L35">
            <v>368</v>
          </cell>
          <cell r="N35">
            <v>16</v>
          </cell>
          <cell r="O35">
            <v>0.4</v>
          </cell>
          <cell r="R35">
            <v>117.5</v>
          </cell>
          <cell r="S35">
            <v>117.5</v>
          </cell>
          <cell r="T35">
            <v>1.2</v>
          </cell>
          <cell r="U35">
            <v>3.6</v>
          </cell>
          <cell r="V35">
            <v>1</v>
          </cell>
          <cell r="X35">
            <v>0</v>
          </cell>
          <cell r="Y35">
            <v>16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Окт</v>
          </cell>
          <cell r="C36" t="str">
            <v>шт</v>
          </cell>
          <cell r="D36">
            <v>14</v>
          </cell>
          <cell r="E36">
            <v>912</v>
          </cell>
          <cell r="F36">
            <v>783</v>
          </cell>
          <cell r="G36">
            <v>129</v>
          </cell>
          <cell r="H36">
            <v>0.9</v>
          </cell>
          <cell r="K36">
            <v>23</v>
          </cell>
          <cell r="L36">
            <v>760</v>
          </cell>
          <cell r="O36">
            <v>4.5999999999999996</v>
          </cell>
          <cell r="R36">
            <v>28.043478260869566</v>
          </cell>
          <cell r="S36">
            <v>28.043478260869566</v>
          </cell>
          <cell r="T36">
            <v>11.6</v>
          </cell>
          <cell r="U36">
            <v>19.2</v>
          </cell>
          <cell r="V36">
            <v>12</v>
          </cell>
          <cell r="X36">
            <v>0</v>
          </cell>
          <cell r="Y36">
            <v>8</v>
          </cell>
        </row>
        <row r="37">
          <cell r="A37" t="str">
            <v>Пельмени Бульмени с говядиной и свининой Горячая штучка 0,43  ПОКОМ</v>
          </cell>
          <cell r="C37" t="str">
            <v>шт</v>
          </cell>
          <cell r="D37">
            <v>10</v>
          </cell>
          <cell r="E37">
            <v>592</v>
          </cell>
          <cell r="F37">
            <v>564</v>
          </cell>
          <cell r="G37">
            <v>33</v>
          </cell>
          <cell r="H37">
            <v>0.43</v>
          </cell>
          <cell r="K37">
            <v>4</v>
          </cell>
          <cell r="L37">
            <v>560</v>
          </cell>
          <cell r="N37">
            <v>96</v>
          </cell>
          <cell r="O37">
            <v>0.8</v>
          </cell>
          <cell r="R37">
            <v>161.25</v>
          </cell>
          <cell r="S37">
            <v>161.25</v>
          </cell>
          <cell r="T37">
            <v>6.8</v>
          </cell>
          <cell r="U37">
            <v>6.4</v>
          </cell>
          <cell r="V37">
            <v>10.6</v>
          </cell>
          <cell r="X37">
            <v>0</v>
          </cell>
          <cell r="Y37">
            <v>16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C38" t="str">
            <v>кг</v>
          </cell>
          <cell r="D38">
            <v>30</v>
          </cell>
          <cell r="E38">
            <v>475</v>
          </cell>
          <cell r="F38">
            <v>180</v>
          </cell>
          <cell r="G38">
            <v>295</v>
          </cell>
          <cell r="H38">
            <v>1</v>
          </cell>
          <cell r="K38">
            <v>180</v>
          </cell>
          <cell r="O38">
            <v>36</v>
          </cell>
          <cell r="P38">
            <v>173</v>
          </cell>
          <cell r="Q38">
            <v>173</v>
          </cell>
          <cell r="R38">
            <v>13</v>
          </cell>
          <cell r="S38">
            <v>8.1944444444444446</v>
          </cell>
          <cell r="T38">
            <v>38.704000000000001</v>
          </cell>
          <cell r="U38">
            <v>58.44</v>
          </cell>
          <cell r="V38">
            <v>29</v>
          </cell>
          <cell r="X38">
            <v>173</v>
          </cell>
          <cell r="Y38">
            <v>5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Окт</v>
          </cell>
          <cell r="C39" t="str">
            <v>шт</v>
          </cell>
          <cell r="D39">
            <v>61</v>
          </cell>
          <cell r="E39">
            <v>888</v>
          </cell>
          <cell r="F39">
            <v>768</v>
          </cell>
          <cell r="G39">
            <v>146</v>
          </cell>
          <cell r="H39">
            <v>0.9</v>
          </cell>
          <cell r="K39">
            <v>80</v>
          </cell>
          <cell r="L39">
            <v>688</v>
          </cell>
          <cell r="N39">
            <v>160</v>
          </cell>
          <cell r="O39">
            <v>16</v>
          </cell>
          <cell r="R39">
            <v>19.125</v>
          </cell>
          <cell r="S39">
            <v>19.125</v>
          </cell>
          <cell r="T39">
            <v>24</v>
          </cell>
          <cell r="U39">
            <v>26.4</v>
          </cell>
          <cell r="V39">
            <v>30.6</v>
          </cell>
          <cell r="X39">
            <v>0</v>
          </cell>
          <cell r="Y39">
            <v>8</v>
          </cell>
        </row>
        <row r="40">
          <cell r="A40" t="str">
            <v>Пельмени Бульмени со сливочным маслом ТМ Горячая шт. 0,43 кг  ПОКОМ</v>
          </cell>
          <cell r="C40" t="str">
            <v>шт</v>
          </cell>
          <cell r="D40">
            <v>29</v>
          </cell>
          <cell r="E40">
            <v>480</v>
          </cell>
          <cell r="F40">
            <v>475</v>
          </cell>
          <cell r="G40">
            <v>31</v>
          </cell>
          <cell r="H40">
            <v>0.43</v>
          </cell>
          <cell r="K40">
            <v>27</v>
          </cell>
          <cell r="L40">
            <v>448</v>
          </cell>
          <cell r="N40">
            <v>16</v>
          </cell>
          <cell r="O40">
            <v>5.4</v>
          </cell>
          <cell r="P40">
            <v>23.200000000000003</v>
          </cell>
          <cell r="Q40">
            <v>23.200000000000003</v>
          </cell>
          <cell r="R40">
            <v>13</v>
          </cell>
          <cell r="S40">
            <v>8.7037037037037024</v>
          </cell>
          <cell r="T40">
            <v>6.8</v>
          </cell>
          <cell r="U40">
            <v>6.2</v>
          </cell>
          <cell r="V40">
            <v>5.8</v>
          </cell>
          <cell r="X40">
            <v>9.9760000000000009</v>
          </cell>
          <cell r="Y40">
            <v>16</v>
          </cell>
        </row>
        <row r="41">
          <cell r="A41" t="str">
            <v>Пельмени Мясорубские ТМ Стародворье фоу-пак равиоли 0,7 кг.  Поком</v>
          </cell>
          <cell r="B41" t="str">
            <v>Окт</v>
          </cell>
          <cell r="C41" t="str">
            <v>шт</v>
          </cell>
          <cell r="D41">
            <v>165</v>
          </cell>
          <cell r="E41">
            <v>54</v>
          </cell>
          <cell r="F41">
            <v>57</v>
          </cell>
          <cell r="G41">
            <v>162</v>
          </cell>
          <cell r="H41">
            <v>0.7</v>
          </cell>
          <cell r="K41">
            <v>57</v>
          </cell>
          <cell r="O41">
            <v>11.4</v>
          </cell>
          <cell r="R41">
            <v>14.210526315789473</v>
          </cell>
          <cell r="S41">
            <v>14.210526315789473</v>
          </cell>
          <cell r="T41">
            <v>1</v>
          </cell>
          <cell r="U41">
            <v>6.8</v>
          </cell>
          <cell r="V41">
            <v>2.4</v>
          </cell>
          <cell r="X41">
            <v>0</v>
          </cell>
          <cell r="Y41">
            <v>8</v>
          </cell>
        </row>
        <row r="42">
          <cell r="A42" t="str">
            <v>Пельмени отборные  с говядиной и свининой 0,43кг  Поком</v>
          </cell>
          <cell r="C42" t="str">
            <v>шт</v>
          </cell>
          <cell r="D42">
            <v>19</v>
          </cell>
          <cell r="F42">
            <v>15</v>
          </cell>
          <cell r="G42">
            <v>-1</v>
          </cell>
          <cell r="H42">
            <v>0.43</v>
          </cell>
          <cell r="K42">
            <v>15</v>
          </cell>
          <cell r="O42">
            <v>3</v>
          </cell>
          <cell r="P42">
            <v>25</v>
          </cell>
          <cell r="Q42">
            <v>25</v>
          </cell>
          <cell r="R42">
            <v>8</v>
          </cell>
          <cell r="S42">
            <v>-0.33333333333333331</v>
          </cell>
          <cell r="T42">
            <v>0.4</v>
          </cell>
          <cell r="U42">
            <v>1.4</v>
          </cell>
          <cell r="V42">
            <v>1</v>
          </cell>
          <cell r="X42">
            <v>10.75</v>
          </cell>
          <cell r="Y42">
            <v>16</v>
          </cell>
        </row>
        <row r="43">
          <cell r="A43" t="str">
            <v>Пельмени Отборные из свинины и говядины 0,9 кг ТМ Стародворье ТС Медвежье ушко  ПОКОМ</v>
          </cell>
          <cell r="C43" t="str">
            <v>шт</v>
          </cell>
          <cell r="D43">
            <v>10</v>
          </cell>
          <cell r="E43">
            <v>136</v>
          </cell>
          <cell r="F43">
            <v>62</v>
          </cell>
          <cell r="G43">
            <v>75</v>
          </cell>
          <cell r="H43">
            <v>0.9</v>
          </cell>
          <cell r="K43">
            <v>62</v>
          </cell>
          <cell r="N43">
            <v>184</v>
          </cell>
          <cell r="O43">
            <v>12.4</v>
          </cell>
          <cell r="R43">
            <v>20.887096774193548</v>
          </cell>
          <cell r="S43">
            <v>20.887096774193548</v>
          </cell>
          <cell r="T43">
            <v>13.4</v>
          </cell>
          <cell r="U43">
            <v>17.2</v>
          </cell>
          <cell r="V43">
            <v>25</v>
          </cell>
          <cell r="X43">
            <v>0</v>
          </cell>
          <cell r="Y43">
            <v>8</v>
          </cell>
        </row>
        <row r="44">
          <cell r="A44" t="str">
            <v>Пельмени отборные с говядиной 0,43кг Поком</v>
          </cell>
          <cell r="C44" t="str">
            <v>шт</v>
          </cell>
          <cell r="D44">
            <v>32</v>
          </cell>
          <cell r="F44">
            <v>15</v>
          </cell>
          <cell r="G44">
            <v>17</v>
          </cell>
          <cell r="H44">
            <v>0.43</v>
          </cell>
          <cell r="K44">
            <v>15</v>
          </cell>
          <cell r="O44">
            <v>3</v>
          </cell>
          <cell r="P44">
            <v>22</v>
          </cell>
          <cell r="Q44">
            <v>22</v>
          </cell>
          <cell r="R44">
            <v>13</v>
          </cell>
          <cell r="S44">
            <v>5.666666666666667</v>
          </cell>
          <cell r="T44">
            <v>0</v>
          </cell>
          <cell r="U44">
            <v>1</v>
          </cell>
          <cell r="V44">
            <v>1.6</v>
          </cell>
          <cell r="X44">
            <v>9.4599999999999991</v>
          </cell>
          <cell r="Y44">
            <v>16</v>
          </cell>
        </row>
        <row r="45">
          <cell r="A45" t="str">
            <v>Пельмени С говядиной и свининой, ВЕС, ТМ Славница сфера пуговки  ПОКОМ</v>
          </cell>
          <cell r="C45" t="str">
            <v>кг</v>
          </cell>
          <cell r="D45">
            <v>245</v>
          </cell>
          <cell r="E45">
            <v>30</v>
          </cell>
          <cell r="F45">
            <v>231</v>
          </cell>
          <cell r="G45">
            <v>-15</v>
          </cell>
          <cell r="H45">
            <v>1</v>
          </cell>
          <cell r="K45">
            <v>231</v>
          </cell>
          <cell r="N45">
            <v>550</v>
          </cell>
          <cell r="O45">
            <v>46.2</v>
          </cell>
          <cell r="P45">
            <v>65.600000000000023</v>
          </cell>
          <cell r="Q45">
            <v>65.600000000000023</v>
          </cell>
          <cell r="R45">
            <v>13</v>
          </cell>
          <cell r="S45">
            <v>11.580086580086579</v>
          </cell>
          <cell r="T45">
            <v>55</v>
          </cell>
          <cell r="U45">
            <v>38</v>
          </cell>
          <cell r="V45">
            <v>65</v>
          </cell>
          <cell r="X45">
            <v>65.600000000000023</v>
          </cell>
          <cell r="Y45">
            <v>5</v>
          </cell>
        </row>
        <row r="46">
          <cell r="A46" t="str">
            <v>Пельмени Сочные стародв. сфера 0,43кг  Поком</v>
          </cell>
          <cell r="C46" t="str">
            <v>шт</v>
          </cell>
          <cell r="D46">
            <v>43</v>
          </cell>
          <cell r="G46">
            <v>42</v>
          </cell>
          <cell r="H46">
            <v>0.43</v>
          </cell>
          <cell r="K46">
            <v>0</v>
          </cell>
          <cell r="O46">
            <v>0</v>
          </cell>
          <cell r="R46" t="e">
            <v>#DIV/0!</v>
          </cell>
          <cell r="S46" t="e">
            <v>#DIV/0!</v>
          </cell>
          <cell r="T46">
            <v>0</v>
          </cell>
          <cell r="U46">
            <v>0</v>
          </cell>
          <cell r="V46">
            <v>0.8</v>
          </cell>
          <cell r="X46">
            <v>0</v>
          </cell>
          <cell r="Y46">
            <v>16</v>
          </cell>
        </row>
        <row r="47">
          <cell r="A47" t="str">
            <v>Пельмени Сочные сфера 0,9 кг ТМ Стародворье ПОКОМ</v>
          </cell>
          <cell r="C47" t="str">
            <v>шт</v>
          </cell>
          <cell r="D47">
            <v>49</v>
          </cell>
          <cell r="F47">
            <v>11</v>
          </cell>
          <cell r="G47">
            <v>36</v>
          </cell>
          <cell r="H47">
            <v>0.9</v>
          </cell>
          <cell r="K47">
            <v>11</v>
          </cell>
          <cell r="O47">
            <v>2.2000000000000002</v>
          </cell>
          <cell r="R47">
            <v>16.363636363636363</v>
          </cell>
          <cell r="S47">
            <v>16.363636363636363</v>
          </cell>
          <cell r="T47">
            <v>1.2</v>
          </cell>
          <cell r="U47">
            <v>1.2</v>
          </cell>
          <cell r="V47">
            <v>1.4</v>
          </cell>
          <cell r="X47">
            <v>0</v>
          </cell>
          <cell r="Y47">
            <v>8</v>
          </cell>
        </row>
        <row r="48">
          <cell r="A48" t="str">
            <v>Сосиски Оригинальные заморож. ТМ Стародворье в вак 0,33 кг  Поком</v>
          </cell>
          <cell r="C48" t="str">
            <v>шт</v>
          </cell>
          <cell r="D48">
            <v>92</v>
          </cell>
          <cell r="E48">
            <v>7</v>
          </cell>
          <cell r="G48">
            <v>99</v>
          </cell>
          <cell r="H48">
            <v>0.33</v>
          </cell>
          <cell r="K48">
            <v>0</v>
          </cell>
          <cell r="O48">
            <v>0</v>
          </cell>
          <cell r="R48" t="e">
            <v>#DIV/0!</v>
          </cell>
          <cell r="S48" t="e">
            <v>#DIV/0!</v>
          </cell>
          <cell r="T48">
            <v>0</v>
          </cell>
          <cell r="U48">
            <v>0.6</v>
          </cell>
          <cell r="V48">
            <v>1</v>
          </cell>
          <cell r="X48">
            <v>0</v>
          </cell>
          <cell r="Y48">
            <v>6</v>
          </cell>
        </row>
        <row r="49">
          <cell r="A49" t="str">
            <v>Фрай-пицца с ветчиной и грибами 3,0 кг. ВЕС.  ПОКОМ</v>
          </cell>
          <cell r="C49" t="str">
            <v>кг</v>
          </cell>
          <cell r="D49">
            <v>6</v>
          </cell>
          <cell r="F49">
            <v>3</v>
          </cell>
          <cell r="H49">
            <v>1</v>
          </cell>
          <cell r="K49">
            <v>3</v>
          </cell>
          <cell r="N49">
            <v>24</v>
          </cell>
          <cell r="O49">
            <v>0.6</v>
          </cell>
          <cell r="Q49">
            <v>24</v>
          </cell>
          <cell r="R49">
            <v>80</v>
          </cell>
          <cell r="S49">
            <v>40</v>
          </cell>
          <cell r="T49">
            <v>6.6</v>
          </cell>
          <cell r="U49">
            <v>2.4</v>
          </cell>
          <cell r="V49">
            <v>3.6</v>
          </cell>
          <cell r="X49">
            <v>24</v>
          </cell>
          <cell r="Y49">
            <v>3</v>
          </cell>
        </row>
        <row r="50">
          <cell r="A50" t="str">
            <v>Хотстеры ТМ Горячая штучка ТС Хотстеры 0,25 кг зам  ПОКОМ</v>
          </cell>
          <cell r="C50" t="str">
            <v>шт</v>
          </cell>
          <cell r="D50">
            <v>19</v>
          </cell>
          <cell r="E50">
            <v>720</v>
          </cell>
          <cell r="F50">
            <v>675</v>
          </cell>
          <cell r="G50">
            <v>62</v>
          </cell>
          <cell r="H50">
            <v>0.25</v>
          </cell>
          <cell r="K50">
            <v>39</v>
          </cell>
          <cell r="L50">
            <v>636</v>
          </cell>
          <cell r="O50">
            <v>7.8</v>
          </cell>
          <cell r="P50">
            <v>39.399999999999991</v>
          </cell>
          <cell r="Q50">
            <v>39.399999999999991</v>
          </cell>
          <cell r="R50">
            <v>13</v>
          </cell>
          <cell r="S50">
            <v>7.9487179487179489</v>
          </cell>
          <cell r="T50">
            <v>7.8</v>
          </cell>
          <cell r="U50">
            <v>11</v>
          </cell>
          <cell r="V50">
            <v>3.8</v>
          </cell>
          <cell r="X50">
            <v>9.8499999999999979</v>
          </cell>
          <cell r="Y50">
            <v>12</v>
          </cell>
        </row>
        <row r="51">
          <cell r="A51" t="str">
            <v>Хрустящие крылышки острые к пиву ТМ Горячая штучка 0,3кг зам  ПОКОМ</v>
          </cell>
          <cell r="C51" t="str">
            <v>шт</v>
          </cell>
          <cell r="D51">
            <v>20</v>
          </cell>
          <cell r="E51">
            <v>672</v>
          </cell>
          <cell r="F51">
            <v>684</v>
          </cell>
          <cell r="G51">
            <v>5</v>
          </cell>
          <cell r="H51">
            <v>0.3</v>
          </cell>
          <cell r="K51">
            <v>24</v>
          </cell>
          <cell r="L51">
            <v>660</v>
          </cell>
          <cell r="O51">
            <v>4.8</v>
          </cell>
          <cell r="P51">
            <v>38.199999999999996</v>
          </cell>
          <cell r="Q51">
            <v>38.199999999999996</v>
          </cell>
          <cell r="R51">
            <v>9</v>
          </cell>
          <cell r="S51">
            <v>1.0416666666666667</v>
          </cell>
          <cell r="T51">
            <v>2.4</v>
          </cell>
          <cell r="U51">
            <v>2.4</v>
          </cell>
          <cell r="V51">
            <v>1.4</v>
          </cell>
          <cell r="X51">
            <v>11.459999999999999</v>
          </cell>
          <cell r="Y51">
            <v>12</v>
          </cell>
        </row>
        <row r="52">
          <cell r="A52" t="str">
            <v>Хрустящие крылышки ТМ Горячая штучка 0,3 кг зам  ПОКОМ</v>
          </cell>
          <cell r="C52" t="str">
            <v>шт</v>
          </cell>
          <cell r="D52">
            <v>4</v>
          </cell>
          <cell r="E52">
            <v>672</v>
          </cell>
          <cell r="F52">
            <v>629</v>
          </cell>
          <cell r="G52">
            <v>46</v>
          </cell>
          <cell r="H52">
            <v>0.3</v>
          </cell>
          <cell r="K52">
            <v>29</v>
          </cell>
          <cell r="L52">
            <v>600</v>
          </cell>
          <cell r="O52">
            <v>5.8</v>
          </cell>
          <cell r="P52">
            <v>29.399999999999991</v>
          </cell>
          <cell r="Q52">
            <v>29.399999999999991</v>
          </cell>
          <cell r="R52">
            <v>12.999999999999998</v>
          </cell>
          <cell r="S52">
            <v>7.931034482758621</v>
          </cell>
          <cell r="T52">
            <v>1.2</v>
          </cell>
          <cell r="U52">
            <v>9.4</v>
          </cell>
          <cell r="V52">
            <v>2.4</v>
          </cell>
          <cell r="X52">
            <v>8.8199999999999967</v>
          </cell>
          <cell r="Y52">
            <v>12</v>
          </cell>
        </row>
        <row r="53">
          <cell r="A53" t="str">
            <v>Хрустящие крылышки. В панировке куриные жареные.ВЕС  ПОКОМ</v>
          </cell>
          <cell r="C53" t="str">
            <v>кг</v>
          </cell>
          <cell r="D53">
            <v>28.8</v>
          </cell>
          <cell r="F53">
            <v>28.8</v>
          </cell>
          <cell r="H53">
            <v>1</v>
          </cell>
          <cell r="K53">
            <v>28.8</v>
          </cell>
          <cell r="N53">
            <v>46.800000000000004</v>
          </cell>
          <cell r="O53">
            <v>5.76</v>
          </cell>
          <cell r="Q53">
            <v>28.079999999999991</v>
          </cell>
          <cell r="R53">
            <v>13</v>
          </cell>
          <cell r="S53">
            <v>8.1250000000000018</v>
          </cell>
          <cell r="T53">
            <v>8.4400000000000013</v>
          </cell>
          <cell r="U53">
            <v>0</v>
          </cell>
          <cell r="V53">
            <v>5.76</v>
          </cell>
          <cell r="X53">
            <v>28.079999999999991</v>
          </cell>
          <cell r="Y53">
            <v>1.8</v>
          </cell>
        </row>
        <row r="54">
          <cell r="A54" t="str">
            <v>Чебупай сочное яблоко ТМ Горячая штучка ТС Чебупай 0,2 кг УВС.  зам  ПОКОМ</v>
          </cell>
          <cell r="C54" t="str">
            <v>шт</v>
          </cell>
          <cell r="D54">
            <v>16</v>
          </cell>
          <cell r="E54">
            <v>54</v>
          </cell>
          <cell r="F54">
            <v>16</v>
          </cell>
          <cell r="G54">
            <v>46</v>
          </cell>
          <cell r="H54">
            <v>0.2</v>
          </cell>
          <cell r="K54">
            <v>16</v>
          </cell>
          <cell r="N54">
            <v>24</v>
          </cell>
          <cell r="O54">
            <v>3.2</v>
          </cell>
          <cell r="R54">
            <v>21.875</v>
          </cell>
          <cell r="S54">
            <v>21.875</v>
          </cell>
          <cell r="T54">
            <v>5.4</v>
          </cell>
          <cell r="U54">
            <v>7</v>
          </cell>
          <cell r="V54">
            <v>6.2</v>
          </cell>
          <cell r="X54">
            <v>0</v>
          </cell>
          <cell r="Y54">
            <v>6</v>
          </cell>
        </row>
        <row r="55">
          <cell r="A55" t="str">
            <v>Чебупай спелая вишня ТМ Горячая штучка ТС Чебупай 0,2 кг УВС. зам  ПОКОМ</v>
          </cell>
          <cell r="C55" t="str">
            <v>шт</v>
          </cell>
          <cell r="E55">
            <v>78</v>
          </cell>
          <cell r="F55">
            <v>13</v>
          </cell>
          <cell r="G55">
            <v>65</v>
          </cell>
          <cell r="H55">
            <v>0.2</v>
          </cell>
          <cell r="K55">
            <v>13</v>
          </cell>
          <cell r="N55">
            <v>42</v>
          </cell>
          <cell r="O55">
            <v>2.6</v>
          </cell>
          <cell r="R55">
            <v>41.153846153846153</v>
          </cell>
          <cell r="S55">
            <v>41.153846153846153</v>
          </cell>
          <cell r="T55">
            <v>5.6</v>
          </cell>
          <cell r="U55">
            <v>10.199999999999999</v>
          </cell>
          <cell r="V55">
            <v>5.4</v>
          </cell>
          <cell r="X55">
            <v>0</v>
          </cell>
          <cell r="Y55">
            <v>6</v>
          </cell>
        </row>
        <row r="56">
          <cell r="A56" t="str">
            <v>Чебупицца курочка по-итальянски Горячая штучка 0,25 кг зам  ПОКОМ</v>
          </cell>
          <cell r="B56" t="str">
            <v>Окт</v>
          </cell>
          <cell r="C56" t="str">
            <v>шт</v>
          </cell>
          <cell r="D56">
            <v>320</v>
          </cell>
          <cell r="E56">
            <v>744</v>
          </cell>
          <cell r="F56">
            <v>674</v>
          </cell>
          <cell r="G56">
            <v>381</v>
          </cell>
          <cell r="H56">
            <v>0.25</v>
          </cell>
          <cell r="K56">
            <v>74</v>
          </cell>
          <cell r="L56">
            <v>600</v>
          </cell>
          <cell r="O56">
            <v>14.8</v>
          </cell>
          <cell r="R56">
            <v>25.743243243243242</v>
          </cell>
          <cell r="S56">
            <v>25.743243243243242</v>
          </cell>
          <cell r="T56">
            <v>6</v>
          </cell>
          <cell r="U56">
            <v>20</v>
          </cell>
          <cell r="V56">
            <v>14</v>
          </cell>
          <cell r="X56">
            <v>0</v>
          </cell>
          <cell r="Y56">
            <v>12</v>
          </cell>
        </row>
        <row r="57">
          <cell r="A57" t="str">
            <v>Чебупицца Пепперони ТМ Горячая штучка ТС Чебупицца 0.25кг зам  ПОКОМ</v>
          </cell>
          <cell r="B57" t="str">
            <v>Окт</v>
          </cell>
          <cell r="C57" t="str">
            <v>шт</v>
          </cell>
          <cell r="D57">
            <v>338</v>
          </cell>
          <cell r="E57">
            <v>672</v>
          </cell>
          <cell r="F57">
            <v>642</v>
          </cell>
          <cell r="G57">
            <v>357</v>
          </cell>
          <cell r="H57">
            <v>0.25</v>
          </cell>
          <cell r="K57">
            <v>90</v>
          </cell>
          <cell r="L57">
            <v>552</v>
          </cell>
          <cell r="O57">
            <v>18</v>
          </cell>
          <cell r="R57">
            <v>19.833333333333332</v>
          </cell>
          <cell r="S57">
            <v>19.833333333333332</v>
          </cell>
          <cell r="T57">
            <v>3.4</v>
          </cell>
          <cell r="U57">
            <v>18.2</v>
          </cell>
          <cell r="V57">
            <v>15.6</v>
          </cell>
          <cell r="X57">
            <v>0</v>
          </cell>
          <cell r="Y57">
            <v>12</v>
          </cell>
        </row>
        <row r="58">
          <cell r="A58" t="str">
            <v>Чебуречище горячая штучка 0,14кг Поком</v>
          </cell>
          <cell r="C58" t="str">
            <v>шт</v>
          </cell>
          <cell r="D58">
            <v>344</v>
          </cell>
          <cell r="E58">
            <v>110</v>
          </cell>
          <cell r="F58">
            <v>190</v>
          </cell>
          <cell r="G58">
            <v>251</v>
          </cell>
          <cell r="H58">
            <v>0.14000000000000001</v>
          </cell>
          <cell r="K58">
            <v>190</v>
          </cell>
          <cell r="O58">
            <v>38</v>
          </cell>
          <cell r="P58">
            <v>243</v>
          </cell>
          <cell r="Q58">
            <v>243</v>
          </cell>
          <cell r="R58">
            <v>13</v>
          </cell>
          <cell r="S58">
            <v>6.6052631578947372</v>
          </cell>
          <cell r="T58">
            <v>13</v>
          </cell>
          <cell r="U58">
            <v>14.2</v>
          </cell>
          <cell r="V58">
            <v>19.8</v>
          </cell>
          <cell r="X58">
            <v>34.020000000000003</v>
          </cell>
          <cell r="Y58">
            <v>22</v>
          </cell>
        </row>
        <row r="59">
          <cell r="A59" t="str">
            <v>Чебуреки Мясные вес 2,7 кг Кулинарные изделия мясосодержащие рубленые в тесте жарен  ПОКОМ</v>
          </cell>
          <cell r="C59" t="str">
            <v>кг</v>
          </cell>
          <cell r="H59">
            <v>1</v>
          </cell>
          <cell r="K59">
            <v>0</v>
          </cell>
          <cell r="N59">
            <v>151.20000000000002</v>
          </cell>
          <cell r="O59">
            <v>0</v>
          </cell>
          <cell r="Q59">
            <v>150</v>
          </cell>
          <cell r="R59" t="e">
            <v>#DIV/0!</v>
          </cell>
          <cell r="S59" t="e">
            <v>#DIV/0!</v>
          </cell>
          <cell r="T59">
            <v>12.959999999999999</v>
          </cell>
          <cell r="U59">
            <v>27.943000000000001</v>
          </cell>
          <cell r="V59">
            <v>0.54</v>
          </cell>
          <cell r="X59">
            <v>150</v>
          </cell>
          <cell r="Y59">
            <v>2.7</v>
          </cell>
        </row>
        <row r="60">
          <cell r="A60" t="str">
            <v>Чебуреки сочные, ВЕС, куриные жарен. зам  ПОКОМ</v>
          </cell>
          <cell r="C60" t="str">
            <v>кг</v>
          </cell>
          <cell r="H60">
            <v>1</v>
          </cell>
          <cell r="K60">
            <v>0</v>
          </cell>
          <cell r="N60">
            <v>300</v>
          </cell>
          <cell r="O60">
            <v>0</v>
          </cell>
          <cell r="P60">
            <v>250</v>
          </cell>
          <cell r="Q60">
            <v>250</v>
          </cell>
          <cell r="R60" t="e">
            <v>#DIV/0!</v>
          </cell>
          <cell r="S60" t="e">
            <v>#DIV/0!</v>
          </cell>
          <cell r="T60">
            <v>59</v>
          </cell>
          <cell r="U60">
            <v>0</v>
          </cell>
          <cell r="V60">
            <v>0</v>
          </cell>
          <cell r="X60">
            <v>250</v>
          </cell>
          <cell r="Y60">
            <v>5</v>
          </cell>
        </row>
        <row r="61">
          <cell r="A61" t="str">
            <v>БОНУС_Пельмени Бульмени со сливочным маслом Горячая штучка 0,9 кг  ПОКОМ</v>
          </cell>
          <cell r="C61" t="str">
            <v>шт</v>
          </cell>
          <cell r="F61">
            <v>13</v>
          </cell>
          <cell r="G61">
            <v>-13</v>
          </cell>
          <cell r="H61">
            <v>0</v>
          </cell>
          <cell r="K61">
            <v>13</v>
          </cell>
          <cell r="O61">
            <v>2.6</v>
          </cell>
          <cell r="P61">
            <v>46.800000000000004</v>
          </cell>
          <cell r="Q61">
            <v>46.800000000000004</v>
          </cell>
          <cell r="R61">
            <v>13.000000000000002</v>
          </cell>
          <cell r="S61">
            <v>-5</v>
          </cell>
          <cell r="T61">
            <v>0</v>
          </cell>
          <cell r="U61">
            <v>0</v>
          </cell>
          <cell r="V61">
            <v>0</v>
          </cell>
          <cell r="Y61">
            <v>0</v>
          </cell>
        </row>
        <row r="62">
          <cell r="A62" t="str">
            <v>Пельмени Отборные с говядиной 0,9 кг НОВА ТМ Стародворье ТС Медвежье ушко  ПОКОМ</v>
          </cell>
          <cell r="B62" t="str">
            <v>Окт</v>
          </cell>
          <cell r="C62" t="str">
            <v>шт</v>
          </cell>
          <cell r="W62" t="str">
            <v>заказать для акции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52"/>
  <sheetViews>
    <sheetView tabSelected="1" workbookViewId="0">
      <pane ySplit="5" topLeftCell="A6" activePane="bottomLeft" state="frozen"/>
      <selection pane="bottomLeft" activeCell="AF19" sqref="AF19"/>
    </sheetView>
  </sheetViews>
  <sheetFormatPr defaultColWidth="10.5" defaultRowHeight="11.45" customHeight="1" outlineLevelRow="2" x14ac:dyDescent="0.2"/>
  <cols>
    <col min="1" max="1" width="68.83203125" style="1" customWidth="1"/>
    <col min="2" max="2" width="4" style="1" customWidth="1"/>
    <col min="3" max="3" width="10.33203125" style="1" customWidth="1"/>
    <col min="4" max="7" width="6.33203125" style="1" customWidth="1"/>
    <col min="8" max="8" width="4.6640625" style="17" customWidth="1"/>
    <col min="9" max="14" width="1.1640625" style="2" customWidth="1"/>
    <col min="15" max="15" width="7.6640625" style="2" customWidth="1"/>
    <col min="16" max="16" width="10.33203125" style="2" customWidth="1"/>
    <col min="17" max="17" width="1.1640625" style="2" customWidth="1"/>
    <col min="18" max="19" width="6.33203125" style="2" customWidth="1"/>
    <col min="20" max="22" width="8.1640625" style="2" customWidth="1"/>
    <col min="23" max="23" width="17.5" style="2" customWidth="1"/>
    <col min="24" max="24" width="8.6640625" style="2" customWidth="1"/>
    <col min="25" max="25" width="10" style="17" customWidth="1"/>
    <col min="26" max="26" width="8.6640625" style="18" customWidth="1"/>
    <col min="27" max="28" width="8.6640625" style="2" customWidth="1"/>
    <col min="29" max="16384" width="10.5" style="2"/>
  </cols>
  <sheetData>
    <row r="1" spans="1:30" ht="12.95" customHeight="1" outlineLevel="1" x14ac:dyDescent="0.2">
      <c r="A1" s="3" t="s">
        <v>0</v>
      </c>
    </row>
    <row r="2" spans="1:30" ht="12.95" customHeight="1" outlineLevel="1" x14ac:dyDescent="0.2">
      <c r="A2" s="3"/>
    </row>
    <row r="3" spans="1:30" ht="26.1" customHeight="1" x14ac:dyDescent="0.2">
      <c r="A3" s="4" t="s">
        <v>1</v>
      </c>
      <c r="B3" s="4" t="s">
        <v>2</v>
      </c>
      <c r="C3" s="4" t="s">
        <v>69</v>
      </c>
      <c r="D3" s="4" t="s">
        <v>3</v>
      </c>
      <c r="E3" s="4"/>
      <c r="F3" s="4"/>
      <c r="G3" s="4"/>
      <c r="H3" s="9" t="s">
        <v>52</v>
      </c>
      <c r="I3" s="10" t="s">
        <v>53</v>
      </c>
      <c r="J3" s="10" t="s">
        <v>54</v>
      </c>
      <c r="K3" s="10" t="s">
        <v>55</v>
      </c>
      <c r="L3" s="10" t="s">
        <v>56</v>
      </c>
      <c r="M3" s="10" t="s">
        <v>57</v>
      </c>
      <c r="N3" s="10" t="s">
        <v>57</v>
      </c>
      <c r="O3" s="10" t="s">
        <v>58</v>
      </c>
      <c r="P3" s="10" t="s">
        <v>57</v>
      </c>
      <c r="Q3" s="10" t="s">
        <v>57</v>
      </c>
      <c r="R3" s="10" t="s">
        <v>59</v>
      </c>
      <c r="S3" s="10" t="s">
        <v>60</v>
      </c>
      <c r="T3" s="11" t="s">
        <v>61</v>
      </c>
      <c r="U3" s="11" t="s">
        <v>62</v>
      </c>
      <c r="V3" s="11" t="s">
        <v>68</v>
      </c>
      <c r="W3" s="10" t="s">
        <v>63</v>
      </c>
      <c r="X3" s="10" t="s">
        <v>64</v>
      </c>
      <c r="Y3" s="9"/>
      <c r="Z3" s="12" t="s">
        <v>65</v>
      </c>
      <c r="AA3" s="10" t="s">
        <v>66</v>
      </c>
      <c r="AB3" s="13"/>
    </row>
    <row r="4" spans="1:30" ht="26.1" customHeight="1" x14ac:dyDescent="0.2">
      <c r="A4" s="4" t="s">
        <v>1</v>
      </c>
      <c r="B4" s="4" t="s">
        <v>2</v>
      </c>
      <c r="C4" s="4" t="s">
        <v>69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0"/>
      <c r="O4" s="10"/>
      <c r="P4" s="14"/>
      <c r="Q4" s="14"/>
      <c r="R4" s="10"/>
      <c r="S4" s="10"/>
      <c r="T4" s="10"/>
      <c r="U4" s="10"/>
      <c r="V4" s="10"/>
      <c r="W4" s="10"/>
      <c r="X4" s="10"/>
      <c r="Y4" s="9"/>
      <c r="Z4" s="12"/>
      <c r="AA4" s="10"/>
      <c r="AB4" s="13"/>
    </row>
    <row r="5" spans="1:30" ht="11.1" customHeight="1" x14ac:dyDescent="0.2">
      <c r="A5" s="5"/>
      <c r="B5" s="5"/>
      <c r="C5" s="5"/>
      <c r="D5" s="6"/>
      <c r="E5" s="6"/>
      <c r="F5" s="15">
        <f t="shared" ref="F5:G5" si="0">SUM(F6:F91)</f>
        <v>2772.9090000000001</v>
      </c>
      <c r="G5" s="15">
        <f t="shared" si="0"/>
        <v>3835.3910000000001</v>
      </c>
      <c r="H5" s="9"/>
      <c r="I5" s="15">
        <f t="shared" ref="I5:Q5" si="1">SUM(I6:I91)</f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554.58180000000004</v>
      </c>
      <c r="P5" s="15">
        <f t="shared" si="1"/>
        <v>3817.2724000000003</v>
      </c>
      <c r="Q5" s="15">
        <f t="shared" si="1"/>
        <v>0</v>
      </c>
      <c r="R5" s="10"/>
      <c r="S5" s="10"/>
      <c r="T5" s="15">
        <f>SUM(T6:T91)</f>
        <v>510.82299999999981</v>
      </c>
      <c r="U5" s="15">
        <f>SUM(U6:U91)</f>
        <v>454.44</v>
      </c>
      <c r="V5" s="15">
        <f>SUM(V6:V91)</f>
        <v>401.22000000000014</v>
      </c>
      <c r="W5" s="10"/>
      <c r="X5" s="15">
        <f>SUM(X6:X91)</f>
        <v>2630.1504</v>
      </c>
      <c r="Y5" s="9" t="s">
        <v>67</v>
      </c>
      <c r="Z5" s="16">
        <f>SUM(Z6:Z91)</f>
        <v>628.02499999999998</v>
      </c>
      <c r="AA5" s="15">
        <f>SUM(AA6:AA91)</f>
        <v>2695.9</v>
      </c>
      <c r="AB5" s="15">
        <f>SUM(AB6:AB91)</f>
        <v>0</v>
      </c>
    </row>
    <row r="6" spans="1:30" ht="11.1" customHeight="1" outlineLevel="2" x14ac:dyDescent="0.2">
      <c r="A6" s="7" t="s">
        <v>11</v>
      </c>
      <c r="B6" s="7" t="s">
        <v>9</v>
      </c>
      <c r="C6" s="7"/>
      <c r="D6" s="8">
        <v>67</v>
      </c>
      <c r="E6" s="8">
        <v>48</v>
      </c>
      <c r="F6" s="8">
        <v>44</v>
      </c>
      <c r="G6" s="8">
        <v>65</v>
      </c>
      <c r="H6" s="17">
        <f>VLOOKUP(A6,[1]TDSheet!$A:$H,8,0)</f>
        <v>0.3</v>
      </c>
      <c r="O6" s="2">
        <f>F6/5</f>
        <v>8.8000000000000007</v>
      </c>
      <c r="P6" s="24">
        <f>13*O6-G6</f>
        <v>49.400000000000006</v>
      </c>
      <c r="Q6" s="24"/>
      <c r="R6" s="2">
        <f>(G6+P6)/O6</f>
        <v>13</v>
      </c>
      <c r="S6" s="2">
        <f>G6/O6</f>
        <v>7.3863636363636358</v>
      </c>
      <c r="T6" s="2">
        <f>VLOOKUP(A6,[1]TDSheet!$A:$U,21,0)</f>
        <v>10</v>
      </c>
      <c r="U6" s="2">
        <f>VLOOKUP(A6,[1]TDSheet!$A:$V,22,0)</f>
        <v>8.1999999999999993</v>
      </c>
      <c r="V6" s="2">
        <f>VLOOKUP(A6,[1]TDSheet!$A:$O,15,0)</f>
        <v>8</v>
      </c>
      <c r="X6" s="2">
        <f>P6*H6</f>
        <v>14.82</v>
      </c>
      <c r="Y6" s="17">
        <f>VLOOKUP(A6,[1]TDSheet!$A:$Y,25,0)</f>
        <v>12</v>
      </c>
      <c r="Z6" s="26">
        <v>4</v>
      </c>
      <c r="AA6" s="2">
        <f>Z6*Y6*H6</f>
        <v>14.399999999999999</v>
      </c>
      <c r="AD6" s="2">
        <f>Z6</f>
        <v>4</v>
      </c>
    </row>
    <row r="7" spans="1:30" ht="11.1" customHeight="1" outlineLevel="2" x14ac:dyDescent="0.2">
      <c r="A7" s="7" t="s">
        <v>12</v>
      </c>
      <c r="B7" s="7" t="s">
        <v>9</v>
      </c>
      <c r="C7" s="19" t="str">
        <f>VLOOKUP(A7,[1]TDSheet!$A:$B,2,0)</f>
        <v>Окт</v>
      </c>
      <c r="D7" s="8">
        <v>92</v>
      </c>
      <c r="E7" s="8">
        <v>48</v>
      </c>
      <c r="F7" s="8">
        <v>66</v>
      </c>
      <c r="G7" s="8">
        <v>67</v>
      </c>
      <c r="H7" s="17">
        <f>VLOOKUP(A7,[1]TDSheet!$A:$H,8,0)</f>
        <v>0.3</v>
      </c>
      <c r="O7" s="2">
        <f t="shared" ref="O7:O52" si="2">F7/5</f>
        <v>13.2</v>
      </c>
      <c r="P7" s="24">
        <f t="shared" ref="P7:P48" si="3">13*O7-G7</f>
        <v>104.6</v>
      </c>
      <c r="Q7" s="24"/>
      <c r="R7" s="2">
        <f t="shared" ref="R7:R52" si="4">(G7+P7)/O7</f>
        <v>13</v>
      </c>
      <c r="S7" s="2">
        <f t="shared" ref="S7:S52" si="5">G7/O7</f>
        <v>5.0757575757575761</v>
      </c>
      <c r="T7" s="2">
        <f>VLOOKUP(A7,[1]TDSheet!$A:$U,21,0)</f>
        <v>13.4</v>
      </c>
      <c r="U7" s="2">
        <f>VLOOKUP(A7,[1]TDSheet!$A:$V,22,0)</f>
        <v>11.4</v>
      </c>
      <c r="V7" s="2">
        <f>VLOOKUP(A7,[1]TDSheet!$A:$O,15,0)</f>
        <v>9</v>
      </c>
      <c r="X7" s="2">
        <f t="shared" ref="X7:X52" si="6">P7*H7</f>
        <v>31.379999999999995</v>
      </c>
      <c r="Y7" s="17">
        <f>VLOOKUP(A7,[1]TDSheet!$A:$Y,25,0)</f>
        <v>12</v>
      </c>
      <c r="Z7" s="26">
        <v>9</v>
      </c>
      <c r="AA7" s="2">
        <f t="shared" ref="AA7:AA52" si="7">Z7*Y7*H7</f>
        <v>32.4</v>
      </c>
      <c r="AD7" s="2">
        <f t="shared" ref="AD7:AD10" si="8">Z7</f>
        <v>9</v>
      </c>
    </row>
    <row r="8" spans="1:30" ht="11.1" customHeight="1" outlineLevel="2" x14ac:dyDescent="0.2">
      <c r="A8" s="7" t="s">
        <v>13</v>
      </c>
      <c r="B8" s="7" t="s">
        <v>9</v>
      </c>
      <c r="C8" s="19" t="str">
        <f>VLOOKUP(A8,[1]TDSheet!$A:$B,2,0)</f>
        <v>Окт</v>
      </c>
      <c r="D8" s="8">
        <v>103</v>
      </c>
      <c r="E8" s="8">
        <v>48</v>
      </c>
      <c r="F8" s="8">
        <v>79</v>
      </c>
      <c r="G8" s="22">
        <f>67+G51</f>
        <v>16</v>
      </c>
      <c r="H8" s="17">
        <f>VLOOKUP(A8,[1]TDSheet!$A:$H,8,0)</f>
        <v>0.3</v>
      </c>
      <c r="O8" s="2">
        <f t="shared" si="2"/>
        <v>15.8</v>
      </c>
      <c r="P8" s="24">
        <f>9*O8-G8</f>
        <v>126.20000000000002</v>
      </c>
      <c r="Q8" s="24"/>
      <c r="R8" s="2">
        <f t="shared" si="4"/>
        <v>9</v>
      </c>
      <c r="S8" s="2">
        <f t="shared" si="5"/>
        <v>1.0126582278481011</v>
      </c>
      <c r="T8" s="2">
        <f>VLOOKUP(A8,[1]TDSheet!$A:$U,21,0)</f>
        <v>14.4</v>
      </c>
      <c r="U8" s="2">
        <f>VLOOKUP(A8,[1]TDSheet!$A:$V,22,0)</f>
        <v>12</v>
      </c>
      <c r="V8" s="2">
        <f>VLOOKUP(A8,[1]TDSheet!$A:$O,15,0)</f>
        <v>9.8000000000000007</v>
      </c>
      <c r="X8" s="2">
        <f t="shared" si="6"/>
        <v>37.860000000000007</v>
      </c>
      <c r="Y8" s="17">
        <f>VLOOKUP(A8,[1]TDSheet!$A:$Y,25,0)</f>
        <v>12</v>
      </c>
      <c r="Z8" s="26">
        <v>11</v>
      </c>
      <c r="AA8" s="2">
        <f t="shared" si="7"/>
        <v>39.6</v>
      </c>
      <c r="AD8" s="2">
        <f t="shared" si="8"/>
        <v>11</v>
      </c>
    </row>
    <row r="9" spans="1:30" ht="11.1" customHeight="1" outlineLevel="2" x14ac:dyDescent="0.2">
      <c r="A9" s="7" t="s">
        <v>14</v>
      </c>
      <c r="B9" s="7" t="s">
        <v>9</v>
      </c>
      <c r="C9" s="7"/>
      <c r="D9" s="8">
        <v>138</v>
      </c>
      <c r="E9" s="8"/>
      <c r="F9" s="8">
        <v>56</v>
      </c>
      <c r="G9" s="8">
        <v>82</v>
      </c>
      <c r="H9" s="17">
        <f>VLOOKUP(A9,[1]TDSheet!$A:$H,8,0)</f>
        <v>0.09</v>
      </c>
      <c r="O9" s="2">
        <f t="shared" si="2"/>
        <v>11.2</v>
      </c>
      <c r="P9" s="24">
        <f t="shared" si="3"/>
        <v>63.599999999999994</v>
      </c>
      <c r="Q9" s="24"/>
      <c r="R9" s="2">
        <f t="shared" si="4"/>
        <v>13</v>
      </c>
      <c r="S9" s="2">
        <f t="shared" si="5"/>
        <v>7.3214285714285721</v>
      </c>
      <c r="T9" s="2">
        <f>VLOOKUP(A9,[1]TDSheet!$A:$U,21,0)</f>
        <v>2.8</v>
      </c>
      <c r="U9" s="2">
        <f>VLOOKUP(A9,[1]TDSheet!$A:$V,22,0)</f>
        <v>6.6</v>
      </c>
      <c r="V9" s="2">
        <f>VLOOKUP(A9,[1]TDSheet!$A:$O,15,0)</f>
        <v>4</v>
      </c>
      <c r="X9" s="2">
        <f t="shared" si="6"/>
        <v>5.7239999999999993</v>
      </c>
      <c r="Y9" s="17">
        <f>VLOOKUP(A9,[1]TDSheet!$A:$Y,25,0)</f>
        <v>24</v>
      </c>
      <c r="Z9" s="26">
        <v>3</v>
      </c>
      <c r="AA9" s="2">
        <f t="shared" si="7"/>
        <v>6.4799999999999995</v>
      </c>
      <c r="AD9" s="2">
        <f t="shared" si="8"/>
        <v>3</v>
      </c>
    </row>
    <row r="10" spans="1:30" ht="21.95" customHeight="1" outlineLevel="2" x14ac:dyDescent="0.2">
      <c r="A10" s="7" t="s">
        <v>15</v>
      </c>
      <c r="B10" s="7" t="s">
        <v>16</v>
      </c>
      <c r="C10" s="7"/>
      <c r="D10" s="8">
        <v>21</v>
      </c>
      <c r="E10" s="8"/>
      <c r="F10" s="8">
        <v>9</v>
      </c>
      <c r="G10" s="8"/>
      <c r="H10" s="17">
        <f>VLOOKUP(A10,[1]TDSheet!$A:$H,8,0)</f>
        <v>1</v>
      </c>
      <c r="O10" s="2">
        <f t="shared" si="2"/>
        <v>1.8</v>
      </c>
      <c r="P10" s="25">
        <v>50</v>
      </c>
      <c r="Q10" s="24"/>
      <c r="R10" s="2">
        <f t="shared" si="4"/>
        <v>27.777777777777779</v>
      </c>
      <c r="S10" s="2">
        <f t="shared" si="5"/>
        <v>0</v>
      </c>
      <c r="T10" s="2">
        <f>VLOOKUP(A10,[1]TDSheet!$A:$U,21,0)</f>
        <v>7.8</v>
      </c>
      <c r="U10" s="2">
        <f>VLOOKUP(A10,[1]TDSheet!$A:$V,22,0)</f>
        <v>12</v>
      </c>
      <c r="V10" s="2">
        <f>VLOOKUP(A10,[1]TDSheet!$A:$O,15,0)</f>
        <v>9</v>
      </c>
      <c r="X10" s="2">
        <f t="shared" si="6"/>
        <v>50</v>
      </c>
      <c r="Y10" s="17">
        <f>VLOOKUP(A10,[1]TDSheet!$A:$Y,25,0)</f>
        <v>3</v>
      </c>
      <c r="Z10" s="26">
        <v>17</v>
      </c>
      <c r="AA10" s="2">
        <f t="shared" si="7"/>
        <v>51</v>
      </c>
      <c r="AD10" s="2">
        <f t="shared" si="8"/>
        <v>17</v>
      </c>
    </row>
    <row r="11" spans="1:30" ht="11.1" customHeight="1" outlineLevel="2" x14ac:dyDescent="0.2">
      <c r="A11" s="7" t="s">
        <v>17</v>
      </c>
      <c r="B11" s="7" t="s">
        <v>16</v>
      </c>
      <c r="C11" s="7"/>
      <c r="D11" s="8">
        <v>101.9</v>
      </c>
      <c r="E11" s="8"/>
      <c r="F11" s="8">
        <v>29.6</v>
      </c>
      <c r="G11" s="8">
        <v>68.599999999999994</v>
      </c>
      <c r="H11" s="17">
        <f>VLOOKUP(A11,[1]TDSheet!$A:$H,8,0)</f>
        <v>1</v>
      </c>
      <c r="O11" s="2">
        <f t="shared" si="2"/>
        <v>5.92</v>
      </c>
      <c r="P11" s="24">
        <f t="shared" si="3"/>
        <v>8.36</v>
      </c>
      <c r="Q11" s="24"/>
      <c r="R11" s="2">
        <f t="shared" si="4"/>
        <v>12.999999999999998</v>
      </c>
      <c r="S11" s="2">
        <f t="shared" si="5"/>
        <v>11.587837837837837</v>
      </c>
      <c r="T11" s="2">
        <f>VLOOKUP(A11,[1]TDSheet!$A:$U,21,0)</f>
        <v>8</v>
      </c>
      <c r="U11" s="2">
        <f>VLOOKUP(A11,[1]TDSheet!$A:$V,22,0)</f>
        <v>4.9000000000000004</v>
      </c>
      <c r="V11" s="2">
        <f>VLOOKUP(A11,[1]TDSheet!$A:$O,15,0)</f>
        <v>5.5200000000000005</v>
      </c>
      <c r="X11" s="2">
        <f t="shared" si="6"/>
        <v>8.36</v>
      </c>
      <c r="Y11" s="17">
        <f>VLOOKUP(A11,[1]TDSheet!$A:$Y,25,0)</f>
        <v>3.7</v>
      </c>
      <c r="Z11" s="18">
        <v>2</v>
      </c>
      <c r="AA11" s="2">
        <f t="shared" si="7"/>
        <v>7.4</v>
      </c>
    </row>
    <row r="12" spans="1:30" ht="21.95" customHeight="1" outlineLevel="2" x14ac:dyDescent="0.2">
      <c r="A12" s="7" t="s">
        <v>18</v>
      </c>
      <c r="B12" s="7" t="s">
        <v>16</v>
      </c>
      <c r="C12" s="7"/>
      <c r="D12" s="8">
        <v>18.5</v>
      </c>
      <c r="E12" s="8"/>
      <c r="F12" s="8"/>
      <c r="G12" s="8">
        <v>18.5</v>
      </c>
      <c r="H12" s="17">
        <f>VLOOKUP(A12,[1]TDSheet!$A:$H,8,0)</f>
        <v>1</v>
      </c>
      <c r="O12" s="2">
        <f t="shared" si="2"/>
        <v>0</v>
      </c>
      <c r="P12" s="24"/>
      <c r="Q12" s="24"/>
      <c r="R12" s="2" t="e">
        <f t="shared" si="4"/>
        <v>#DIV/0!</v>
      </c>
      <c r="S12" s="2" t="e">
        <f t="shared" si="5"/>
        <v>#DIV/0!</v>
      </c>
      <c r="T12" s="2">
        <f>VLOOKUP(A12,[1]TDSheet!$A:$U,21,0)</f>
        <v>2.2199999999999998</v>
      </c>
      <c r="U12" s="2">
        <f>VLOOKUP(A12,[1]TDSheet!$A:$V,22,0)</f>
        <v>2.96</v>
      </c>
      <c r="V12" s="2">
        <f>VLOOKUP(A12,[1]TDSheet!$A:$O,15,0)</f>
        <v>0.74</v>
      </c>
      <c r="X12" s="2">
        <f t="shared" si="6"/>
        <v>0</v>
      </c>
      <c r="Y12" s="17">
        <f>VLOOKUP(A12,[1]TDSheet!$A:$Y,25,0)</f>
        <v>3.7</v>
      </c>
      <c r="Z12" s="18">
        <f t="shared" ref="Z12:Z47" si="9">P12/Y12</f>
        <v>0</v>
      </c>
      <c r="AA12" s="2">
        <f t="shared" si="7"/>
        <v>0</v>
      </c>
    </row>
    <row r="13" spans="1:30" ht="11.1" customHeight="1" outlineLevel="2" x14ac:dyDescent="0.2">
      <c r="A13" s="7" t="s">
        <v>19</v>
      </c>
      <c r="B13" s="7" t="s">
        <v>9</v>
      </c>
      <c r="C13" s="7"/>
      <c r="D13" s="8">
        <v>99</v>
      </c>
      <c r="E13" s="8"/>
      <c r="F13" s="8">
        <v>46</v>
      </c>
      <c r="G13" s="8">
        <v>48</v>
      </c>
      <c r="H13" s="17">
        <f>VLOOKUP(A13,[1]TDSheet!$A:$H,8,0)</f>
        <v>0.25</v>
      </c>
      <c r="O13" s="2">
        <f t="shared" si="2"/>
        <v>9.1999999999999993</v>
      </c>
      <c r="P13" s="24">
        <f t="shared" si="3"/>
        <v>71.599999999999994</v>
      </c>
      <c r="Q13" s="24"/>
      <c r="R13" s="2">
        <f t="shared" si="4"/>
        <v>13</v>
      </c>
      <c r="S13" s="2">
        <f t="shared" si="5"/>
        <v>5.2173913043478262</v>
      </c>
      <c r="T13" s="2">
        <f>VLOOKUP(A13,[1]TDSheet!$A:$U,21,0)</f>
        <v>12.4</v>
      </c>
      <c r="U13" s="2">
        <f>VLOOKUP(A13,[1]TDSheet!$A:$V,22,0)</f>
        <v>5.6</v>
      </c>
      <c r="V13" s="2">
        <f>VLOOKUP(A13,[1]TDSheet!$A:$O,15,0)</f>
        <v>3</v>
      </c>
      <c r="X13" s="2">
        <f t="shared" si="6"/>
        <v>17.899999999999999</v>
      </c>
      <c r="Y13" s="17">
        <f>VLOOKUP(A13,[1]TDSheet!$A:$Y,25,0)</f>
        <v>12</v>
      </c>
      <c r="Z13" s="26">
        <v>6</v>
      </c>
      <c r="AA13" s="2">
        <f t="shared" si="7"/>
        <v>18</v>
      </c>
      <c r="AD13" s="2">
        <f t="shared" ref="AD13:AD14" si="10">Z13</f>
        <v>6</v>
      </c>
    </row>
    <row r="14" spans="1:30" ht="11.1" customHeight="1" outlineLevel="2" x14ac:dyDescent="0.2">
      <c r="A14" s="7" t="s">
        <v>20</v>
      </c>
      <c r="B14" s="7" t="s">
        <v>9</v>
      </c>
      <c r="C14" s="7"/>
      <c r="D14" s="8">
        <v>76</v>
      </c>
      <c r="E14" s="8"/>
      <c r="F14" s="8">
        <v>51</v>
      </c>
      <c r="G14" s="8">
        <v>22</v>
      </c>
      <c r="H14" s="17">
        <f>VLOOKUP(A14,[1]TDSheet!$A:$H,8,0)</f>
        <v>0.25</v>
      </c>
      <c r="O14" s="2">
        <f t="shared" si="2"/>
        <v>10.199999999999999</v>
      </c>
      <c r="P14" s="24">
        <f>10*O14-G14</f>
        <v>80</v>
      </c>
      <c r="Q14" s="24"/>
      <c r="R14" s="2">
        <f t="shared" si="4"/>
        <v>10</v>
      </c>
      <c r="S14" s="2">
        <f t="shared" si="5"/>
        <v>2.1568627450980395</v>
      </c>
      <c r="T14" s="2">
        <f>VLOOKUP(A14,[1]TDSheet!$A:$U,21,0)</f>
        <v>9</v>
      </c>
      <c r="U14" s="2">
        <f>VLOOKUP(A14,[1]TDSheet!$A:$V,22,0)</f>
        <v>3.8</v>
      </c>
      <c r="V14" s="2">
        <f>VLOOKUP(A14,[1]TDSheet!$A:$O,15,0)</f>
        <v>3.2</v>
      </c>
      <c r="X14" s="2">
        <f t="shared" si="6"/>
        <v>20</v>
      </c>
      <c r="Y14" s="17">
        <f>VLOOKUP(A14,[1]TDSheet!$A:$Y,25,0)</f>
        <v>12</v>
      </c>
      <c r="Z14" s="26">
        <v>7</v>
      </c>
      <c r="AA14" s="2">
        <f t="shared" si="7"/>
        <v>21</v>
      </c>
      <c r="AD14" s="2">
        <f t="shared" si="10"/>
        <v>7</v>
      </c>
    </row>
    <row r="15" spans="1:30" ht="11.1" customHeight="1" outlineLevel="2" x14ac:dyDescent="0.2">
      <c r="A15" s="7" t="s">
        <v>21</v>
      </c>
      <c r="B15" s="7" t="s">
        <v>16</v>
      </c>
      <c r="C15" s="7"/>
      <c r="D15" s="8">
        <v>100.8</v>
      </c>
      <c r="E15" s="8"/>
      <c r="F15" s="8">
        <v>46.808999999999997</v>
      </c>
      <c r="G15" s="8">
        <v>52.191000000000003</v>
      </c>
      <c r="H15" s="17">
        <f>VLOOKUP(A15,[1]TDSheet!$A:$H,8,0)</f>
        <v>1</v>
      </c>
      <c r="O15" s="2">
        <f t="shared" si="2"/>
        <v>9.3617999999999988</v>
      </c>
      <c r="P15" s="24">
        <f t="shared" si="3"/>
        <v>69.512399999999985</v>
      </c>
      <c r="Q15" s="24"/>
      <c r="R15" s="2">
        <f t="shared" si="4"/>
        <v>13</v>
      </c>
      <c r="S15" s="2">
        <f t="shared" si="5"/>
        <v>5.5748894443376287</v>
      </c>
      <c r="T15" s="2">
        <f>VLOOKUP(A15,[1]TDSheet!$A:$U,21,0)</f>
        <v>8.64</v>
      </c>
      <c r="U15" s="2">
        <f>VLOOKUP(A15,[1]TDSheet!$A:$V,22,0)</f>
        <v>4.32</v>
      </c>
      <c r="V15" s="2">
        <f>VLOOKUP(A15,[1]TDSheet!$A:$O,15,0)</f>
        <v>1.8</v>
      </c>
      <c r="X15" s="2">
        <f t="shared" si="6"/>
        <v>69.512399999999985</v>
      </c>
      <c r="Y15" s="17">
        <f>VLOOKUP(A15,[1]TDSheet!$A:$Y,25,0)</f>
        <v>1.8</v>
      </c>
      <c r="Z15" s="18">
        <v>39</v>
      </c>
      <c r="AA15" s="2">
        <f t="shared" si="7"/>
        <v>70.2</v>
      </c>
    </row>
    <row r="16" spans="1:30" ht="11.1" customHeight="1" outlineLevel="2" x14ac:dyDescent="0.2">
      <c r="A16" s="7" t="s">
        <v>22</v>
      </c>
      <c r="B16" s="7" t="s">
        <v>16</v>
      </c>
      <c r="C16" s="7"/>
      <c r="D16" s="8">
        <v>14.8</v>
      </c>
      <c r="E16" s="8">
        <v>11.1</v>
      </c>
      <c r="F16" s="8">
        <v>3.7</v>
      </c>
      <c r="G16" s="8">
        <v>11.1</v>
      </c>
      <c r="H16" s="17">
        <f>VLOOKUP(A16,[1]TDSheet!$A:$H,8,0)</f>
        <v>1</v>
      </c>
      <c r="O16" s="2">
        <f t="shared" si="2"/>
        <v>0.74</v>
      </c>
      <c r="P16" s="24"/>
      <c r="Q16" s="24"/>
      <c r="R16" s="2">
        <f t="shared" si="4"/>
        <v>15</v>
      </c>
      <c r="S16" s="2">
        <f t="shared" si="5"/>
        <v>15</v>
      </c>
      <c r="T16" s="2">
        <f>VLOOKUP(A16,[1]TDSheet!$A:$U,21,0)</f>
        <v>2.1800000000000002</v>
      </c>
      <c r="U16" s="2">
        <f>VLOOKUP(A16,[1]TDSheet!$A:$V,22,0)</f>
        <v>10.36</v>
      </c>
      <c r="V16" s="2">
        <f>VLOOKUP(A16,[1]TDSheet!$A:$O,15,0)</f>
        <v>7.4</v>
      </c>
      <c r="X16" s="2">
        <f t="shared" si="6"/>
        <v>0</v>
      </c>
      <c r="Y16" s="17">
        <f>VLOOKUP(A16,[1]TDSheet!$A:$Y,25,0)</f>
        <v>3.7</v>
      </c>
      <c r="Z16" s="18">
        <f t="shared" si="9"/>
        <v>0</v>
      </c>
      <c r="AA16" s="2">
        <f t="shared" si="7"/>
        <v>0</v>
      </c>
    </row>
    <row r="17" spans="1:30" ht="11.1" customHeight="1" outlineLevel="2" x14ac:dyDescent="0.2">
      <c r="A17" s="7" t="s">
        <v>23</v>
      </c>
      <c r="B17" s="7" t="s">
        <v>9</v>
      </c>
      <c r="C17" s="19" t="str">
        <f>VLOOKUP(A17,[1]TDSheet!$A:$B,2,0)</f>
        <v>Окт</v>
      </c>
      <c r="D17" s="8">
        <v>211</v>
      </c>
      <c r="E17" s="8">
        <v>120</v>
      </c>
      <c r="F17" s="8">
        <v>195</v>
      </c>
      <c r="G17" s="8">
        <v>112</v>
      </c>
      <c r="H17" s="17">
        <f>VLOOKUP(A17,[1]TDSheet!$A:$H,8,0)</f>
        <v>0.25</v>
      </c>
      <c r="O17" s="2">
        <f t="shared" si="2"/>
        <v>39</v>
      </c>
      <c r="P17" s="24">
        <f>11*O17-G17</f>
        <v>317</v>
      </c>
      <c r="Q17" s="24"/>
      <c r="R17" s="2">
        <f t="shared" si="4"/>
        <v>11</v>
      </c>
      <c r="S17" s="2">
        <f t="shared" si="5"/>
        <v>2.8717948717948718</v>
      </c>
      <c r="T17" s="2">
        <f>VLOOKUP(A17,[1]TDSheet!$A:$U,21,0)</f>
        <v>3.6</v>
      </c>
      <c r="U17" s="2">
        <f>VLOOKUP(A17,[1]TDSheet!$A:$V,22,0)</f>
        <v>10.199999999999999</v>
      </c>
      <c r="V17" s="2">
        <f>VLOOKUP(A17,[1]TDSheet!$A:$O,15,0)</f>
        <v>20.8</v>
      </c>
      <c r="X17" s="2">
        <f t="shared" si="6"/>
        <v>79.25</v>
      </c>
      <c r="Y17" s="17">
        <f>VLOOKUP(A17,[1]TDSheet!$A:$Y,25,0)</f>
        <v>6</v>
      </c>
      <c r="Z17" s="26">
        <v>53</v>
      </c>
      <c r="AA17" s="2">
        <f t="shared" si="7"/>
        <v>79.5</v>
      </c>
      <c r="AD17" s="2">
        <f t="shared" ref="AD17:AD21" si="11">Z17</f>
        <v>53</v>
      </c>
    </row>
    <row r="18" spans="1:30" ht="11.1" customHeight="1" outlineLevel="2" x14ac:dyDescent="0.2">
      <c r="A18" s="7" t="s">
        <v>24</v>
      </c>
      <c r="B18" s="7" t="s">
        <v>9</v>
      </c>
      <c r="C18" s="7"/>
      <c r="D18" s="8">
        <v>178</v>
      </c>
      <c r="E18" s="8">
        <v>468</v>
      </c>
      <c r="F18" s="8">
        <v>172</v>
      </c>
      <c r="G18" s="8">
        <v>402</v>
      </c>
      <c r="H18" s="17">
        <f>VLOOKUP(A18,[1]TDSheet!$A:$H,8,0)</f>
        <v>0.25</v>
      </c>
      <c r="O18" s="2">
        <f t="shared" si="2"/>
        <v>34.4</v>
      </c>
      <c r="P18" s="24">
        <f t="shared" si="3"/>
        <v>45.199999999999989</v>
      </c>
      <c r="Q18" s="24"/>
      <c r="R18" s="2">
        <f t="shared" si="4"/>
        <v>13</v>
      </c>
      <c r="S18" s="2">
        <f t="shared" si="5"/>
        <v>11.686046511627907</v>
      </c>
      <c r="T18" s="2">
        <f>VLOOKUP(A18,[1]TDSheet!$A:$U,21,0)</f>
        <v>35.6</v>
      </c>
      <c r="U18" s="2">
        <f>VLOOKUP(A18,[1]TDSheet!$A:$V,22,0)</f>
        <v>30.6</v>
      </c>
      <c r="V18" s="2">
        <f>VLOOKUP(A18,[1]TDSheet!$A:$O,15,0)</f>
        <v>41.6</v>
      </c>
      <c r="X18" s="2">
        <f t="shared" si="6"/>
        <v>11.299999999999997</v>
      </c>
      <c r="Y18" s="17">
        <f>VLOOKUP(A18,[1]TDSheet!$A:$Y,25,0)</f>
        <v>12</v>
      </c>
      <c r="Z18" s="26">
        <v>4</v>
      </c>
      <c r="AA18" s="2">
        <f t="shared" si="7"/>
        <v>12</v>
      </c>
      <c r="AD18" s="2">
        <f t="shared" si="11"/>
        <v>4</v>
      </c>
    </row>
    <row r="19" spans="1:30" ht="11.1" customHeight="1" outlineLevel="2" x14ac:dyDescent="0.2">
      <c r="A19" s="20" t="s">
        <v>70</v>
      </c>
      <c r="B19" s="21" t="s">
        <v>16</v>
      </c>
      <c r="C19" s="7"/>
      <c r="D19" s="8"/>
      <c r="E19" s="8"/>
      <c r="F19" s="8"/>
      <c r="G19" s="8"/>
      <c r="H19" s="17">
        <f>VLOOKUP(A19,[1]TDSheet!$A:$H,8,0)</f>
        <v>1</v>
      </c>
      <c r="O19" s="2">
        <f t="shared" si="2"/>
        <v>0</v>
      </c>
      <c r="P19" s="25">
        <v>200</v>
      </c>
      <c r="Q19" s="24"/>
      <c r="R19" s="2" t="e">
        <f t="shared" si="4"/>
        <v>#DIV/0!</v>
      </c>
      <c r="S19" s="2" t="e">
        <f t="shared" si="5"/>
        <v>#DIV/0!</v>
      </c>
      <c r="T19" s="2">
        <f>VLOOKUP(A19,[1]TDSheet!$A:$U,21,0)</f>
        <v>38.6</v>
      </c>
      <c r="U19" s="2">
        <f>VLOOKUP(A19,[1]TDSheet!$A:$V,22,0)</f>
        <v>42</v>
      </c>
      <c r="V19" s="2">
        <f>VLOOKUP(A19,[1]TDSheet!$A:$O,15,0)</f>
        <v>2.4</v>
      </c>
      <c r="X19" s="2">
        <f t="shared" si="6"/>
        <v>200</v>
      </c>
      <c r="Y19" s="17">
        <f>VLOOKUP(A19,[1]TDSheet!$A:$Y,25,0)</f>
        <v>6</v>
      </c>
      <c r="Z19" s="27">
        <v>33</v>
      </c>
      <c r="AA19" s="2">
        <f t="shared" si="7"/>
        <v>198</v>
      </c>
      <c r="AD19" s="2">
        <v>16</v>
      </c>
    </row>
    <row r="20" spans="1:30" ht="11.1" customHeight="1" outlineLevel="2" x14ac:dyDescent="0.2">
      <c r="A20" s="7" t="s">
        <v>25</v>
      </c>
      <c r="B20" s="7" t="s">
        <v>9</v>
      </c>
      <c r="C20" s="7"/>
      <c r="D20" s="8">
        <v>80</v>
      </c>
      <c r="E20" s="8">
        <v>8</v>
      </c>
      <c r="F20" s="8">
        <v>28</v>
      </c>
      <c r="G20" s="8">
        <v>52</v>
      </c>
      <c r="H20" s="17">
        <f>VLOOKUP(A20,[1]TDSheet!$A:$H,8,0)</f>
        <v>0.75</v>
      </c>
      <c r="O20" s="2">
        <f t="shared" si="2"/>
        <v>5.6</v>
      </c>
      <c r="P20" s="24">
        <f t="shared" si="3"/>
        <v>20.799999999999997</v>
      </c>
      <c r="Q20" s="24"/>
      <c r="R20" s="2">
        <f t="shared" si="4"/>
        <v>13</v>
      </c>
      <c r="S20" s="2">
        <f t="shared" si="5"/>
        <v>9.2857142857142865</v>
      </c>
      <c r="T20" s="2">
        <f>VLOOKUP(A20,[1]TDSheet!$A:$U,21,0)</f>
        <v>9.4</v>
      </c>
      <c r="U20" s="2">
        <f>VLOOKUP(A20,[1]TDSheet!$A:$V,22,0)</f>
        <v>6.6</v>
      </c>
      <c r="V20" s="2">
        <f>VLOOKUP(A20,[1]TDSheet!$A:$O,15,0)</f>
        <v>3.4</v>
      </c>
      <c r="X20" s="2">
        <f t="shared" si="6"/>
        <v>15.599999999999998</v>
      </c>
      <c r="Y20" s="17">
        <f>VLOOKUP(A20,[1]TDSheet!$A:$Y,25,0)</f>
        <v>8</v>
      </c>
      <c r="Z20" s="26">
        <v>5</v>
      </c>
      <c r="AA20" s="2">
        <f t="shared" si="7"/>
        <v>30</v>
      </c>
      <c r="AD20" s="2">
        <f t="shared" si="11"/>
        <v>5</v>
      </c>
    </row>
    <row r="21" spans="1:30" ht="11.1" customHeight="1" outlineLevel="2" x14ac:dyDescent="0.2">
      <c r="A21" s="7" t="s">
        <v>26</v>
      </c>
      <c r="B21" s="7" t="s">
        <v>9</v>
      </c>
      <c r="C21" s="19" t="str">
        <f>VLOOKUP(A21,[1]TDSheet!$A:$B,2,0)</f>
        <v>Окт</v>
      </c>
      <c r="D21" s="8">
        <v>134</v>
      </c>
      <c r="E21" s="8">
        <v>120</v>
      </c>
      <c r="F21" s="8">
        <v>70</v>
      </c>
      <c r="G21" s="8">
        <v>174</v>
      </c>
      <c r="H21" s="17">
        <f>VLOOKUP(A21,[1]TDSheet!$A:$H,8,0)</f>
        <v>0.9</v>
      </c>
      <c r="O21" s="2">
        <f t="shared" si="2"/>
        <v>14</v>
      </c>
      <c r="P21" s="24">
        <f t="shared" si="3"/>
        <v>8</v>
      </c>
      <c r="Q21" s="24"/>
      <c r="R21" s="2">
        <f t="shared" si="4"/>
        <v>13</v>
      </c>
      <c r="S21" s="2">
        <f t="shared" si="5"/>
        <v>12.428571428571429</v>
      </c>
      <c r="T21" s="2">
        <f>VLOOKUP(A21,[1]TDSheet!$A:$U,21,0)</f>
        <v>9.6</v>
      </c>
      <c r="U21" s="2">
        <f>VLOOKUP(A21,[1]TDSheet!$A:$V,22,0)</f>
        <v>7.6</v>
      </c>
      <c r="V21" s="2">
        <f>VLOOKUP(A21,[1]TDSheet!$A:$O,15,0)</f>
        <v>17.2</v>
      </c>
      <c r="X21" s="2">
        <f t="shared" si="6"/>
        <v>7.2</v>
      </c>
      <c r="Y21" s="17">
        <f>VLOOKUP(A21,[1]TDSheet!$A:$Y,25,0)</f>
        <v>8</v>
      </c>
      <c r="Z21" s="26">
        <v>5</v>
      </c>
      <c r="AA21" s="2">
        <f t="shared" si="7"/>
        <v>36</v>
      </c>
      <c r="AD21" s="2">
        <f t="shared" si="11"/>
        <v>5</v>
      </c>
    </row>
    <row r="22" spans="1:30" ht="11.1" customHeight="1" outlineLevel="2" x14ac:dyDescent="0.2">
      <c r="A22" s="7" t="s">
        <v>27</v>
      </c>
      <c r="B22" s="7" t="s">
        <v>9</v>
      </c>
      <c r="C22" s="7"/>
      <c r="D22" s="8">
        <v>110</v>
      </c>
      <c r="E22" s="8">
        <v>40</v>
      </c>
      <c r="F22" s="8">
        <v>37</v>
      </c>
      <c r="G22" s="8">
        <v>98</v>
      </c>
      <c r="H22" s="17">
        <f>VLOOKUP(A22,[1]TDSheet!$A:$H,8,0)</f>
        <v>0.9</v>
      </c>
      <c r="O22" s="2">
        <f t="shared" si="2"/>
        <v>7.4</v>
      </c>
      <c r="P22" s="24"/>
      <c r="Q22" s="24"/>
      <c r="R22" s="2">
        <f t="shared" si="4"/>
        <v>13.243243243243242</v>
      </c>
      <c r="S22" s="2">
        <f t="shared" si="5"/>
        <v>13.243243243243242</v>
      </c>
      <c r="T22" s="2">
        <f>VLOOKUP(A22,[1]TDSheet!$A:$U,21,0)</f>
        <v>14</v>
      </c>
      <c r="U22" s="2">
        <f>VLOOKUP(A22,[1]TDSheet!$A:$V,22,0)</f>
        <v>9.6</v>
      </c>
      <c r="V22" s="2">
        <f>VLOOKUP(A22,[1]TDSheet!$A:$O,15,0)</f>
        <v>9</v>
      </c>
      <c r="X22" s="2">
        <f t="shared" si="6"/>
        <v>0</v>
      </c>
      <c r="Y22" s="17">
        <f>VLOOKUP(A22,[1]TDSheet!$A:$Y,25,0)</f>
        <v>8</v>
      </c>
      <c r="Z22" s="18">
        <f t="shared" si="9"/>
        <v>0</v>
      </c>
      <c r="AA22" s="2">
        <f t="shared" si="7"/>
        <v>0</v>
      </c>
    </row>
    <row r="23" spans="1:30" ht="21.95" customHeight="1" outlineLevel="2" x14ac:dyDescent="0.2">
      <c r="A23" s="7" t="s">
        <v>28</v>
      </c>
      <c r="B23" s="7" t="s">
        <v>9</v>
      </c>
      <c r="C23" s="7"/>
      <c r="D23" s="8"/>
      <c r="E23" s="8">
        <v>16</v>
      </c>
      <c r="F23" s="8"/>
      <c r="G23" s="8">
        <v>16</v>
      </c>
      <c r="H23" s="17">
        <v>0</v>
      </c>
      <c r="O23" s="2">
        <f t="shared" si="2"/>
        <v>0</v>
      </c>
      <c r="P23" s="24"/>
      <c r="Q23" s="24"/>
      <c r="R23" s="2" t="e">
        <f t="shared" si="4"/>
        <v>#DIV/0!</v>
      </c>
      <c r="S23" s="2" t="e">
        <f t="shared" si="5"/>
        <v>#DIV/0!</v>
      </c>
      <c r="T23" s="2">
        <v>0</v>
      </c>
      <c r="U23" s="2">
        <v>0</v>
      </c>
      <c r="V23" s="2">
        <v>0</v>
      </c>
      <c r="X23" s="2">
        <f t="shared" si="6"/>
        <v>0</v>
      </c>
      <c r="Y23" s="17">
        <v>0</v>
      </c>
      <c r="Z23" s="18">
        <v>0</v>
      </c>
      <c r="AA23" s="2">
        <f t="shared" si="7"/>
        <v>0</v>
      </c>
    </row>
    <row r="24" spans="1:30" ht="21.95" customHeight="1" outlineLevel="2" x14ac:dyDescent="0.2">
      <c r="A24" s="21" t="s">
        <v>29</v>
      </c>
      <c r="B24" s="7" t="s">
        <v>9</v>
      </c>
      <c r="C24" s="7"/>
      <c r="D24" s="8">
        <v>32</v>
      </c>
      <c r="E24" s="8"/>
      <c r="F24" s="8">
        <v>2</v>
      </c>
      <c r="G24" s="8">
        <v>30</v>
      </c>
      <c r="H24" s="17">
        <f>VLOOKUP(A24,[1]TDSheet!$A:$H,8,0)</f>
        <v>0.43</v>
      </c>
      <c r="O24" s="2">
        <f t="shared" si="2"/>
        <v>0.4</v>
      </c>
      <c r="P24" s="24"/>
      <c r="Q24" s="24"/>
      <c r="R24" s="2">
        <f t="shared" si="4"/>
        <v>75</v>
      </c>
      <c r="S24" s="2">
        <f t="shared" si="5"/>
        <v>75</v>
      </c>
      <c r="T24" s="2">
        <f>VLOOKUP(A24,[1]TDSheet!$A:$U,21,0)</f>
        <v>3.6</v>
      </c>
      <c r="U24" s="2">
        <f>VLOOKUP(A24,[1]TDSheet!$A:$V,22,0)</f>
        <v>1</v>
      </c>
      <c r="V24" s="2">
        <f>VLOOKUP(A24,[1]TDSheet!$A:$O,15,0)</f>
        <v>0.4</v>
      </c>
      <c r="X24" s="2">
        <f t="shared" si="6"/>
        <v>0</v>
      </c>
      <c r="Y24" s="17">
        <f>VLOOKUP(A24,[1]TDSheet!$A:$Y,25,0)</f>
        <v>16</v>
      </c>
      <c r="Z24" s="18">
        <f t="shared" si="9"/>
        <v>0</v>
      </c>
      <c r="AA24" s="2">
        <f t="shared" si="7"/>
        <v>0</v>
      </c>
    </row>
    <row r="25" spans="1:30" ht="11.1" customHeight="1" outlineLevel="2" x14ac:dyDescent="0.2">
      <c r="A25" s="7" t="s">
        <v>30</v>
      </c>
      <c r="B25" s="7" t="s">
        <v>9</v>
      </c>
      <c r="C25" s="19" t="str">
        <f>VLOOKUP(A25,[1]TDSheet!$A:$B,2,0)</f>
        <v>Окт</v>
      </c>
      <c r="D25" s="8">
        <v>152</v>
      </c>
      <c r="E25" s="8"/>
      <c r="F25" s="8">
        <v>126</v>
      </c>
      <c r="G25" s="8">
        <v>14</v>
      </c>
      <c r="H25" s="17">
        <f>VLOOKUP(A25,[1]TDSheet!$A:$H,8,0)</f>
        <v>0.9</v>
      </c>
      <c r="O25" s="2">
        <f t="shared" si="2"/>
        <v>25.2</v>
      </c>
      <c r="P25" s="24">
        <f>9*O25-G25</f>
        <v>212.79999999999998</v>
      </c>
      <c r="Q25" s="24"/>
      <c r="R25" s="2">
        <f t="shared" si="4"/>
        <v>9</v>
      </c>
      <c r="S25" s="2">
        <f t="shared" si="5"/>
        <v>0.55555555555555558</v>
      </c>
      <c r="T25" s="2">
        <f>VLOOKUP(A25,[1]TDSheet!$A:$U,21,0)</f>
        <v>19.2</v>
      </c>
      <c r="U25" s="2">
        <f>VLOOKUP(A25,[1]TDSheet!$A:$V,22,0)</f>
        <v>12</v>
      </c>
      <c r="V25" s="2">
        <f>VLOOKUP(A25,[1]TDSheet!$A:$O,15,0)</f>
        <v>4.5999999999999996</v>
      </c>
      <c r="X25" s="2">
        <f t="shared" si="6"/>
        <v>191.51999999999998</v>
      </c>
      <c r="Y25" s="17">
        <f>VLOOKUP(A25,[1]TDSheet!$A:$Y,25,0)</f>
        <v>8</v>
      </c>
      <c r="Z25" s="26">
        <v>27</v>
      </c>
      <c r="AA25" s="2">
        <f t="shared" si="7"/>
        <v>194.4</v>
      </c>
      <c r="AD25" s="2">
        <f t="shared" ref="AD25" si="12">Z25</f>
        <v>27</v>
      </c>
    </row>
    <row r="26" spans="1:30" ht="11.1" customHeight="1" outlineLevel="2" x14ac:dyDescent="0.2">
      <c r="A26" s="7" t="s">
        <v>31</v>
      </c>
      <c r="B26" s="7" t="s">
        <v>9</v>
      </c>
      <c r="C26" s="7"/>
      <c r="D26" s="8">
        <v>33</v>
      </c>
      <c r="E26" s="8">
        <v>96</v>
      </c>
      <c r="F26" s="8">
        <v>21</v>
      </c>
      <c r="G26" s="8">
        <v>108</v>
      </c>
      <c r="H26" s="17">
        <f>VLOOKUP(A26,[1]TDSheet!$A:$H,8,0)</f>
        <v>0.43</v>
      </c>
      <c r="O26" s="2">
        <f t="shared" si="2"/>
        <v>4.2</v>
      </c>
      <c r="P26" s="24"/>
      <c r="Q26" s="24"/>
      <c r="R26" s="2">
        <f t="shared" si="4"/>
        <v>25.714285714285712</v>
      </c>
      <c r="S26" s="2">
        <f t="shared" si="5"/>
        <v>25.714285714285712</v>
      </c>
      <c r="T26" s="2">
        <f>VLOOKUP(A26,[1]TDSheet!$A:$U,21,0)</f>
        <v>6.4</v>
      </c>
      <c r="U26" s="2">
        <f>VLOOKUP(A26,[1]TDSheet!$A:$V,22,0)</f>
        <v>10.6</v>
      </c>
      <c r="V26" s="2">
        <f>VLOOKUP(A26,[1]TDSheet!$A:$O,15,0)</f>
        <v>0.8</v>
      </c>
      <c r="X26" s="2">
        <f t="shared" si="6"/>
        <v>0</v>
      </c>
      <c r="Y26" s="17">
        <f>VLOOKUP(A26,[1]TDSheet!$A:$Y,25,0)</f>
        <v>16</v>
      </c>
      <c r="Z26" s="18">
        <f t="shared" si="9"/>
        <v>0</v>
      </c>
      <c r="AA26" s="2">
        <f t="shared" si="7"/>
        <v>0</v>
      </c>
    </row>
    <row r="27" spans="1:30" ht="21.95" customHeight="1" outlineLevel="2" x14ac:dyDescent="0.2">
      <c r="A27" s="7" t="s">
        <v>32</v>
      </c>
      <c r="B27" s="7" t="s">
        <v>16</v>
      </c>
      <c r="C27" s="7"/>
      <c r="D27" s="8">
        <v>475</v>
      </c>
      <c r="E27" s="8">
        <v>175</v>
      </c>
      <c r="F27" s="8">
        <v>410</v>
      </c>
      <c r="G27" s="8">
        <v>160</v>
      </c>
      <c r="H27" s="17">
        <f>VLOOKUP(A27,[1]TDSheet!$A:$H,8,0)</f>
        <v>1</v>
      </c>
      <c r="O27" s="2">
        <f t="shared" si="2"/>
        <v>82</v>
      </c>
      <c r="P27" s="24">
        <v>700</v>
      </c>
      <c r="Q27" s="24"/>
      <c r="R27" s="2">
        <f t="shared" si="4"/>
        <v>10.487804878048781</v>
      </c>
      <c r="S27" s="2">
        <f t="shared" si="5"/>
        <v>1.9512195121951219</v>
      </c>
      <c r="T27" s="2">
        <f>VLOOKUP(A27,[1]TDSheet!$A:$U,21,0)</f>
        <v>58.44</v>
      </c>
      <c r="U27" s="2">
        <f>VLOOKUP(A27,[1]TDSheet!$A:$V,22,0)</f>
        <v>29</v>
      </c>
      <c r="V27" s="2">
        <f>VLOOKUP(A27,[1]TDSheet!$A:$O,15,0)</f>
        <v>36</v>
      </c>
      <c r="X27" s="2">
        <f t="shared" si="6"/>
        <v>700</v>
      </c>
      <c r="Y27" s="17">
        <f>VLOOKUP(A27,[1]TDSheet!$A:$Y,25,0)</f>
        <v>5</v>
      </c>
      <c r="Z27" s="26">
        <v>140</v>
      </c>
      <c r="AA27" s="2">
        <f t="shared" si="7"/>
        <v>700</v>
      </c>
      <c r="AD27" s="2">
        <f t="shared" ref="AD27:AD30" si="13">Z27</f>
        <v>140</v>
      </c>
    </row>
    <row r="28" spans="1:30" ht="11.1" customHeight="1" outlineLevel="2" x14ac:dyDescent="0.2">
      <c r="A28" s="7" t="s">
        <v>33</v>
      </c>
      <c r="B28" s="7" t="s">
        <v>9</v>
      </c>
      <c r="C28" s="19" t="str">
        <f>VLOOKUP(A28,[1]TDSheet!$A:$B,2,0)</f>
        <v>Окт</v>
      </c>
      <c r="D28" s="8">
        <v>200</v>
      </c>
      <c r="E28" s="8">
        <v>160</v>
      </c>
      <c r="F28" s="8">
        <v>160</v>
      </c>
      <c r="G28" s="22">
        <f>177+G52</f>
        <v>110</v>
      </c>
      <c r="H28" s="17">
        <f>VLOOKUP(A28,[1]TDSheet!$A:$H,8,0)</f>
        <v>0.9</v>
      </c>
      <c r="O28" s="2">
        <f t="shared" si="2"/>
        <v>32</v>
      </c>
      <c r="P28" s="24">
        <f>11*O28-G28</f>
        <v>242</v>
      </c>
      <c r="Q28" s="24"/>
      <c r="R28" s="2">
        <f t="shared" si="4"/>
        <v>11</v>
      </c>
      <c r="S28" s="2">
        <f t="shared" si="5"/>
        <v>3.4375</v>
      </c>
      <c r="T28" s="2">
        <f>VLOOKUP(A28,[1]TDSheet!$A:$U,21,0)</f>
        <v>26.4</v>
      </c>
      <c r="U28" s="2">
        <f>VLOOKUP(A28,[1]TDSheet!$A:$V,22,0)</f>
        <v>30.6</v>
      </c>
      <c r="V28" s="2">
        <f>VLOOKUP(A28,[1]TDSheet!$A:$O,15,0)</f>
        <v>16</v>
      </c>
      <c r="X28" s="2">
        <f t="shared" si="6"/>
        <v>217.8</v>
      </c>
      <c r="Y28" s="17">
        <f>VLOOKUP(A28,[1]TDSheet!$A:$Y,25,0)</f>
        <v>8</v>
      </c>
      <c r="Z28" s="26">
        <v>30</v>
      </c>
      <c r="AA28" s="2">
        <f t="shared" si="7"/>
        <v>216</v>
      </c>
      <c r="AD28" s="2">
        <f t="shared" si="13"/>
        <v>30</v>
      </c>
    </row>
    <row r="29" spans="1:30" ht="11.1" customHeight="1" outlineLevel="2" x14ac:dyDescent="0.2">
      <c r="A29" s="7" t="s">
        <v>34</v>
      </c>
      <c r="B29" s="7" t="s">
        <v>9</v>
      </c>
      <c r="C29" s="7"/>
      <c r="D29" s="8">
        <v>39</v>
      </c>
      <c r="E29" s="8">
        <v>48</v>
      </c>
      <c r="F29" s="8">
        <v>26</v>
      </c>
      <c r="G29" s="8">
        <v>58</v>
      </c>
      <c r="H29" s="17">
        <f>VLOOKUP(A29,[1]TDSheet!$A:$H,8,0)</f>
        <v>0.43</v>
      </c>
      <c r="O29" s="2">
        <f t="shared" si="2"/>
        <v>5.2</v>
      </c>
      <c r="P29" s="24">
        <f t="shared" si="3"/>
        <v>9.6000000000000085</v>
      </c>
      <c r="Q29" s="24"/>
      <c r="R29" s="2">
        <f t="shared" si="4"/>
        <v>13.000000000000002</v>
      </c>
      <c r="S29" s="2">
        <f t="shared" si="5"/>
        <v>11.153846153846153</v>
      </c>
      <c r="T29" s="2">
        <f>VLOOKUP(A29,[1]TDSheet!$A:$U,21,0)</f>
        <v>6.2</v>
      </c>
      <c r="U29" s="2">
        <f>VLOOKUP(A29,[1]TDSheet!$A:$V,22,0)</f>
        <v>5.8</v>
      </c>
      <c r="V29" s="2">
        <f>VLOOKUP(A29,[1]TDSheet!$A:$O,15,0)</f>
        <v>5.4</v>
      </c>
      <c r="X29" s="2">
        <f t="shared" si="6"/>
        <v>4.1280000000000037</v>
      </c>
      <c r="Y29" s="17">
        <f>VLOOKUP(A29,[1]TDSheet!$A:$Y,25,0)</f>
        <v>16</v>
      </c>
      <c r="Z29" s="26">
        <v>2</v>
      </c>
      <c r="AA29" s="2">
        <f t="shared" si="7"/>
        <v>13.76</v>
      </c>
      <c r="AD29" s="2">
        <f t="shared" si="13"/>
        <v>2</v>
      </c>
    </row>
    <row r="30" spans="1:30" ht="11.1" customHeight="1" outlineLevel="2" x14ac:dyDescent="0.2">
      <c r="A30" s="7" t="s">
        <v>35</v>
      </c>
      <c r="B30" s="7" t="s">
        <v>9</v>
      </c>
      <c r="C30" s="19" t="str">
        <f>VLOOKUP(A30,[1]TDSheet!$A:$B,2,0)</f>
        <v>Окт</v>
      </c>
      <c r="D30" s="8">
        <v>197</v>
      </c>
      <c r="E30" s="8"/>
      <c r="F30" s="8">
        <v>114</v>
      </c>
      <c r="G30" s="8">
        <v>73</v>
      </c>
      <c r="H30" s="17">
        <f>VLOOKUP(A30,[1]TDSheet!$A:$H,8,0)</f>
        <v>0.7</v>
      </c>
      <c r="O30" s="2">
        <f t="shared" si="2"/>
        <v>22.8</v>
      </c>
      <c r="P30" s="24">
        <f>11*O30-G30</f>
        <v>177.8</v>
      </c>
      <c r="Q30" s="24"/>
      <c r="R30" s="2">
        <f t="shared" si="4"/>
        <v>11</v>
      </c>
      <c r="S30" s="2">
        <f t="shared" si="5"/>
        <v>3.2017543859649122</v>
      </c>
      <c r="T30" s="2">
        <f>VLOOKUP(A30,[1]TDSheet!$A:$U,21,0)</f>
        <v>6.8</v>
      </c>
      <c r="U30" s="2">
        <f>VLOOKUP(A30,[1]TDSheet!$A:$V,22,0)</f>
        <v>2.4</v>
      </c>
      <c r="V30" s="2">
        <f>VLOOKUP(A30,[1]TDSheet!$A:$O,15,0)</f>
        <v>11.4</v>
      </c>
      <c r="X30" s="2">
        <f t="shared" si="6"/>
        <v>124.46</v>
      </c>
      <c r="Y30" s="17">
        <f>VLOOKUP(A30,[1]TDSheet!$A:$Y,25,0)</f>
        <v>8</v>
      </c>
      <c r="Z30" s="26">
        <v>22</v>
      </c>
      <c r="AA30" s="2">
        <f t="shared" si="7"/>
        <v>123.19999999999999</v>
      </c>
      <c r="AD30" s="2">
        <f t="shared" si="13"/>
        <v>22</v>
      </c>
    </row>
    <row r="31" spans="1:30" ht="11.1" customHeight="1" outlineLevel="2" x14ac:dyDescent="0.2">
      <c r="A31" s="7" t="s">
        <v>36</v>
      </c>
      <c r="B31" s="7" t="s">
        <v>9</v>
      </c>
      <c r="C31" s="7"/>
      <c r="D31" s="8">
        <v>2</v>
      </c>
      <c r="E31" s="8">
        <v>32</v>
      </c>
      <c r="F31" s="8">
        <v>2</v>
      </c>
      <c r="G31" s="8">
        <v>29</v>
      </c>
      <c r="H31" s="17">
        <f>VLOOKUP(A31,[1]TDSheet!$A:$H,8,0)</f>
        <v>0.43</v>
      </c>
      <c r="O31" s="2">
        <f t="shared" si="2"/>
        <v>0.4</v>
      </c>
      <c r="P31" s="24"/>
      <c r="Q31" s="24"/>
      <c r="R31" s="2">
        <f t="shared" si="4"/>
        <v>72.5</v>
      </c>
      <c r="S31" s="2">
        <f t="shared" si="5"/>
        <v>72.5</v>
      </c>
      <c r="T31" s="2">
        <f>VLOOKUP(A31,[1]TDSheet!$A:$U,21,0)</f>
        <v>1.4</v>
      </c>
      <c r="U31" s="2">
        <f>VLOOKUP(A31,[1]TDSheet!$A:$V,22,0)</f>
        <v>1</v>
      </c>
      <c r="V31" s="2">
        <f>VLOOKUP(A31,[1]TDSheet!$A:$O,15,0)</f>
        <v>3</v>
      </c>
      <c r="X31" s="2">
        <f t="shared" si="6"/>
        <v>0</v>
      </c>
      <c r="Y31" s="17">
        <f>VLOOKUP(A31,[1]TDSheet!$A:$Y,25,0)</f>
        <v>16</v>
      </c>
      <c r="Z31" s="18">
        <f t="shared" si="9"/>
        <v>0</v>
      </c>
      <c r="AA31" s="2">
        <f t="shared" si="7"/>
        <v>0</v>
      </c>
    </row>
    <row r="32" spans="1:30" ht="21.95" customHeight="1" outlineLevel="2" x14ac:dyDescent="0.2">
      <c r="A32" s="7" t="s">
        <v>37</v>
      </c>
      <c r="B32" s="7" t="s">
        <v>9</v>
      </c>
      <c r="C32" s="7"/>
      <c r="D32" s="8">
        <v>136</v>
      </c>
      <c r="E32" s="8">
        <v>184</v>
      </c>
      <c r="F32" s="8">
        <v>132</v>
      </c>
      <c r="G32" s="8">
        <v>175</v>
      </c>
      <c r="H32" s="17">
        <f>VLOOKUP(A32,[1]TDSheet!$A:$H,8,0)</f>
        <v>0.9</v>
      </c>
      <c r="O32" s="2">
        <f t="shared" si="2"/>
        <v>26.4</v>
      </c>
      <c r="P32" s="24">
        <f t="shared" si="3"/>
        <v>168.2</v>
      </c>
      <c r="Q32" s="24"/>
      <c r="R32" s="2">
        <f t="shared" si="4"/>
        <v>13</v>
      </c>
      <c r="S32" s="2">
        <f t="shared" si="5"/>
        <v>6.6287878787878789</v>
      </c>
      <c r="T32" s="2">
        <f>VLOOKUP(A32,[1]TDSheet!$A:$U,21,0)</f>
        <v>17.2</v>
      </c>
      <c r="U32" s="2">
        <f>VLOOKUP(A32,[1]TDSheet!$A:$V,22,0)</f>
        <v>25</v>
      </c>
      <c r="V32" s="2">
        <f>VLOOKUP(A32,[1]TDSheet!$A:$O,15,0)</f>
        <v>12.4</v>
      </c>
      <c r="X32" s="2">
        <f t="shared" si="6"/>
        <v>151.38</v>
      </c>
      <c r="Y32" s="17">
        <f>VLOOKUP(A32,[1]TDSheet!$A:$Y,25,0)</f>
        <v>8</v>
      </c>
      <c r="Z32" s="26">
        <f t="shared" si="9"/>
        <v>21.024999999999999</v>
      </c>
      <c r="AA32" s="2">
        <f t="shared" si="7"/>
        <v>151.38</v>
      </c>
      <c r="AD32" s="2">
        <f t="shared" ref="AD32" si="14">Z32</f>
        <v>21.024999999999999</v>
      </c>
    </row>
    <row r="33" spans="1:30" ht="11.1" customHeight="1" outlineLevel="2" x14ac:dyDescent="0.2">
      <c r="A33" s="7" t="s">
        <v>38</v>
      </c>
      <c r="B33" s="7" t="s">
        <v>9</v>
      </c>
      <c r="C33" s="7"/>
      <c r="D33" s="8">
        <v>22</v>
      </c>
      <c r="E33" s="8">
        <v>32</v>
      </c>
      <c r="F33" s="8">
        <v>9</v>
      </c>
      <c r="G33" s="8">
        <v>42</v>
      </c>
      <c r="H33" s="17">
        <f>VLOOKUP(A33,[1]TDSheet!$A:$H,8,0)</f>
        <v>0.43</v>
      </c>
      <c r="O33" s="2">
        <f t="shared" si="2"/>
        <v>1.8</v>
      </c>
      <c r="P33" s="24"/>
      <c r="Q33" s="24"/>
      <c r="R33" s="2">
        <f t="shared" si="4"/>
        <v>23.333333333333332</v>
      </c>
      <c r="S33" s="2">
        <f t="shared" si="5"/>
        <v>23.333333333333332</v>
      </c>
      <c r="T33" s="2">
        <f>VLOOKUP(A33,[1]TDSheet!$A:$U,21,0)</f>
        <v>1</v>
      </c>
      <c r="U33" s="2">
        <f>VLOOKUP(A33,[1]TDSheet!$A:$V,22,0)</f>
        <v>1.6</v>
      </c>
      <c r="V33" s="2">
        <f>VLOOKUP(A33,[1]TDSheet!$A:$O,15,0)</f>
        <v>3</v>
      </c>
      <c r="X33" s="2">
        <f t="shared" si="6"/>
        <v>0</v>
      </c>
      <c r="Y33" s="17">
        <f>VLOOKUP(A33,[1]TDSheet!$A:$Y,25,0)</f>
        <v>16</v>
      </c>
      <c r="Z33" s="18">
        <f t="shared" si="9"/>
        <v>0</v>
      </c>
      <c r="AA33" s="2">
        <f t="shared" si="7"/>
        <v>0</v>
      </c>
    </row>
    <row r="34" spans="1:30" ht="11.1" customHeight="1" outlineLevel="2" x14ac:dyDescent="0.2">
      <c r="A34" s="20" t="s">
        <v>74</v>
      </c>
      <c r="B34" s="21" t="s">
        <v>9</v>
      </c>
      <c r="C34" s="19" t="str">
        <f>VLOOKUP(A34,[1]TDSheet!$A:$B,2,0)</f>
        <v>Окт</v>
      </c>
      <c r="D34" s="8"/>
      <c r="E34" s="8"/>
      <c r="F34" s="8"/>
      <c r="G34" s="8"/>
      <c r="H34" s="17">
        <v>0.9</v>
      </c>
      <c r="O34" s="2">
        <f t="shared" si="2"/>
        <v>0</v>
      </c>
      <c r="P34" s="25">
        <v>100</v>
      </c>
      <c r="Q34" s="24"/>
      <c r="R34" s="2" t="e">
        <f t="shared" si="4"/>
        <v>#DIV/0!</v>
      </c>
      <c r="S34" s="2" t="e">
        <f t="shared" si="5"/>
        <v>#DIV/0!</v>
      </c>
      <c r="T34" s="2">
        <f>VLOOKUP(A34,[1]TDSheet!$A:$U,21,0)</f>
        <v>0</v>
      </c>
      <c r="U34" s="2">
        <f>VLOOKUP(A34,[1]TDSheet!$A:$V,22,0)</f>
        <v>0</v>
      </c>
      <c r="V34" s="2">
        <f>VLOOKUP(A34,[1]TDSheet!$A:$O,15,0)</f>
        <v>0</v>
      </c>
      <c r="W34" s="23" t="s">
        <v>75</v>
      </c>
      <c r="X34" s="2">
        <f t="shared" si="6"/>
        <v>90</v>
      </c>
      <c r="Y34" s="17">
        <v>8</v>
      </c>
      <c r="Z34" s="26">
        <v>13</v>
      </c>
      <c r="AA34" s="2">
        <f t="shared" si="7"/>
        <v>93.600000000000009</v>
      </c>
      <c r="AD34" s="2">
        <f t="shared" ref="AD34:AD35" si="15">Z34</f>
        <v>13</v>
      </c>
    </row>
    <row r="35" spans="1:30" ht="11.1" customHeight="1" outlineLevel="2" x14ac:dyDescent="0.2">
      <c r="A35" s="7" t="s">
        <v>39</v>
      </c>
      <c r="B35" s="7" t="s">
        <v>16</v>
      </c>
      <c r="C35" s="7"/>
      <c r="D35" s="8">
        <v>50</v>
      </c>
      <c r="E35" s="8">
        <v>620</v>
      </c>
      <c r="F35" s="8">
        <v>80</v>
      </c>
      <c r="G35" s="8">
        <v>520</v>
      </c>
      <c r="H35" s="17">
        <f>VLOOKUP(A35,[1]TDSheet!$A:$H,8,0)</f>
        <v>1</v>
      </c>
      <c r="O35" s="2">
        <f t="shared" si="2"/>
        <v>16</v>
      </c>
      <c r="P35" s="25">
        <v>200</v>
      </c>
      <c r="Q35" s="24"/>
      <c r="R35" s="2">
        <f t="shared" si="4"/>
        <v>45</v>
      </c>
      <c r="S35" s="2">
        <f t="shared" si="5"/>
        <v>32.5</v>
      </c>
      <c r="T35" s="2">
        <f>VLOOKUP(A35,[1]TDSheet!$A:$U,21,0)</f>
        <v>38</v>
      </c>
      <c r="U35" s="2">
        <f>VLOOKUP(A35,[1]TDSheet!$A:$V,22,0)</f>
        <v>65</v>
      </c>
      <c r="V35" s="2">
        <f>VLOOKUP(A35,[1]TDSheet!$A:$O,15,0)</f>
        <v>46.2</v>
      </c>
      <c r="X35" s="2">
        <f t="shared" si="6"/>
        <v>200</v>
      </c>
      <c r="Y35" s="17">
        <f>VLOOKUP(A35,[1]TDSheet!$A:$Y,25,0)</f>
        <v>5</v>
      </c>
      <c r="Z35" s="26">
        <v>40</v>
      </c>
      <c r="AA35" s="2">
        <f t="shared" si="7"/>
        <v>200</v>
      </c>
      <c r="AD35" s="2">
        <f t="shared" si="15"/>
        <v>40</v>
      </c>
    </row>
    <row r="36" spans="1:30" ht="11.1" customHeight="1" outlineLevel="2" x14ac:dyDescent="0.2">
      <c r="A36" s="7" t="s">
        <v>40</v>
      </c>
      <c r="B36" s="7" t="s">
        <v>9</v>
      </c>
      <c r="C36" s="7"/>
      <c r="D36" s="8">
        <v>42</v>
      </c>
      <c r="E36" s="8"/>
      <c r="F36" s="8">
        <v>7</v>
      </c>
      <c r="G36" s="8">
        <v>35</v>
      </c>
      <c r="H36" s="17">
        <f>VLOOKUP(A36,[1]TDSheet!$A:$H,8,0)</f>
        <v>0.43</v>
      </c>
      <c r="O36" s="2">
        <f t="shared" si="2"/>
        <v>1.4</v>
      </c>
      <c r="P36" s="24"/>
      <c r="Q36" s="24"/>
      <c r="R36" s="2">
        <f t="shared" si="4"/>
        <v>25</v>
      </c>
      <c r="S36" s="2">
        <f t="shared" si="5"/>
        <v>25</v>
      </c>
      <c r="T36" s="2">
        <f>VLOOKUP(A36,[1]TDSheet!$A:$U,21,0)</f>
        <v>0</v>
      </c>
      <c r="U36" s="2">
        <f>VLOOKUP(A36,[1]TDSheet!$A:$V,22,0)</f>
        <v>0.8</v>
      </c>
      <c r="V36" s="2">
        <f>VLOOKUP(A36,[1]TDSheet!$A:$O,15,0)</f>
        <v>0</v>
      </c>
      <c r="X36" s="2">
        <f t="shared" si="6"/>
        <v>0</v>
      </c>
      <c r="Y36" s="17">
        <f>VLOOKUP(A36,[1]TDSheet!$A:$Y,25,0)</f>
        <v>16</v>
      </c>
      <c r="Z36" s="18">
        <f t="shared" si="9"/>
        <v>0</v>
      </c>
      <c r="AA36" s="2">
        <f t="shared" si="7"/>
        <v>0</v>
      </c>
    </row>
    <row r="37" spans="1:30" ht="11.1" customHeight="1" outlineLevel="2" x14ac:dyDescent="0.2">
      <c r="A37" s="7" t="s">
        <v>41</v>
      </c>
      <c r="B37" s="7" t="s">
        <v>9</v>
      </c>
      <c r="C37" s="7"/>
      <c r="D37" s="8">
        <v>43</v>
      </c>
      <c r="E37" s="8"/>
      <c r="F37" s="8">
        <v>10</v>
      </c>
      <c r="G37" s="8">
        <v>31</v>
      </c>
      <c r="H37" s="17">
        <f>VLOOKUP(A37,[1]TDSheet!$A:$H,8,0)</f>
        <v>0.9</v>
      </c>
      <c r="O37" s="2">
        <f t="shared" si="2"/>
        <v>2</v>
      </c>
      <c r="P37" s="24"/>
      <c r="Q37" s="24"/>
      <c r="R37" s="2">
        <f t="shared" si="4"/>
        <v>15.5</v>
      </c>
      <c r="S37" s="2">
        <f t="shared" si="5"/>
        <v>15.5</v>
      </c>
      <c r="T37" s="2">
        <f>VLOOKUP(A37,[1]TDSheet!$A:$U,21,0)</f>
        <v>1.2</v>
      </c>
      <c r="U37" s="2">
        <f>VLOOKUP(A37,[1]TDSheet!$A:$V,22,0)</f>
        <v>1.4</v>
      </c>
      <c r="V37" s="2">
        <f>VLOOKUP(A37,[1]TDSheet!$A:$O,15,0)</f>
        <v>2.2000000000000002</v>
      </c>
      <c r="X37" s="2">
        <f t="shared" si="6"/>
        <v>0</v>
      </c>
      <c r="Y37" s="17">
        <f>VLOOKUP(A37,[1]TDSheet!$A:$Y,25,0)</f>
        <v>8</v>
      </c>
      <c r="Z37" s="18">
        <f t="shared" si="9"/>
        <v>0</v>
      </c>
      <c r="AA37" s="2">
        <f t="shared" si="7"/>
        <v>0</v>
      </c>
    </row>
    <row r="38" spans="1:30" ht="11.1" customHeight="1" outlineLevel="2" x14ac:dyDescent="0.2">
      <c r="A38" s="7" t="s">
        <v>42</v>
      </c>
      <c r="B38" s="7" t="s">
        <v>9</v>
      </c>
      <c r="C38" s="7"/>
      <c r="D38" s="8">
        <v>99</v>
      </c>
      <c r="E38" s="8"/>
      <c r="F38" s="8">
        <v>3</v>
      </c>
      <c r="G38" s="8">
        <v>96</v>
      </c>
      <c r="H38" s="17">
        <f>VLOOKUP(A38,[1]TDSheet!$A:$H,8,0)</f>
        <v>0.33</v>
      </c>
      <c r="O38" s="2">
        <f t="shared" si="2"/>
        <v>0.6</v>
      </c>
      <c r="P38" s="24"/>
      <c r="Q38" s="24"/>
      <c r="R38" s="2">
        <f t="shared" si="4"/>
        <v>160</v>
      </c>
      <c r="S38" s="2">
        <f t="shared" si="5"/>
        <v>160</v>
      </c>
      <c r="T38" s="2">
        <f>VLOOKUP(A38,[1]TDSheet!$A:$U,21,0)</f>
        <v>0.6</v>
      </c>
      <c r="U38" s="2">
        <f>VLOOKUP(A38,[1]TDSheet!$A:$V,22,0)</f>
        <v>1</v>
      </c>
      <c r="V38" s="2">
        <f>VLOOKUP(A38,[1]TDSheet!$A:$O,15,0)</f>
        <v>0</v>
      </c>
      <c r="X38" s="2">
        <f t="shared" si="6"/>
        <v>0</v>
      </c>
      <c r="Y38" s="17">
        <f>VLOOKUP(A38,[1]TDSheet!$A:$Y,25,0)</f>
        <v>6</v>
      </c>
      <c r="Z38" s="18">
        <f t="shared" si="9"/>
        <v>0</v>
      </c>
      <c r="AA38" s="2">
        <f t="shared" si="7"/>
        <v>0</v>
      </c>
    </row>
    <row r="39" spans="1:30" ht="11.1" customHeight="1" outlineLevel="2" x14ac:dyDescent="0.2">
      <c r="A39" s="20" t="s">
        <v>71</v>
      </c>
      <c r="B39" s="21" t="s">
        <v>16</v>
      </c>
      <c r="C39" s="7"/>
      <c r="D39" s="8"/>
      <c r="E39" s="8"/>
      <c r="F39" s="8"/>
      <c r="G39" s="8"/>
      <c r="H39" s="17">
        <f>VLOOKUP(A39,[1]TDSheet!$A:$H,8,0)</f>
        <v>1</v>
      </c>
      <c r="O39" s="2">
        <f t="shared" si="2"/>
        <v>0</v>
      </c>
      <c r="P39" s="25">
        <v>30</v>
      </c>
      <c r="Q39" s="24"/>
      <c r="R39" s="2" t="e">
        <f t="shared" si="4"/>
        <v>#DIV/0!</v>
      </c>
      <c r="S39" s="2" t="e">
        <f t="shared" si="5"/>
        <v>#DIV/0!</v>
      </c>
      <c r="T39" s="2">
        <f>VLOOKUP(A39,[1]TDSheet!$A:$U,21,0)</f>
        <v>2.4</v>
      </c>
      <c r="U39" s="2">
        <f>VLOOKUP(A39,[1]TDSheet!$A:$V,22,0)</f>
        <v>3.6</v>
      </c>
      <c r="V39" s="2">
        <f>VLOOKUP(A39,[1]TDSheet!$A:$O,15,0)</f>
        <v>0.6</v>
      </c>
      <c r="X39" s="2">
        <f t="shared" si="6"/>
        <v>30</v>
      </c>
      <c r="Y39" s="17">
        <f>VLOOKUP(A39,[1]TDSheet!$A:$Y,25,0)</f>
        <v>3</v>
      </c>
      <c r="Z39" s="18">
        <v>10</v>
      </c>
      <c r="AA39" s="2">
        <f t="shared" si="7"/>
        <v>30</v>
      </c>
    </row>
    <row r="40" spans="1:30" ht="11.1" customHeight="1" outlineLevel="2" x14ac:dyDescent="0.2">
      <c r="A40" s="7" t="s">
        <v>43</v>
      </c>
      <c r="B40" s="7" t="s">
        <v>9</v>
      </c>
      <c r="C40" s="7"/>
      <c r="D40" s="8">
        <v>84</v>
      </c>
      <c r="E40" s="8">
        <v>48</v>
      </c>
      <c r="F40" s="8">
        <v>63</v>
      </c>
      <c r="G40" s="8">
        <v>63</v>
      </c>
      <c r="H40" s="17">
        <f>VLOOKUP(A40,[1]TDSheet!$A:$H,8,0)</f>
        <v>0.25</v>
      </c>
      <c r="O40" s="2">
        <f t="shared" si="2"/>
        <v>12.6</v>
      </c>
      <c r="P40" s="24">
        <f t="shared" si="3"/>
        <v>100.79999999999998</v>
      </c>
      <c r="Q40" s="24"/>
      <c r="R40" s="2">
        <f t="shared" si="4"/>
        <v>12.999999999999998</v>
      </c>
      <c r="S40" s="2">
        <f t="shared" si="5"/>
        <v>5</v>
      </c>
      <c r="T40" s="2">
        <f>VLOOKUP(A40,[1]TDSheet!$A:$U,21,0)</f>
        <v>11</v>
      </c>
      <c r="U40" s="2">
        <f>VLOOKUP(A40,[1]TDSheet!$A:$V,22,0)</f>
        <v>3.8</v>
      </c>
      <c r="V40" s="2">
        <f>VLOOKUP(A40,[1]TDSheet!$A:$O,15,0)</f>
        <v>7.8</v>
      </c>
      <c r="X40" s="2">
        <f t="shared" si="6"/>
        <v>25.199999999999996</v>
      </c>
      <c r="Y40" s="17">
        <f>VLOOKUP(A40,[1]TDSheet!$A:$Y,25,0)</f>
        <v>12</v>
      </c>
      <c r="Z40" s="26">
        <v>9</v>
      </c>
      <c r="AA40" s="2">
        <f t="shared" si="7"/>
        <v>27</v>
      </c>
      <c r="AD40" s="2">
        <f t="shared" ref="AD40:AD45" si="16">Z40</f>
        <v>9</v>
      </c>
    </row>
    <row r="41" spans="1:30" ht="11.1" customHeight="1" outlineLevel="2" x14ac:dyDescent="0.2">
      <c r="A41" s="7" t="s">
        <v>44</v>
      </c>
      <c r="B41" s="7" t="s">
        <v>9</v>
      </c>
      <c r="C41" s="7"/>
      <c r="D41" s="8">
        <v>20</v>
      </c>
      <c r="E41" s="8">
        <v>48</v>
      </c>
      <c r="F41" s="8">
        <v>38</v>
      </c>
      <c r="G41" s="8">
        <v>19</v>
      </c>
      <c r="H41" s="17">
        <f>VLOOKUP(A41,[1]TDSheet!$A:$H,8,0)</f>
        <v>0.3</v>
      </c>
      <c r="O41" s="2">
        <f t="shared" si="2"/>
        <v>7.6</v>
      </c>
      <c r="P41" s="24">
        <f>11*O41-G41</f>
        <v>64.599999999999994</v>
      </c>
      <c r="Q41" s="24"/>
      <c r="R41" s="2">
        <f t="shared" si="4"/>
        <v>11</v>
      </c>
      <c r="S41" s="2">
        <f t="shared" si="5"/>
        <v>2.5</v>
      </c>
      <c r="T41" s="2">
        <f>VLOOKUP(A41,[1]TDSheet!$A:$U,21,0)</f>
        <v>2.4</v>
      </c>
      <c r="U41" s="2">
        <f>VLOOKUP(A41,[1]TDSheet!$A:$V,22,0)</f>
        <v>1.4</v>
      </c>
      <c r="V41" s="2">
        <f>VLOOKUP(A41,[1]TDSheet!$A:$O,15,0)</f>
        <v>4.8</v>
      </c>
      <c r="X41" s="2">
        <f t="shared" si="6"/>
        <v>19.38</v>
      </c>
      <c r="Y41" s="17">
        <f>VLOOKUP(A41,[1]TDSheet!$A:$Y,25,0)</f>
        <v>12</v>
      </c>
      <c r="Z41" s="26">
        <v>6</v>
      </c>
      <c r="AA41" s="2">
        <f t="shared" si="7"/>
        <v>21.599999999999998</v>
      </c>
      <c r="AD41" s="2">
        <f t="shared" si="16"/>
        <v>6</v>
      </c>
    </row>
    <row r="42" spans="1:30" ht="11.1" customHeight="1" outlineLevel="2" x14ac:dyDescent="0.2">
      <c r="A42" s="7" t="s">
        <v>45</v>
      </c>
      <c r="B42" s="7" t="s">
        <v>9</v>
      </c>
      <c r="C42" s="7"/>
      <c r="D42" s="8">
        <v>72</v>
      </c>
      <c r="E42" s="8">
        <v>36</v>
      </c>
      <c r="F42" s="8">
        <v>71</v>
      </c>
      <c r="G42" s="8">
        <v>25</v>
      </c>
      <c r="H42" s="17">
        <f>VLOOKUP(A42,[1]TDSheet!$A:$H,8,0)</f>
        <v>0.3</v>
      </c>
      <c r="O42" s="2">
        <f t="shared" si="2"/>
        <v>14.2</v>
      </c>
      <c r="P42" s="24">
        <f>10*O42-G42</f>
        <v>117</v>
      </c>
      <c r="Q42" s="24"/>
      <c r="R42" s="2">
        <f t="shared" si="4"/>
        <v>10</v>
      </c>
      <c r="S42" s="2">
        <f t="shared" si="5"/>
        <v>1.7605633802816902</v>
      </c>
      <c r="T42" s="2">
        <f>VLOOKUP(A42,[1]TDSheet!$A:$U,21,0)</f>
        <v>9.4</v>
      </c>
      <c r="U42" s="2">
        <f>VLOOKUP(A42,[1]TDSheet!$A:$V,22,0)</f>
        <v>2.4</v>
      </c>
      <c r="V42" s="2">
        <f>VLOOKUP(A42,[1]TDSheet!$A:$O,15,0)</f>
        <v>5.8</v>
      </c>
      <c r="X42" s="2">
        <f t="shared" si="6"/>
        <v>35.1</v>
      </c>
      <c r="Y42" s="17">
        <f>VLOOKUP(A42,[1]TDSheet!$A:$Y,25,0)</f>
        <v>12</v>
      </c>
      <c r="Z42" s="26">
        <v>10</v>
      </c>
      <c r="AA42" s="2">
        <f t="shared" si="7"/>
        <v>36</v>
      </c>
      <c r="AD42" s="2">
        <f t="shared" si="16"/>
        <v>10</v>
      </c>
    </row>
    <row r="43" spans="1:30" ht="11.1" customHeight="1" outlineLevel="2" x14ac:dyDescent="0.2">
      <c r="A43" s="7" t="s">
        <v>46</v>
      </c>
      <c r="B43" s="7" t="s">
        <v>16</v>
      </c>
      <c r="C43" s="7"/>
      <c r="D43" s="8">
        <v>1.8</v>
      </c>
      <c r="E43" s="8"/>
      <c r="F43" s="8">
        <v>1.8</v>
      </c>
      <c r="G43" s="8"/>
      <c r="H43" s="17">
        <f>VLOOKUP(A43,[1]TDSheet!$A:$H,8,0)</f>
        <v>1</v>
      </c>
      <c r="O43" s="2">
        <f t="shared" si="2"/>
        <v>0.36</v>
      </c>
      <c r="P43" s="25">
        <v>30</v>
      </c>
      <c r="Q43" s="24"/>
      <c r="R43" s="2">
        <f t="shared" si="4"/>
        <v>83.333333333333343</v>
      </c>
      <c r="S43" s="2">
        <f t="shared" si="5"/>
        <v>0</v>
      </c>
      <c r="T43" s="2">
        <f>VLOOKUP(A43,[1]TDSheet!$A:$U,21,0)</f>
        <v>0</v>
      </c>
      <c r="U43" s="2">
        <f>VLOOKUP(A43,[1]TDSheet!$A:$V,22,0)</f>
        <v>5.76</v>
      </c>
      <c r="V43" s="2">
        <f>VLOOKUP(A43,[1]TDSheet!$A:$O,15,0)</f>
        <v>5.76</v>
      </c>
      <c r="X43" s="2">
        <f t="shared" si="6"/>
        <v>30</v>
      </c>
      <c r="Y43" s="17">
        <f>VLOOKUP(A43,[1]TDSheet!$A:$Y,25,0)</f>
        <v>1.8</v>
      </c>
      <c r="Z43" s="26">
        <v>17</v>
      </c>
      <c r="AA43" s="2">
        <f t="shared" si="7"/>
        <v>30.6</v>
      </c>
      <c r="AD43" s="2">
        <f t="shared" si="16"/>
        <v>17</v>
      </c>
    </row>
    <row r="44" spans="1:30" ht="11.1" customHeight="1" outlineLevel="2" x14ac:dyDescent="0.2">
      <c r="A44" s="7" t="s">
        <v>47</v>
      </c>
      <c r="B44" s="7" t="s">
        <v>9</v>
      </c>
      <c r="C44" s="7"/>
      <c r="D44" s="8">
        <v>54</v>
      </c>
      <c r="E44" s="8">
        <v>24</v>
      </c>
      <c r="F44" s="8">
        <v>35</v>
      </c>
      <c r="G44" s="8">
        <v>42</v>
      </c>
      <c r="H44" s="17">
        <f>VLOOKUP(A44,[1]TDSheet!$A:$H,8,0)</f>
        <v>0.2</v>
      </c>
      <c r="O44" s="2">
        <f t="shared" si="2"/>
        <v>7</v>
      </c>
      <c r="P44" s="24">
        <f t="shared" si="3"/>
        <v>49</v>
      </c>
      <c r="Q44" s="24"/>
      <c r="R44" s="2">
        <f t="shared" si="4"/>
        <v>13</v>
      </c>
      <c r="S44" s="2">
        <f t="shared" si="5"/>
        <v>6</v>
      </c>
      <c r="T44" s="2">
        <f>VLOOKUP(A44,[1]TDSheet!$A:$U,21,0)</f>
        <v>7</v>
      </c>
      <c r="U44" s="2">
        <f>VLOOKUP(A44,[1]TDSheet!$A:$V,22,0)</f>
        <v>6.2</v>
      </c>
      <c r="V44" s="2">
        <f>VLOOKUP(A44,[1]TDSheet!$A:$O,15,0)</f>
        <v>3.2</v>
      </c>
      <c r="X44" s="2">
        <f t="shared" si="6"/>
        <v>9.8000000000000007</v>
      </c>
      <c r="Y44" s="17">
        <f>VLOOKUP(A44,[1]TDSheet!$A:$Y,25,0)</f>
        <v>6</v>
      </c>
      <c r="Z44" s="26">
        <v>8</v>
      </c>
      <c r="AA44" s="2">
        <f t="shared" si="7"/>
        <v>9.6000000000000014</v>
      </c>
      <c r="AD44" s="2">
        <f t="shared" si="16"/>
        <v>8</v>
      </c>
    </row>
    <row r="45" spans="1:30" ht="11.1" customHeight="1" outlineLevel="2" x14ac:dyDescent="0.2">
      <c r="A45" s="7" t="s">
        <v>48</v>
      </c>
      <c r="B45" s="7" t="s">
        <v>9</v>
      </c>
      <c r="C45" s="7"/>
      <c r="D45" s="8">
        <v>78</v>
      </c>
      <c r="E45" s="8">
        <v>42</v>
      </c>
      <c r="F45" s="8">
        <v>53</v>
      </c>
      <c r="G45" s="8">
        <v>66</v>
      </c>
      <c r="H45" s="17">
        <f>VLOOKUP(A45,[1]TDSheet!$A:$H,8,0)</f>
        <v>0.2</v>
      </c>
      <c r="O45" s="2">
        <f t="shared" si="2"/>
        <v>10.6</v>
      </c>
      <c r="P45" s="24">
        <f t="shared" si="3"/>
        <v>71.799999999999983</v>
      </c>
      <c r="Q45" s="24"/>
      <c r="R45" s="2">
        <f t="shared" si="4"/>
        <v>12.999999999999998</v>
      </c>
      <c r="S45" s="2">
        <f t="shared" si="5"/>
        <v>6.2264150943396226</v>
      </c>
      <c r="T45" s="2">
        <f>VLOOKUP(A45,[1]TDSheet!$A:$U,21,0)</f>
        <v>10.199999999999999</v>
      </c>
      <c r="U45" s="2">
        <f>VLOOKUP(A45,[1]TDSheet!$A:$V,22,0)</f>
        <v>5.4</v>
      </c>
      <c r="V45" s="2">
        <f>VLOOKUP(A45,[1]TDSheet!$A:$O,15,0)</f>
        <v>2.6</v>
      </c>
      <c r="X45" s="2">
        <f t="shared" si="6"/>
        <v>14.359999999999998</v>
      </c>
      <c r="Y45" s="17">
        <f>VLOOKUP(A45,[1]TDSheet!$A:$Y,25,0)</f>
        <v>6</v>
      </c>
      <c r="Z45" s="26">
        <v>12</v>
      </c>
      <c r="AA45" s="2">
        <f t="shared" si="7"/>
        <v>14.4</v>
      </c>
      <c r="AD45" s="2">
        <f t="shared" si="16"/>
        <v>12</v>
      </c>
    </row>
    <row r="46" spans="1:30" ht="11.1" customHeight="1" outlineLevel="2" x14ac:dyDescent="0.2">
      <c r="A46" s="7" t="s">
        <v>49</v>
      </c>
      <c r="B46" s="7" t="s">
        <v>9</v>
      </c>
      <c r="C46" s="19" t="str">
        <f>VLOOKUP(A46,[1]TDSheet!$A:$B,2,0)</f>
        <v>Окт</v>
      </c>
      <c r="D46" s="8">
        <v>397</v>
      </c>
      <c r="E46" s="8"/>
      <c r="F46" s="8">
        <v>88</v>
      </c>
      <c r="G46" s="8">
        <v>304</v>
      </c>
      <c r="H46" s="17">
        <f>VLOOKUP(A46,[1]TDSheet!$A:$H,8,0)</f>
        <v>0.25</v>
      </c>
      <c r="O46" s="2">
        <f t="shared" si="2"/>
        <v>17.600000000000001</v>
      </c>
      <c r="P46" s="24"/>
      <c r="Q46" s="24"/>
      <c r="R46" s="2">
        <f t="shared" si="4"/>
        <v>17.27272727272727</v>
      </c>
      <c r="S46" s="2">
        <f t="shared" si="5"/>
        <v>17.27272727272727</v>
      </c>
      <c r="T46" s="2">
        <f>VLOOKUP(A46,[1]TDSheet!$A:$U,21,0)</f>
        <v>20</v>
      </c>
      <c r="U46" s="2">
        <f>VLOOKUP(A46,[1]TDSheet!$A:$V,22,0)</f>
        <v>14</v>
      </c>
      <c r="V46" s="2">
        <f>VLOOKUP(A46,[1]TDSheet!$A:$O,15,0)</f>
        <v>14.8</v>
      </c>
      <c r="X46" s="2">
        <f t="shared" si="6"/>
        <v>0</v>
      </c>
      <c r="Y46" s="17">
        <f>VLOOKUP(A46,[1]TDSheet!$A:$Y,25,0)</f>
        <v>12</v>
      </c>
      <c r="Z46" s="18">
        <f t="shared" si="9"/>
        <v>0</v>
      </c>
      <c r="AA46" s="2">
        <f t="shared" si="7"/>
        <v>0</v>
      </c>
    </row>
    <row r="47" spans="1:30" ht="11.1" customHeight="1" outlineLevel="2" x14ac:dyDescent="0.2">
      <c r="A47" s="7" t="s">
        <v>50</v>
      </c>
      <c r="B47" s="7" t="s">
        <v>9</v>
      </c>
      <c r="C47" s="19" t="str">
        <f>VLOOKUP(A47,[1]TDSheet!$A:$B,2,0)</f>
        <v>Окт</v>
      </c>
      <c r="D47" s="8">
        <v>380</v>
      </c>
      <c r="E47" s="8"/>
      <c r="F47" s="8">
        <v>81</v>
      </c>
      <c r="G47" s="8">
        <v>287</v>
      </c>
      <c r="H47" s="17">
        <f>VLOOKUP(A47,[1]TDSheet!$A:$H,8,0)</f>
        <v>0.25</v>
      </c>
      <c r="O47" s="2">
        <f t="shared" si="2"/>
        <v>16.2</v>
      </c>
      <c r="P47" s="24"/>
      <c r="Q47" s="24"/>
      <c r="R47" s="2">
        <f t="shared" si="4"/>
        <v>17.716049382716051</v>
      </c>
      <c r="S47" s="2">
        <f t="shared" si="5"/>
        <v>17.716049382716051</v>
      </c>
      <c r="T47" s="2">
        <f>VLOOKUP(A47,[1]TDSheet!$A:$U,21,0)</f>
        <v>18.2</v>
      </c>
      <c r="U47" s="2">
        <f>VLOOKUP(A47,[1]TDSheet!$A:$V,22,0)</f>
        <v>15.6</v>
      </c>
      <c r="V47" s="2">
        <f>VLOOKUP(A47,[1]TDSheet!$A:$O,15,0)</f>
        <v>18</v>
      </c>
      <c r="X47" s="2">
        <f t="shared" si="6"/>
        <v>0</v>
      </c>
      <c r="Y47" s="17">
        <f>VLOOKUP(A47,[1]TDSheet!$A:$Y,25,0)</f>
        <v>12</v>
      </c>
      <c r="Z47" s="18">
        <f t="shared" si="9"/>
        <v>0</v>
      </c>
      <c r="AA47" s="2">
        <f t="shared" si="7"/>
        <v>0</v>
      </c>
    </row>
    <row r="48" spans="1:30" ht="11.1" customHeight="1" outlineLevel="2" x14ac:dyDescent="0.2">
      <c r="A48" s="7" t="s">
        <v>51</v>
      </c>
      <c r="B48" s="7" t="s">
        <v>9</v>
      </c>
      <c r="C48" s="7"/>
      <c r="D48" s="8">
        <v>309</v>
      </c>
      <c r="E48" s="8">
        <v>242</v>
      </c>
      <c r="F48" s="8">
        <v>189</v>
      </c>
      <c r="G48" s="8">
        <v>362</v>
      </c>
      <c r="H48" s="17">
        <f>VLOOKUP(A48,[1]TDSheet!$A:$H,8,0)</f>
        <v>0.14000000000000001</v>
      </c>
      <c r="O48" s="2">
        <f t="shared" si="2"/>
        <v>37.799999999999997</v>
      </c>
      <c r="P48" s="24">
        <f t="shared" si="3"/>
        <v>129.39999999999998</v>
      </c>
      <c r="Q48" s="24"/>
      <c r="R48" s="2">
        <f t="shared" si="4"/>
        <v>13</v>
      </c>
      <c r="S48" s="2">
        <f t="shared" si="5"/>
        <v>9.5767195767195776</v>
      </c>
      <c r="T48" s="2">
        <f>VLOOKUP(A48,[1]TDSheet!$A:$U,21,0)</f>
        <v>14.2</v>
      </c>
      <c r="U48" s="2">
        <f>VLOOKUP(A48,[1]TDSheet!$A:$V,22,0)</f>
        <v>19.8</v>
      </c>
      <c r="V48" s="2">
        <f>VLOOKUP(A48,[1]TDSheet!$A:$O,15,0)</f>
        <v>38</v>
      </c>
      <c r="X48" s="2">
        <f t="shared" si="6"/>
        <v>18.116</v>
      </c>
      <c r="Y48" s="17">
        <f>VLOOKUP(A48,[1]TDSheet!$A:$Y,25,0)</f>
        <v>22</v>
      </c>
      <c r="Z48" s="26">
        <v>6</v>
      </c>
      <c r="AA48" s="2">
        <f t="shared" si="7"/>
        <v>18.48</v>
      </c>
      <c r="AD48" s="2">
        <f t="shared" ref="AD48" si="17">Z48</f>
        <v>6</v>
      </c>
    </row>
    <row r="49" spans="1:27" ht="11.1" customHeight="1" outlineLevel="2" x14ac:dyDescent="0.2">
      <c r="A49" s="20" t="s">
        <v>72</v>
      </c>
      <c r="B49" s="21" t="s">
        <v>16</v>
      </c>
      <c r="C49" s="7"/>
      <c r="D49" s="8"/>
      <c r="E49" s="8"/>
      <c r="F49" s="8"/>
      <c r="G49" s="8"/>
      <c r="H49" s="17">
        <f>VLOOKUP(A49,[1]TDSheet!$A:$H,8,0)</f>
        <v>1</v>
      </c>
      <c r="O49" s="2">
        <f t="shared" si="2"/>
        <v>0</v>
      </c>
      <c r="P49" s="25">
        <v>100</v>
      </c>
      <c r="Q49" s="24"/>
      <c r="R49" s="2" t="e">
        <f t="shared" si="4"/>
        <v>#DIV/0!</v>
      </c>
      <c r="S49" s="2" t="e">
        <f t="shared" si="5"/>
        <v>#DIV/0!</v>
      </c>
      <c r="T49" s="2">
        <f>VLOOKUP(A49,[1]TDSheet!$A:$U,21,0)</f>
        <v>27.943000000000001</v>
      </c>
      <c r="U49" s="2">
        <f>VLOOKUP(A49,[1]TDSheet!$A:$V,22,0)</f>
        <v>0.54</v>
      </c>
      <c r="V49" s="2">
        <f>VLOOKUP(A49,[1]TDSheet!$A:$O,15,0)</f>
        <v>0</v>
      </c>
      <c r="X49" s="2">
        <f t="shared" si="6"/>
        <v>100</v>
      </c>
      <c r="Y49" s="17">
        <f>VLOOKUP(A49,[1]TDSheet!$A:$Y,25,0)</f>
        <v>2.7</v>
      </c>
      <c r="Z49" s="18">
        <v>37</v>
      </c>
      <c r="AA49" s="2">
        <f t="shared" si="7"/>
        <v>99.9</v>
      </c>
    </row>
    <row r="50" spans="1:27" ht="11.1" customHeight="1" outlineLevel="2" x14ac:dyDescent="0.2">
      <c r="A50" s="20" t="s">
        <v>73</v>
      </c>
      <c r="B50" s="21" t="s">
        <v>16</v>
      </c>
      <c r="C50" s="7"/>
      <c r="D50" s="8"/>
      <c r="E50" s="8"/>
      <c r="F50" s="8"/>
      <c r="G50" s="8"/>
      <c r="H50" s="17">
        <f>VLOOKUP(A50,[1]TDSheet!$A:$H,8,0)</f>
        <v>1</v>
      </c>
      <c r="O50" s="2">
        <f t="shared" si="2"/>
        <v>0</v>
      </c>
      <c r="P50" s="25">
        <v>100</v>
      </c>
      <c r="Q50" s="24"/>
      <c r="R50" s="2" t="e">
        <f t="shared" si="4"/>
        <v>#DIV/0!</v>
      </c>
      <c r="S50" s="2" t="e">
        <f t="shared" si="5"/>
        <v>#DIV/0!</v>
      </c>
      <c r="T50" s="2">
        <f>VLOOKUP(A50,[1]TDSheet!$A:$U,21,0)</f>
        <v>0</v>
      </c>
      <c r="U50" s="2">
        <f>VLOOKUP(A50,[1]TDSheet!$A:$V,22,0)</f>
        <v>0</v>
      </c>
      <c r="V50" s="2">
        <f>VLOOKUP(A50,[1]TDSheet!$A:$O,15,0)</f>
        <v>0</v>
      </c>
      <c r="X50" s="2">
        <f t="shared" si="6"/>
        <v>100</v>
      </c>
      <c r="Y50" s="17">
        <f>VLOOKUP(A50,[1]TDSheet!$A:$Y,25,0)</f>
        <v>5</v>
      </c>
      <c r="Z50" s="18">
        <v>20</v>
      </c>
      <c r="AA50" s="2">
        <f t="shared" si="7"/>
        <v>100</v>
      </c>
    </row>
    <row r="51" spans="1:27" ht="11.1" customHeight="1" outlineLevel="2" x14ac:dyDescent="0.2">
      <c r="A51" s="21" t="s">
        <v>8</v>
      </c>
      <c r="B51" s="7" t="s">
        <v>9</v>
      </c>
      <c r="C51" s="7"/>
      <c r="D51" s="8"/>
      <c r="E51" s="8"/>
      <c r="F51" s="8">
        <v>51</v>
      </c>
      <c r="G51" s="22">
        <v>-51</v>
      </c>
      <c r="H51" s="17">
        <v>0</v>
      </c>
      <c r="O51" s="2">
        <f t="shared" si="2"/>
        <v>10.199999999999999</v>
      </c>
      <c r="P51" s="24"/>
      <c r="Q51" s="24"/>
      <c r="R51" s="2">
        <f t="shared" si="4"/>
        <v>-5</v>
      </c>
      <c r="S51" s="2">
        <f t="shared" si="5"/>
        <v>-5</v>
      </c>
      <c r="T51" s="2">
        <v>0</v>
      </c>
      <c r="U51" s="2">
        <v>0</v>
      </c>
      <c r="V51" s="2">
        <v>0</v>
      </c>
      <c r="X51" s="2">
        <f t="shared" si="6"/>
        <v>0</v>
      </c>
      <c r="Y51" s="17">
        <v>0</v>
      </c>
      <c r="Z51" s="18">
        <v>0</v>
      </c>
      <c r="AA51" s="2">
        <f t="shared" si="7"/>
        <v>0</v>
      </c>
    </row>
    <row r="52" spans="1:27" ht="11.1" customHeight="1" outlineLevel="2" x14ac:dyDescent="0.2">
      <c r="A52" s="21" t="s">
        <v>10</v>
      </c>
      <c r="B52" s="7" t="s">
        <v>9</v>
      </c>
      <c r="C52" s="7"/>
      <c r="D52" s="8"/>
      <c r="E52" s="8"/>
      <c r="F52" s="8">
        <v>67</v>
      </c>
      <c r="G52" s="22">
        <v>-67</v>
      </c>
      <c r="H52" s="17">
        <f>VLOOKUP(A52,[1]TDSheet!$A:$H,8,0)</f>
        <v>0</v>
      </c>
      <c r="O52" s="2">
        <f t="shared" si="2"/>
        <v>13.4</v>
      </c>
      <c r="P52" s="24"/>
      <c r="Q52" s="24"/>
      <c r="R52" s="2">
        <f t="shared" si="4"/>
        <v>-5</v>
      </c>
      <c r="S52" s="2">
        <f t="shared" si="5"/>
        <v>-5</v>
      </c>
      <c r="T52" s="2">
        <f>VLOOKUP(A52,[1]TDSheet!$A:$U,21,0)</f>
        <v>0</v>
      </c>
      <c r="U52" s="2">
        <f>VLOOKUP(A52,[1]TDSheet!$A:$V,22,0)</f>
        <v>0</v>
      </c>
      <c r="V52" s="2">
        <f>VLOOKUP(A52,[1]TDSheet!$A:$O,15,0)</f>
        <v>2.6</v>
      </c>
      <c r="X52" s="2">
        <f t="shared" si="6"/>
        <v>0</v>
      </c>
      <c r="Y52" s="17">
        <f>VLOOKUP(A52,[1]TDSheet!$A:$Y,25,0)</f>
        <v>0</v>
      </c>
      <c r="Z52" s="18">
        <v>0</v>
      </c>
      <c r="AA52" s="2">
        <f t="shared" si="7"/>
        <v>0</v>
      </c>
    </row>
  </sheetData>
  <autoFilter ref="A3:AB52" xr:uid="{ED77D6CA-BAD9-454B-9F11-C660A5111E44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2023-10-20T06:19:11Z</dcterms:modified>
</cp:coreProperties>
</file>