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2,10,23 ЗПФ\"/>
    </mc:Choice>
  </mc:AlternateContent>
  <xr:revisionPtr revIDLastSave="0" documentId="13_ncr:1_{0E752E4A-3391-47B7-BB9C-E1D694DFBD2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10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7" i="1"/>
  <c r="AB29" i="1"/>
  <c r="AB32" i="1"/>
  <c r="AB33" i="1"/>
  <c r="AB34" i="1"/>
  <c r="AB35" i="1"/>
  <c r="AB6" i="1"/>
  <c r="Y37" i="1" l="1"/>
  <c r="V37" i="1"/>
  <c r="G22" i="1"/>
  <c r="G7" i="1"/>
  <c r="M6" i="1"/>
  <c r="M7" i="1"/>
  <c r="M8" i="1"/>
  <c r="Q8" i="1" s="1"/>
  <c r="M9" i="1"/>
  <c r="Q9" i="1" s="1"/>
  <c r="M10" i="1"/>
  <c r="Q10" i="1" s="1"/>
  <c r="M11" i="1"/>
  <c r="Q11" i="1" s="1"/>
  <c r="M12" i="1"/>
  <c r="Q12" i="1" s="1"/>
  <c r="M13" i="1"/>
  <c r="N13" i="1" s="1"/>
  <c r="P13" i="1" s="1"/>
  <c r="M14" i="1"/>
  <c r="Q14" i="1" s="1"/>
  <c r="M15" i="1"/>
  <c r="N15" i="1" s="1"/>
  <c r="M16" i="1"/>
  <c r="Q16" i="1" s="1"/>
  <c r="M17" i="1"/>
  <c r="Q17" i="1" s="1"/>
  <c r="M18" i="1"/>
  <c r="M19" i="1"/>
  <c r="Q19" i="1" s="1"/>
  <c r="M20" i="1"/>
  <c r="M21" i="1"/>
  <c r="Q21" i="1" s="1"/>
  <c r="M22" i="1"/>
  <c r="M23" i="1"/>
  <c r="Q23" i="1" s="1"/>
  <c r="M24" i="1"/>
  <c r="M25" i="1"/>
  <c r="Q25" i="1" s="1"/>
  <c r="M26" i="1"/>
  <c r="Q26" i="1" s="1"/>
  <c r="M27" i="1"/>
  <c r="P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N34" i="1" s="1"/>
  <c r="P34" i="1" s="1"/>
  <c r="M35" i="1"/>
  <c r="Q35" i="1" s="1"/>
  <c r="M36" i="1"/>
  <c r="Q36" i="1" s="1"/>
  <c r="M37" i="1"/>
  <c r="Q37" i="1" s="1"/>
  <c r="M38" i="1"/>
  <c r="Q38" i="1" s="1"/>
  <c r="J5" i="1"/>
  <c r="F5" i="1"/>
  <c r="W7" i="1"/>
  <c r="W8" i="1"/>
  <c r="W9" i="1"/>
  <c r="X9" i="1" s="1"/>
  <c r="W10" i="1"/>
  <c r="W11" i="1"/>
  <c r="X11" i="1" s="1"/>
  <c r="W12" i="1"/>
  <c r="X12" i="1" s="1"/>
  <c r="W13" i="1"/>
  <c r="W14" i="1"/>
  <c r="W15" i="1"/>
  <c r="W16" i="1"/>
  <c r="X16" i="1" s="1"/>
  <c r="W17" i="1"/>
  <c r="W18" i="1"/>
  <c r="W19" i="1"/>
  <c r="W20" i="1"/>
  <c r="W21" i="1"/>
  <c r="W22" i="1"/>
  <c r="W23" i="1"/>
  <c r="W24" i="1"/>
  <c r="W25" i="1"/>
  <c r="W26" i="1"/>
  <c r="X26" i="1" s="1"/>
  <c r="W27" i="1"/>
  <c r="W28" i="1"/>
  <c r="X28" i="1" s="1"/>
  <c r="W29" i="1"/>
  <c r="W30" i="1"/>
  <c r="X30" i="1" s="1"/>
  <c r="W31" i="1"/>
  <c r="W32" i="1"/>
  <c r="W33" i="1"/>
  <c r="W34" i="1"/>
  <c r="W35" i="1"/>
  <c r="W36" i="1"/>
  <c r="W38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8" i="1"/>
  <c r="R6" i="1"/>
  <c r="H7" i="1"/>
  <c r="H8" i="1"/>
  <c r="V8" i="1" s="1"/>
  <c r="H9" i="1"/>
  <c r="V9" i="1" s="1"/>
  <c r="H10" i="1"/>
  <c r="H11" i="1"/>
  <c r="V11" i="1" s="1"/>
  <c r="H12" i="1"/>
  <c r="V12" i="1" s="1"/>
  <c r="H13" i="1"/>
  <c r="H14" i="1"/>
  <c r="H15" i="1"/>
  <c r="H16" i="1"/>
  <c r="V16" i="1" s="1"/>
  <c r="H17" i="1"/>
  <c r="H18" i="1"/>
  <c r="H19" i="1"/>
  <c r="H20" i="1"/>
  <c r="H21" i="1"/>
  <c r="H22" i="1"/>
  <c r="H23" i="1"/>
  <c r="H24" i="1"/>
  <c r="H25" i="1"/>
  <c r="H26" i="1"/>
  <c r="V26" i="1" s="1"/>
  <c r="H27" i="1"/>
  <c r="H28" i="1"/>
  <c r="V28" i="1" s="1"/>
  <c r="H29" i="1"/>
  <c r="V29" i="1" s="1"/>
  <c r="H30" i="1"/>
  <c r="V30" i="1" s="1"/>
  <c r="H31" i="1"/>
  <c r="V31" i="1" s="1"/>
  <c r="H32" i="1"/>
  <c r="H33" i="1"/>
  <c r="V33" i="1" s="1"/>
  <c r="H34" i="1"/>
  <c r="H35" i="1"/>
  <c r="H36" i="1"/>
  <c r="V36" i="1" s="1"/>
  <c r="H38" i="1"/>
  <c r="Y38" i="1" s="1"/>
  <c r="H6" i="1"/>
  <c r="C7" i="1"/>
  <c r="C14" i="1"/>
  <c r="C18" i="1"/>
  <c r="C19" i="1"/>
  <c r="C22" i="1"/>
  <c r="C24" i="1"/>
  <c r="C26" i="1"/>
  <c r="C34" i="1"/>
  <c r="C35" i="1"/>
  <c r="C6" i="1"/>
  <c r="AA5" i="1"/>
  <c r="Z5" i="1"/>
  <c r="O5" i="1"/>
  <c r="L5" i="1"/>
  <c r="K5" i="1"/>
  <c r="I5" i="1"/>
  <c r="Y33" i="1" l="1"/>
  <c r="Y31" i="1"/>
  <c r="Y29" i="1"/>
  <c r="Y11" i="1"/>
  <c r="Y9" i="1"/>
  <c r="Y15" i="1"/>
  <c r="Y36" i="1"/>
  <c r="Y30" i="1"/>
  <c r="Y28" i="1"/>
  <c r="Y26" i="1"/>
  <c r="Y16" i="1"/>
  <c r="Y12" i="1"/>
  <c r="Y8" i="1"/>
  <c r="Y18" i="1"/>
  <c r="V38" i="1"/>
  <c r="V34" i="1"/>
  <c r="V18" i="1"/>
  <c r="V27" i="1"/>
  <c r="V15" i="1"/>
  <c r="V13" i="1"/>
  <c r="Y34" i="1"/>
  <c r="Y27" i="1"/>
  <c r="Y13" i="1"/>
  <c r="N20" i="1"/>
  <c r="N6" i="1"/>
  <c r="N7" i="1"/>
  <c r="N23" i="1"/>
  <c r="P15" i="1"/>
  <c r="N14" i="1"/>
  <c r="N24" i="1"/>
  <c r="P18" i="1"/>
  <c r="G5" i="1"/>
  <c r="P38" i="1"/>
  <c r="P28" i="1"/>
  <c r="P16" i="1"/>
  <c r="P12" i="1"/>
  <c r="P8" i="1"/>
  <c r="N32" i="1"/>
  <c r="N10" i="1"/>
  <c r="P36" i="1"/>
  <c r="P30" i="1"/>
  <c r="P26" i="1"/>
  <c r="P14" i="1"/>
  <c r="P37" i="1"/>
  <c r="P33" i="1"/>
  <c r="P31" i="1"/>
  <c r="P29" i="1"/>
  <c r="P11" i="1"/>
  <c r="P9" i="1"/>
  <c r="N35" i="1"/>
  <c r="P23" i="1"/>
  <c r="N17" i="1"/>
  <c r="Q34" i="1"/>
  <c r="Q27" i="1"/>
  <c r="Q24" i="1"/>
  <c r="Q22" i="1"/>
  <c r="Q20" i="1"/>
  <c r="Q18" i="1"/>
  <c r="Q15" i="1"/>
  <c r="Q13" i="1"/>
  <c r="Q7" i="1"/>
  <c r="Q6" i="1"/>
  <c r="M5" i="1"/>
  <c r="T5" i="1"/>
  <c r="S5" i="1"/>
  <c r="R5" i="1"/>
  <c r="P17" i="1" l="1"/>
  <c r="Y17" i="1"/>
  <c r="V17" i="1"/>
  <c r="P21" i="1"/>
  <c r="Y21" i="1"/>
  <c r="V21" i="1"/>
  <c r="P35" i="1"/>
  <c r="Y35" i="1"/>
  <c r="V35" i="1"/>
  <c r="P32" i="1"/>
  <c r="Y32" i="1"/>
  <c r="V32" i="1"/>
  <c r="P25" i="1"/>
  <c r="Y25" i="1"/>
  <c r="V25" i="1"/>
  <c r="P24" i="1"/>
  <c r="Y24" i="1"/>
  <c r="V24" i="1"/>
  <c r="Y7" i="1"/>
  <c r="V7" i="1"/>
  <c r="V6" i="1"/>
  <c r="Y20" i="1"/>
  <c r="V20" i="1"/>
  <c r="P19" i="1"/>
  <c r="Y19" i="1"/>
  <c r="V19" i="1"/>
  <c r="P10" i="1"/>
  <c r="Y10" i="1"/>
  <c r="V10" i="1"/>
  <c r="P22" i="1"/>
  <c r="Y22" i="1"/>
  <c r="V22" i="1"/>
  <c r="Y14" i="1"/>
  <c r="V14" i="1"/>
  <c r="Y23" i="1"/>
  <c r="V23" i="1"/>
  <c r="P7" i="1"/>
  <c r="P6" i="1"/>
  <c r="P20" i="1"/>
  <c r="N5" i="1"/>
  <c r="V5" i="1" l="1"/>
  <c r="Y6" i="1"/>
  <c r="Y5" i="1" s="1"/>
  <c r="X5" i="1"/>
</calcChain>
</file>

<file path=xl/sharedStrings.xml><?xml version="1.0" encoding="utf-8"?>
<sst xmlns="http://schemas.openxmlformats.org/spreadsheetml/2006/main" count="98" uniqueCount="59">
  <si>
    <t>Период: 06.10.2023 - 13.10.2023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</si>
  <si>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</si>
  <si>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</si>
  <si>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</si>
  <si>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</si>
  <si>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</si>
  <si>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</si>
  <si>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</si>
  <si>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</si>
  <si>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</si>
  <si>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</si>
  <si>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</si>
  <si>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</si>
  <si>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</si>
  <si>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</si>
  <si>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</si>
  <si>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</si>
  <si>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</si>
  <si>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</si>
  <si>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</si>
  <si>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</si>
  <si>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</si>
  <si>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</si>
  <si>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</si>
  <si>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</si>
  <si>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</si>
  <si>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</si>
  <si>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</si>
  <si>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</si>
  <si>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</si>
  <si>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</si>
  <si>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</si>
  <si>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</si>
  <si>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</si>
  <si>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</si>
  <si>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</si>
  <si>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</si>
  <si>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</si>
  <si>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</si>
  <si>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</si>
  <si>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</si>
  <si>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</si>
  <si>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</si>
  <si>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</si>
  <si>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</si>
  <si>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</si>
  <si>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21,09</t>
  </si>
  <si>
    <t>ср 29,09</t>
  </si>
  <si>
    <t>коментарий</t>
  </si>
  <si>
    <t>вес</t>
  </si>
  <si>
    <t>заказ кор.</t>
  </si>
  <si>
    <t>ВЕС</t>
  </si>
  <si>
    <t>крат кор</t>
  </si>
  <si>
    <t>АКЦИИ</t>
  </si>
  <si>
    <t>ср 06,10</t>
  </si>
  <si>
    <t>Готовые чебуреки Сочный мегачебурек.Готовые жареные.ВЕС  ПОКОМ</t>
  </si>
  <si>
    <t>Снеки  ЖАР-мени ВЕС. рубленые в тесте замор.  ПОКОМ</t>
  </si>
  <si>
    <t>Фрай-пицца с ветчиной и грибами 3,0 кг. ВЕС.  ПОКОМ</t>
  </si>
  <si>
    <t>Чебуреки сочные, ВЕС, куриные жарен. зам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</si>
</sst>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164" fontId="5" fillId="4" borderId="2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3" fillId="0" borderId="3" xfId="0" applyNumberFormat="1" applyFont="1" applyBorder="1" applyAlignment="1"/>
    <xf numFmtId="164" fontId="7" fillId="6" borderId="1" xfId="0" applyNumberFormat="1" applyFont="1" applyFill="1" applyBorder="1" applyAlignment="1">
      <alignment horizontal="right" vertical="top"/>
    </xf>
    <xf numFmtId="164" fontId="3" fillId="6" borderId="3" xfId="0" applyNumberFormat="1" applyFont="1" applyFill="1" applyBorder="1" applyAlignment="1"/>
    <xf numFmtId="165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6,10,23%20&#1047;&#1055;&#1060;/&#1076;&#1074;%200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  <cell r="C3" t="str">
            <v>Ед. изм.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14,09</v>
          </cell>
          <cell r="S3" t="str">
            <v>ср 21,09</v>
          </cell>
          <cell r="T3" t="str">
            <v>ср 29,09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АКЦИИ</v>
          </cell>
          <cell r="C4" t="str">
            <v>Ед. изм.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N4" t="str">
            <v>по возможностям</v>
          </cell>
          <cell r="O4" t="str">
            <v>по потребностям</v>
          </cell>
        </row>
        <row r="5">
          <cell r="F5">
            <v>7153.7</v>
          </cell>
          <cell r="G5">
            <v>14730.3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1430.7400000000002</v>
          </cell>
          <cell r="N5">
            <v>7399.1999999999989</v>
          </cell>
          <cell r="O5">
            <v>7669.1999999999989</v>
          </cell>
          <cell r="R5">
            <v>1823.2199999999998</v>
          </cell>
          <cell r="S5">
            <v>1775.3399999999997</v>
          </cell>
          <cell r="T5">
            <v>1463.2639999999999</v>
          </cell>
          <cell r="V5">
            <v>5430.09</v>
          </cell>
          <cell r="W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  <cell r="C6" t="str">
            <v>шт</v>
          </cell>
          <cell r="D6">
            <v>294</v>
          </cell>
          <cell r="E6">
            <v>720</v>
          </cell>
          <cell r="F6">
            <v>309</v>
          </cell>
          <cell r="G6">
            <v>613</v>
          </cell>
          <cell r="H6">
            <v>0.3</v>
          </cell>
          <cell r="M6">
            <v>61.8</v>
          </cell>
          <cell r="N6">
            <v>190.39999999999998</v>
          </cell>
          <cell r="O6">
            <v>190.39999999999998</v>
          </cell>
          <cell r="P6">
            <v>13</v>
          </cell>
          <cell r="Q6">
            <v>9.9190938511326863</v>
          </cell>
          <cell r="R6">
            <v>63.8</v>
          </cell>
          <cell r="S6">
            <v>88.2</v>
          </cell>
          <cell r="T6">
            <v>61.4</v>
          </cell>
          <cell r="V6">
            <v>57.11999999999999</v>
          </cell>
          <cell r="W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  <cell r="C7" t="str">
            <v>шт</v>
          </cell>
          <cell r="D7">
            <v>223</v>
          </cell>
          <cell r="E7">
            <v>912</v>
          </cell>
          <cell r="F7">
            <v>471</v>
          </cell>
          <cell r="G7">
            <v>567</v>
          </cell>
          <cell r="H7">
            <v>0.3</v>
          </cell>
          <cell r="M7">
            <v>94.2</v>
          </cell>
          <cell r="N7">
            <v>657.60000000000014</v>
          </cell>
          <cell r="O7">
            <v>657.60000000000014</v>
          </cell>
          <cell r="P7">
            <v>13.000000000000002</v>
          </cell>
          <cell r="Q7">
            <v>6.0191082802547768</v>
          </cell>
          <cell r="R7">
            <v>57.8</v>
          </cell>
          <cell r="S7">
            <v>97.2</v>
          </cell>
          <cell r="T7">
            <v>69.400000000000006</v>
          </cell>
          <cell r="V7">
            <v>197.28000000000003</v>
          </cell>
          <cell r="W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C8" t="str">
            <v>кг</v>
          </cell>
          <cell r="H8">
            <v>1</v>
          </cell>
          <cell r="M8">
            <v>0</v>
          </cell>
          <cell r="N8">
            <v>200</v>
          </cell>
          <cell r="O8">
            <v>200</v>
          </cell>
          <cell r="P8" t="e">
            <v>#DIV/0!</v>
          </cell>
          <cell r="Q8" t="e">
            <v>#DIV/0!</v>
          </cell>
          <cell r="R8">
            <v>31.360000000000003</v>
          </cell>
          <cell r="S8">
            <v>9.4079999999999995</v>
          </cell>
          <cell r="T8">
            <v>8.0640000000000001</v>
          </cell>
          <cell r="V8">
            <v>200</v>
          </cell>
          <cell r="W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C9" t="str">
            <v>кг</v>
          </cell>
          <cell r="D9">
            <v>70.3</v>
          </cell>
          <cell r="F9">
            <v>9.6999999999999993</v>
          </cell>
          <cell r="G9">
            <v>60.6</v>
          </cell>
          <cell r="H9">
            <v>1</v>
          </cell>
          <cell r="M9">
            <v>1.94</v>
          </cell>
          <cell r="P9">
            <v>31.237113402061858</v>
          </cell>
          <cell r="Q9">
            <v>31.237113402061858</v>
          </cell>
          <cell r="R9">
            <v>2.96</v>
          </cell>
          <cell r="S9">
            <v>2.96</v>
          </cell>
          <cell r="T9">
            <v>0</v>
          </cell>
          <cell r="V9">
            <v>0</v>
          </cell>
          <cell r="W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C10" t="str">
            <v>шт</v>
          </cell>
          <cell r="E10">
            <v>804</v>
          </cell>
          <cell r="F10">
            <v>167</v>
          </cell>
          <cell r="G10">
            <v>637</v>
          </cell>
          <cell r="H10">
            <v>0.25</v>
          </cell>
          <cell r="M10">
            <v>33.4</v>
          </cell>
          <cell r="N10">
            <v>200</v>
          </cell>
          <cell r="O10">
            <v>200</v>
          </cell>
          <cell r="P10">
            <v>25.059880239520957</v>
          </cell>
          <cell r="Q10">
            <v>19.071856287425149</v>
          </cell>
          <cell r="R10">
            <v>23.2</v>
          </cell>
          <cell r="S10">
            <v>66</v>
          </cell>
          <cell r="T10">
            <v>4.4000000000000004</v>
          </cell>
          <cell r="V10">
            <v>50</v>
          </cell>
          <cell r="W10">
            <v>12</v>
          </cell>
        </row>
        <row r="11">
          <cell r="A11" t="str">
            <v>Мини-сосиски в тесте "Фрайпики" 1,8кг ВЕС,  ПОКОМ</v>
          </cell>
          <cell r="C11" t="str">
            <v>кг</v>
          </cell>
          <cell r="D11">
            <v>79.2</v>
          </cell>
          <cell r="F11">
            <v>18</v>
          </cell>
          <cell r="G11">
            <v>37.799999999999997</v>
          </cell>
          <cell r="H11">
            <v>1</v>
          </cell>
          <cell r="M11">
            <v>3.6</v>
          </cell>
          <cell r="N11">
            <v>9.0000000000000071</v>
          </cell>
          <cell r="O11">
            <v>9.0000000000000071</v>
          </cell>
          <cell r="P11">
            <v>13</v>
          </cell>
          <cell r="Q11">
            <v>10.499999999999998</v>
          </cell>
          <cell r="R11">
            <v>19.5</v>
          </cell>
          <cell r="S11">
            <v>2.52</v>
          </cell>
          <cell r="T11">
            <v>22.36</v>
          </cell>
          <cell r="V11">
            <v>9.0000000000000071</v>
          </cell>
          <cell r="W11">
            <v>1.8</v>
          </cell>
        </row>
        <row r="12">
          <cell r="A12" t="str">
            <v>Мини-сосиски в тесте "Фрайпики" 3,7кг ВЕС,  ПОКОМ</v>
          </cell>
          <cell r="C12" t="str">
            <v>кг</v>
          </cell>
          <cell r="E12">
            <v>407</v>
          </cell>
          <cell r="F12">
            <v>159</v>
          </cell>
          <cell r="G12">
            <v>236.9</v>
          </cell>
          <cell r="H12">
            <v>1</v>
          </cell>
          <cell r="M12">
            <v>31.8</v>
          </cell>
          <cell r="N12">
            <v>300</v>
          </cell>
          <cell r="O12">
            <v>300</v>
          </cell>
          <cell r="P12">
            <v>16.883647798742139</v>
          </cell>
          <cell r="Q12">
            <v>7.449685534591195</v>
          </cell>
          <cell r="R12">
            <v>17.02</v>
          </cell>
          <cell r="S12">
            <v>35.519999999999996</v>
          </cell>
          <cell r="T12">
            <v>13.319999999999999</v>
          </cell>
          <cell r="V12">
            <v>300</v>
          </cell>
          <cell r="W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C13" t="str">
            <v>шт</v>
          </cell>
          <cell r="D13">
            <v>353</v>
          </cell>
          <cell r="E13">
            <v>552</v>
          </cell>
          <cell r="F13">
            <v>267</v>
          </cell>
          <cell r="G13">
            <v>543</v>
          </cell>
          <cell r="H13">
            <v>0.25</v>
          </cell>
          <cell r="M13">
            <v>53.4</v>
          </cell>
          <cell r="N13">
            <v>151.19999999999993</v>
          </cell>
          <cell r="O13">
            <v>151.19999999999993</v>
          </cell>
          <cell r="P13">
            <v>12.999999999999998</v>
          </cell>
          <cell r="Q13">
            <v>10.168539325842698</v>
          </cell>
          <cell r="R13">
            <v>75.599999999999994</v>
          </cell>
          <cell r="S13">
            <v>76</v>
          </cell>
          <cell r="T13">
            <v>53.6</v>
          </cell>
          <cell r="V13">
            <v>37.799999999999983</v>
          </cell>
          <cell r="W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  <cell r="C14" t="str">
            <v>шт</v>
          </cell>
          <cell r="D14">
            <v>15</v>
          </cell>
          <cell r="E14">
            <v>630</v>
          </cell>
          <cell r="F14">
            <v>165</v>
          </cell>
          <cell r="G14">
            <v>465</v>
          </cell>
          <cell r="H14">
            <v>0.25</v>
          </cell>
          <cell r="M14">
            <v>33</v>
          </cell>
          <cell r="P14">
            <v>14.090909090909092</v>
          </cell>
          <cell r="Q14">
            <v>14.090909090909092</v>
          </cell>
          <cell r="R14">
            <v>25.6</v>
          </cell>
          <cell r="S14">
            <v>42.6</v>
          </cell>
          <cell r="T14">
            <v>23.4</v>
          </cell>
          <cell r="V14">
            <v>0</v>
          </cell>
          <cell r="W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C15" t="str">
            <v>шт</v>
          </cell>
          <cell r="D15">
            <v>364</v>
          </cell>
          <cell r="E15">
            <v>624</v>
          </cell>
          <cell r="F15">
            <v>269</v>
          </cell>
          <cell r="G15">
            <v>603</v>
          </cell>
          <cell r="H15">
            <v>0.25</v>
          </cell>
          <cell r="M15">
            <v>53.8</v>
          </cell>
          <cell r="N15">
            <v>96.399999999999977</v>
          </cell>
          <cell r="O15">
            <v>96.399999999999977</v>
          </cell>
          <cell r="P15">
            <v>13</v>
          </cell>
          <cell r="Q15">
            <v>11.20817843866171</v>
          </cell>
          <cell r="R15">
            <v>91</v>
          </cell>
          <cell r="S15">
            <v>94.4</v>
          </cell>
          <cell r="T15">
            <v>68.400000000000006</v>
          </cell>
          <cell r="V15">
            <v>24.099999999999994</v>
          </cell>
          <cell r="W15">
            <v>12</v>
          </cell>
        </row>
        <row r="16">
          <cell r="A16" t="str">
            <v>Наггетсы хрустящие п/ф ВЕС ПОКОМ</v>
          </cell>
          <cell r="C16" t="str">
            <v>кг</v>
          </cell>
          <cell r="D16">
            <v>288</v>
          </cell>
          <cell r="F16">
            <v>180</v>
          </cell>
          <cell r="G16">
            <v>24</v>
          </cell>
          <cell r="H16">
            <v>1</v>
          </cell>
          <cell r="M16">
            <v>36</v>
          </cell>
          <cell r="N16">
            <v>300</v>
          </cell>
          <cell r="O16">
            <v>300</v>
          </cell>
          <cell r="P16">
            <v>9</v>
          </cell>
          <cell r="Q16">
            <v>0.66666666666666663</v>
          </cell>
          <cell r="R16">
            <v>59.8</v>
          </cell>
          <cell r="S16">
            <v>46.8</v>
          </cell>
          <cell r="T16">
            <v>58.4</v>
          </cell>
          <cell r="V16">
            <v>300</v>
          </cell>
          <cell r="W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C17" t="str">
            <v>шт</v>
          </cell>
          <cell r="D17">
            <v>97</v>
          </cell>
          <cell r="E17">
            <v>232</v>
          </cell>
          <cell r="F17">
            <v>131</v>
          </cell>
          <cell r="G17">
            <v>182</v>
          </cell>
          <cell r="H17">
            <v>0.75</v>
          </cell>
          <cell r="M17">
            <v>26.2</v>
          </cell>
          <cell r="N17">
            <v>158.59999999999997</v>
          </cell>
          <cell r="O17">
            <v>158.59999999999997</v>
          </cell>
          <cell r="P17">
            <v>12.999999999999998</v>
          </cell>
          <cell r="Q17">
            <v>6.9465648854961835</v>
          </cell>
          <cell r="R17">
            <v>25.4</v>
          </cell>
          <cell r="S17">
            <v>20.8</v>
          </cell>
          <cell r="T17">
            <v>20.6</v>
          </cell>
          <cell r="V17">
            <v>118.94999999999997</v>
          </cell>
          <cell r="W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  <cell r="C18" t="str">
            <v>шт</v>
          </cell>
          <cell r="D18">
            <v>92</v>
          </cell>
          <cell r="E18">
            <v>640</v>
          </cell>
          <cell r="F18">
            <v>192</v>
          </cell>
          <cell r="G18">
            <v>489</v>
          </cell>
          <cell r="H18">
            <v>0.9</v>
          </cell>
          <cell r="M18">
            <v>38.4</v>
          </cell>
          <cell r="N18">
            <v>10.199999999999989</v>
          </cell>
          <cell r="O18">
            <v>10.199999999999989</v>
          </cell>
          <cell r="P18">
            <v>13</v>
          </cell>
          <cell r="Q18">
            <v>12.734375</v>
          </cell>
          <cell r="R18">
            <v>42</v>
          </cell>
          <cell r="S18">
            <v>45.6</v>
          </cell>
          <cell r="T18">
            <v>45.2</v>
          </cell>
          <cell r="V18">
            <v>9.1799999999999908</v>
          </cell>
          <cell r="W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  <cell r="C19" t="str">
            <v>шт</v>
          </cell>
          <cell r="D19">
            <v>548</v>
          </cell>
          <cell r="E19">
            <v>864</v>
          </cell>
          <cell r="F19">
            <v>386</v>
          </cell>
          <cell r="G19">
            <v>930</v>
          </cell>
          <cell r="H19">
            <v>0.9</v>
          </cell>
          <cell r="M19">
            <v>77.2</v>
          </cell>
          <cell r="N19">
            <v>73.600000000000023</v>
          </cell>
          <cell r="O19">
            <v>73.600000000000023</v>
          </cell>
          <cell r="P19">
            <v>13</v>
          </cell>
          <cell r="Q19">
            <v>12.046632124352332</v>
          </cell>
          <cell r="R19">
            <v>103</v>
          </cell>
          <cell r="S19">
            <v>66.400000000000006</v>
          </cell>
          <cell r="T19">
            <v>87.6</v>
          </cell>
          <cell r="V19">
            <v>66.240000000000023</v>
          </cell>
          <cell r="W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C20" t="str">
            <v>шт</v>
          </cell>
          <cell r="D20">
            <v>218</v>
          </cell>
          <cell r="E20">
            <v>32</v>
          </cell>
          <cell r="F20">
            <v>59</v>
          </cell>
          <cell r="G20">
            <v>191</v>
          </cell>
          <cell r="H20">
            <v>0.43</v>
          </cell>
          <cell r="M20">
            <v>11.8</v>
          </cell>
          <cell r="P20">
            <v>16.1864406779661</v>
          </cell>
          <cell r="Q20">
            <v>16.1864406779661</v>
          </cell>
          <cell r="R20">
            <v>38.200000000000003</v>
          </cell>
          <cell r="S20">
            <v>16.399999999999999</v>
          </cell>
          <cell r="T20">
            <v>16.600000000000001</v>
          </cell>
          <cell r="V20">
            <v>0</v>
          </cell>
          <cell r="W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C21" t="str">
            <v>кг</v>
          </cell>
          <cell r="D21">
            <v>1035</v>
          </cell>
          <cell r="E21">
            <v>1885</v>
          </cell>
          <cell r="F21">
            <v>785</v>
          </cell>
          <cell r="G21">
            <v>1990</v>
          </cell>
          <cell r="H21">
            <v>1</v>
          </cell>
          <cell r="M21">
            <v>157</v>
          </cell>
          <cell r="N21">
            <v>51</v>
          </cell>
          <cell r="O21">
            <v>51</v>
          </cell>
          <cell r="P21">
            <v>13</v>
          </cell>
          <cell r="Q21">
            <v>12.67515923566879</v>
          </cell>
          <cell r="R21">
            <v>204</v>
          </cell>
          <cell r="S21">
            <v>178</v>
          </cell>
          <cell r="T21">
            <v>185</v>
          </cell>
          <cell r="V21">
            <v>51</v>
          </cell>
          <cell r="W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  <cell r="C22" t="str">
            <v>шт</v>
          </cell>
          <cell r="D22">
            <v>329</v>
          </cell>
          <cell r="E22">
            <v>1944</v>
          </cell>
          <cell r="F22">
            <v>778</v>
          </cell>
          <cell r="G22">
            <v>1363</v>
          </cell>
          <cell r="H22">
            <v>0.9</v>
          </cell>
          <cell r="M22">
            <v>155.6</v>
          </cell>
          <cell r="N22">
            <v>659.8</v>
          </cell>
          <cell r="O22">
            <v>659.8</v>
          </cell>
          <cell r="P22">
            <v>13</v>
          </cell>
          <cell r="Q22">
            <v>8.7596401028277633</v>
          </cell>
          <cell r="R22">
            <v>139.80000000000001</v>
          </cell>
          <cell r="S22">
            <v>152.80000000000001</v>
          </cell>
          <cell r="T22">
            <v>144.4</v>
          </cell>
          <cell r="V22">
            <v>593.81999999999994</v>
          </cell>
          <cell r="W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C23" t="str">
            <v>шт</v>
          </cell>
          <cell r="D23">
            <v>186</v>
          </cell>
          <cell r="E23">
            <v>208</v>
          </cell>
          <cell r="F23">
            <v>64</v>
          </cell>
          <cell r="G23">
            <v>322</v>
          </cell>
          <cell r="H23">
            <v>0.43</v>
          </cell>
          <cell r="M23">
            <v>12.8</v>
          </cell>
          <cell r="P23">
            <v>25.15625</v>
          </cell>
          <cell r="Q23">
            <v>25.15625</v>
          </cell>
          <cell r="R23">
            <v>32.6</v>
          </cell>
          <cell r="S23">
            <v>28</v>
          </cell>
          <cell r="T23">
            <v>25.4</v>
          </cell>
          <cell r="V23">
            <v>0</v>
          </cell>
          <cell r="W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  <cell r="C24" t="str">
            <v>шт</v>
          </cell>
          <cell r="D24">
            <v>5</v>
          </cell>
          <cell r="E24">
            <v>352</v>
          </cell>
          <cell r="F24">
            <v>85</v>
          </cell>
          <cell r="G24">
            <v>250</v>
          </cell>
          <cell r="H24">
            <v>0.7</v>
          </cell>
          <cell r="M24">
            <v>17</v>
          </cell>
          <cell r="P24">
            <v>14.705882352941176</v>
          </cell>
          <cell r="Q24">
            <v>14.705882352941176</v>
          </cell>
          <cell r="R24">
            <v>5.4</v>
          </cell>
          <cell r="S24">
            <v>11.8</v>
          </cell>
          <cell r="T24">
            <v>23.2</v>
          </cell>
          <cell r="V24">
            <v>0</v>
          </cell>
          <cell r="W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C25" t="str">
            <v>шт</v>
          </cell>
          <cell r="D25">
            <v>70</v>
          </cell>
          <cell r="E25">
            <v>328</v>
          </cell>
          <cell r="F25">
            <v>62</v>
          </cell>
          <cell r="G25">
            <v>314</v>
          </cell>
          <cell r="H25">
            <v>0.9</v>
          </cell>
          <cell r="M25">
            <v>12.4</v>
          </cell>
          <cell r="P25">
            <v>25.322580645161288</v>
          </cell>
          <cell r="Q25">
            <v>25.322580645161288</v>
          </cell>
          <cell r="R25">
            <v>12</v>
          </cell>
          <cell r="S25">
            <v>10.8</v>
          </cell>
          <cell r="T25">
            <v>8.6</v>
          </cell>
          <cell r="V25">
            <v>0</v>
          </cell>
          <cell r="W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  <cell r="C26" t="str">
            <v>шт</v>
          </cell>
          <cell r="E26">
            <v>456</v>
          </cell>
          <cell r="F26">
            <v>115</v>
          </cell>
          <cell r="G26">
            <v>341</v>
          </cell>
          <cell r="H26">
            <v>0.9</v>
          </cell>
          <cell r="M26">
            <v>23</v>
          </cell>
          <cell r="N26">
            <v>300</v>
          </cell>
          <cell r="O26">
            <v>300</v>
          </cell>
          <cell r="P26">
            <v>27.869565217391305</v>
          </cell>
          <cell r="Q26">
            <v>14.826086956521738</v>
          </cell>
          <cell r="R26">
            <v>13.6</v>
          </cell>
          <cell r="S26">
            <v>35</v>
          </cell>
          <cell r="T26">
            <v>6.8</v>
          </cell>
          <cell r="V26">
            <v>270</v>
          </cell>
          <cell r="W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C27" t="str">
            <v>кг</v>
          </cell>
          <cell r="D27">
            <v>1035</v>
          </cell>
          <cell r="E27">
            <v>2550</v>
          </cell>
          <cell r="F27">
            <v>1120</v>
          </cell>
          <cell r="G27">
            <v>2225</v>
          </cell>
          <cell r="H27">
            <v>1</v>
          </cell>
          <cell r="M27">
            <v>224</v>
          </cell>
          <cell r="N27">
            <v>687</v>
          </cell>
          <cell r="O27">
            <v>687</v>
          </cell>
          <cell r="P27">
            <v>13</v>
          </cell>
          <cell r="Q27">
            <v>9.9330357142857135</v>
          </cell>
          <cell r="R27">
            <v>260</v>
          </cell>
          <cell r="S27">
            <v>248</v>
          </cell>
          <cell r="T27">
            <v>223</v>
          </cell>
          <cell r="V27">
            <v>687</v>
          </cell>
          <cell r="W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C28" t="str">
            <v>шт</v>
          </cell>
          <cell r="E28">
            <v>1325</v>
          </cell>
          <cell r="F28">
            <v>237</v>
          </cell>
          <cell r="G28">
            <v>1078</v>
          </cell>
          <cell r="H28">
            <v>1</v>
          </cell>
          <cell r="M28">
            <v>47.4</v>
          </cell>
          <cell r="P28">
            <v>22.742616033755276</v>
          </cell>
          <cell r="Q28">
            <v>22.742616033755276</v>
          </cell>
          <cell r="R28">
            <v>48.6</v>
          </cell>
          <cell r="S28">
            <v>75.599999999999994</v>
          </cell>
          <cell r="T28">
            <v>37.799999999999997</v>
          </cell>
          <cell r="V28">
            <v>0</v>
          </cell>
          <cell r="W28">
            <v>5</v>
          </cell>
        </row>
        <row r="29">
          <cell r="A29" t="str">
            <v>Снеки  ЖАР-мени ВЕС. рубленые в тесте замор.  ПОКОМ</v>
          </cell>
          <cell r="C29" t="str">
            <v>кг</v>
          </cell>
          <cell r="D29">
            <v>16.5</v>
          </cell>
          <cell r="H29">
            <v>1</v>
          </cell>
          <cell r="M29">
            <v>0</v>
          </cell>
          <cell r="N29">
            <v>300</v>
          </cell>
          <cell r="O29">
            <v>300</v>
          </cell>
          <cell r="P29" t="e">
            <v>#DIV/0!</v>
          </cell>
          <cell r="Q29" t="e">
            <v>#DIV/0!</v>
          </cell>
          <cell r="R29">
            <v>44.739999999999995</v>
          </cell>
          <cell r="S29">
            <v>51.7</v>
          </cell>
          <cell r="T29">
            <v>59.2</v>
          </cell>
          <cell r="V29">
            <v>300</v>
          </cell>
          <cell r="W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C30" t="str">
            <v>шт</v>
          </cell>
          <cell r="D30">
            <v>36</v>
          </cell>
          <cell r="G30">
            <v>36</v>
          </cell>
          <cell r="H30">
            <v>0.33</v>
          </cell>
          <cell r="M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2.4</v>
          </cell>
          <cell r="T30">
            <v>0</v>
          </cell>
          <cell r="V30">
            <v>0</v>
          </cell>
          <cell r="W30">
            <v>6</v>
          </cell>
        </row>
        <row r="31">
          <cell r="A31" t="str">
            <v>Фрай-пицца с ветчиной и грибами 3,0 кг. ВЕС.  ПОКОМ</v>
          </cell>
          <cell r="C31" t="str">
            <v>кг</v>
          </cell>
          <cell r="H31">
            <v>1</v>
          </cell>
          <cell r="M31">
            <v>0</v>
          </cell>
          <cell r="O31">
            <v>120</v>
          </cell>
          <cell r="P31" t="e">
            <v>#DIV/0!</v>
          </cell>
          <cell r="Q31" t="e">
            <v>#DIV/0!</v>
          </cell>
          <cell r="R31">
            <v>0</v>
          </cell>
          <cell r="S31">
            <v>12.071999999999999</v>
          </cell>
          <cell r="T31">
            <v>0</v>
          </cell>
          <cell r="V31">
            <v>120</v>
          </cell>
          <cell r="W31">
            <v>3</v>
          </cell>
        </row>
        <row r="32">
          <cell r="A32" t="str">
            <v>Хотстеры ТМ Горячая штучка ТС Хотстеры 0,25 кг зам  ПОКОМ</v>
          </cell>
          <cell r="C32" t="str">
            <v>шт</v>
          </cell>
          <cell r="D32">
            <v>305</v>
          </cell>
          <cell r="E32">
            <v>372</v>
          </cell>
          <cell r="F32">
            <v>340</v>
          </cell>
          <cell r="G32">
            <v>282</v>
          </cell>
          <cell r="H32">
            <v>0.25</v>
          </cell>
          <cell r="M32">
            <v>68</v>
          </cell>
          <cell r="N32">
            <v>602</v>
          </cell>
          <cell r="O32">
            <v>602</v>
          </cell>
          <cell r="P32">
            <v>13</v>
          </cell>
          <cell r="Q32">
            <v>4.1470588235294121</v>
          </cell>
          <cell r="R32">
            <v>69.599999999999994</v>
          </cell>
          <cell r="S32">
            <v>66.8</v>
          </cell>
          <cell r="T32">
            <v>52</v>
          </cell>
          <cell r="V32">
            <v>150.5</v>
          </cell>
          <cell r="W32">
            <v>12</v>
          </cell>
        </row>
        <row r="33">
          <cell r="A33" t="str">
            <v>Хрустящие крылышки. В панировке куриные жареные.ВЕС  ПОКОМ</v>
          </cell>
          <cell r="C33" t="str">
            <v>кг</v>
          </cell>
          <cell r="E33">
            <v>45</v>
          </cell>
          <cell r="F33">
            <v>45</v>
          </cell>
          <cell r="H33">
            <v>1</v>
          </cell>
          <cell r="M33">
            <v>9</v>
          </cell>
          <cell r="O33">
            <v>150</v>
          </cell>
          <cell r="P33">
            <v>16.666666666666668</v>
          </cell>
          <cell r="Q33">
            <v>0</v>
          </cell>
          <cell r="R33">
            <v>5.04</v>
          </cell>
          <cell r="S33">
            <v>5.76</v>
          </cell>
          <cell r="T33">
            <v>2.52</v>
          </cell>
          <cell r="V33">
            <v>150</v>
          </cell>
          <cell r="W33">
            <v>1.8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  <cell r="C34" t="str">
            <v>шт</v>
          </cell>
          <cell r="D34">
            <v>385</v>
          </cell>
          <cell r="E34">
            <v>576</v>
          </cell>
          <cell r="F34">
            <v>362</v>
          </cell>
          <cell r="G34">
            <v>496</v>
          </cell>
          <cell r="H34">
            <v>0.25</v>
          </cell>
          <cell r="M34">
            <v>72.400000000000006</v>
          </cell>
          <cell r="N34">
            <v>445.20000000000005</v>
          </cell>
          <cell r="O34">
            <v>445.20000000000005</v>
          </cell>
          <cell r="P34">
            <v>13</v>
          </cell>
          <cell r="Q34">
            <v>6.8508287292817673</v>
          </cell>
          <cell r="R34">
            <v>92.4</v>
          </cell>
          <cell r="S34">
            <v>93</v>
          </cell>
          <cell r="T34">
            <v>72</v>
          </cell>
          <cell r="V34">
            <v>111.30000000000001</v>
          </cell>
          <cell r="W34">
            <v>12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  <cell r="C35" t="str">
            <v>шт</v>
          </cell>
          <cell r="D35">
            <v>248</v>
          </cell>
          <cell r="E35">
            <v>684</v>
          </cell>
          <cell r="F35">
            <v>372</v>
          </cell>
          <cell r="G35">
            <v>460</v>
          </cell>
          <cell r="H35">
            <v>0.25</v>
          </cell>
          <cell r="M35">
            <v>74.400000000000006</v>
          </cell>
          <cell r="N35">
            <v>507.20000000000005</v>
          </cell>
          <cell r="O35">
            <v>507.20000000000005</v>
          </cell>
          <cell r="P35">
            <v>13</v>
          </cell>
          <cell r="Q35">
            <v>6.182795698924731</v>
          </cell>
          <cell r="R35">
            <v>68.2</v>
          </cell>
          <cell r="S35">
            <v>91.8</v>
          </cell>
          <cell r="T35">
            <v>70.599999999999994</v>
          </cell>
          <cell r="V35">
            <v>126.80000000000001</v>
          </cell>
          <cell r="W35">
            <v>12</v>
          </cell>
        </row>
        <row r="36">
          <cell r="A36" t="str">
            <v>Чебуреки сочные, ВЕС, куриные жарен. зам  ПОКОМ</v>
          </cell>
          <cell r="C36" t="str">
            <v>кг</v>
          </cell>
          <cell r="H36">
            <v>1</v>
          </cell>
          <cell r="M36">
            <v>0</v>
          </cell>
          <cell r="N36">
            <v>1500</v>
          </cell>
          <cell r="O36">
            <v>1500</v>
          </cell>
          <cell r="P36" t="e">
            <v>#DIV/0!</v>
          </cell>
          <cell r="Q36" t="e">
            <v>#DIV/0!</v>
          </cell>
          <cell r="R36">
            <v>151</v>
          </cell>
          <cell r="S36">
            <v>1</v>
          </cell>
          <cell r="T36">
            <v>0</v>
          </cell>
          <cell r="V36">
            <v>1500</v>
          </cell>
          <cell r="W36">
            <v>5</v>
          </cell>
        </row>
        <row r="37">
          <cell r="A37" t="str">
            <v>БОНУС_Пельмени Бульмени со сливочным маслом Горячая штучка 0,9 кг  ПОКОМ</v>
          </cell>
          <cell r="C37" t="str">
            <v>шт</v>
          </cell>
          <cell r="F37">
            <v>6</v>
          </cell>
          <cell r="G37">
            <v>-6</v>
          </cell>
          <cell r="H37">
            <v>0</v>
          </cell>
          <cell r="M37">
            <v>1.2</v>
          </cell>
          <cell r="P37">
            <v>-5</v>
          </cell>
          <cell r="Q37">
            <v>-5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38"/>
  <sheetViews>
    <sheetView tabSelected="1" workbookViewId="0">
      <pane ySplit="5" topLeftCell="A6" activePane="bottomLeft" state="frozen"/>
      <selection pane="bottomLeft" activeCell="AD25" sqref="AD25"/>
    </sheetView>
  </sheetViews>
  <sheetFormatPr defaultColWidth="10.5" defaultRowHeight="11.45" customHeight="1" outlineLevelRow="2" x14ac:dyDescent="0.2"/>
  <cols>
    <col min="1" max="1" width="68" style="2" customWidth="1"/>
    <col min="2" max="2" width="4" style="2" customWidth="1"/>
    <col min="3" max="3" width="9.1640625" style="2" customWidth="1"/>
    <col min="4" max="7" width="6.6640625" style="2" customWidth="1"/>
    <col min="8" max="8" width="4.33203125" style="19" customWidth="1"/>
    <col min="9" max="9" width="1.33203125" style="3" customWidth="1"/>
    <col min="10" max="10" width="1.1640625" style="3" customWidth="1"/>
    <col min="11" max="12" width="1" style="3" customWidth="1"/>
    <col min="13" max="13" width="7.33203125" style="3" customWidth="1"/>
    <col min="14" max="14" width="10.5" style="3"/>
    <col min="15" max="15" width="2" style="3" customWidth="1"/>
    <col min="16" max="17" width="5.6640625" style="3" customWidth="1"/>
    <col min="18" max="20" width="8.33203125" style="3" customWidth="1"/>
    <col min="21" max="22" width="10.5" style="3"/>
    <col min="23" max="23" width="8.83203125" style="19" customWidth="1"/>
    <col min="24" max="24" width="10.5" style="20"/>
    <col min="25" max="25" width="10.5" style="3"/>
    <col min="26" max="26" width="1.83203125" style="20" customWidth="1"/>
    <col min="27" max="27" width="1.83203125" style="3" customWidth="1"/>
    <col min="28" max="16384" width="10.5" style="3"/>
  </cols>
  <sheetData>
    <row r="1" spans="1:28" ht="12.95" customHeight="1" outlineLevel="1" x14ac:dyDescent="0.2">
      <c r="A1" s="1" t="s">
        <v>0</v>
      </c>
    </row>
    <row r="2" spans="1:28" ht="12.95" customHeight="1" outlineLevel="1" x14ac:dyDescent="0.2">
      <c r="A2" s="1"/>
    </row>
    <row r="3" spans="1:28" ht="26.1" customHeight="1" x14ac:dyDescent="0.2">
      <c r="A3" s="4" t="s">
        <v>1</v>
      </c>
      <c r="B3" s="4" t="s">
        <v>2</v>
      </c>
      <c r="C3" s="18" t="s">
        <v>53</v>
      </c>
      <c r="D3" s="4" t="s">
        <v>3</v>
      </c>
      <c r="E3" s="4"/>
      <c r="F3" s="4"/>
      <c r="G3" s="4"/>
      <c r="H3" s="9" t="s">
        <v>39</v>
      </c>
      <c r="I3" s="10" t="s">
        <v>40</v>
      </c>
      <c r="J3" s="10" t="s">
        <v>41</v>
      </c>
      <c r="K3" s="10" t="s">
        <v>42</v>
      </c>
      <c r="L3" s="10" t="s">
        <v>42</v>
      </c>
      <c r="M3" s="10" t="s">
        <v>43</v>
      </c>
      <c r="N3" s="10" t="s">
        <v>42</v>
      </c>
      <c r="O3" s="10" t="s">
        <v>42</v>
      </c>
      <c r="P3" s="10" t="s">
        <v>44</v>
      </c>
      <c r="Q3" s="10" t="s">
        <v>45</v>
      </c>
      <c r="R3" s="11" t="s">
        <v>46</v>
      </c>
      <c r="S3" s="11" t="s">
        <v>47</v>
      </c>
      <c r="T3" s="11" t="s">
        <v>54</v>
      </c>
      <c r="U3" s="10" t="s">
        <v>48</v>
      </c>
      <c r="V3" s="10" t="s">
        <v>49</v>
      </c>
      <c r="W3" s="9"/>
      <c r="X3" s="12" t="s">
        <v>50</v>
      </c>
      <c r="Y3" s="10" t="s">
        <v>51</v>
      </c>
      <c r="Z3" s="12" t="s">
        <v>50</v>
      </c>
      <c r="AA3" s="10" t="s">
        <v>51</v>
      </c>
    </row>
    <row r="4" spans="1:28" ht="26.1" customHeight="1" x14ac:dyDescent="0.2">
      <c r="A4" s="4" t="s">
        <v>1</v>
      </c>
      <c r="B4" s="4" t="s">
        <v>2</v>
      </c>
      <c r="C4" s="18" t="s">
        <v>53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3"/>
      <c r="O4" s="14"/>
      <c r="P4" s="10"/>
      <c r="Q4" s="10"/>
      <c r="R4" s="10"/>
      <c r="S4" s="10"/>
      <c r="T4" s="10"/>
      <c r="U4" s="10"/>
      <c r="V4" s="10"/>
      <c r="W4" s="9"/>
      <c r="X4" s="12"/>
      <c r="Y4" s="10"/>
      <c r="Z4" s="12"/>
      <c r="AA4" s="11"/>
    </row>
    <row r="5" spans="1:28" ht="11.1" customHeight="1" x14ac:dyDescent="0.2">
      <c r="A5" s="5"/>
      <c r="B5" s="5"/>
      <c r="C5" s="5"/>
      <c r="D5" s="6"/>
      <c r="E5" s="6"/>
      <c r="F5" s="15">
        <f t="shared" ref="F5:G5" si="0">SUM(F6:F94)</f>
        <v>8198.5</v>
      </c>
      <c r="G5" s="15">
        <f t="shared" si="0"/>
        <v>11657.8</v>
      </c>
      <c r="H5" s="9"/>
      <c r="I5" s="15">
        <f t="shared" ref="I5:O5" si="1">SUM(I6:I94)</f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1639.7</v>
      </c>
      <c r="N5" s="15">
        <f t="shared" si="1"/>
        <v>9893.6</v>
      </c>
      <c r="O5" s="15">
        <f t="shared" si="1"/>
        <v>0</v>
      </c>
      <c r="P5" s="10"/>
      <c r="Q5" s="10"/>
      <c r="R5" s="15">
        <f>SUM(R6:R94)</f>
        <v>1775.3399999999997</v>
      </c>
      <c r="S5" s="15">
        <f>SUM(S6:S94)</f>
        <v>1463.2639999999999</v>
      </c>
      <c r="T5" s="15">
        <f>SUM(T6:T94)</f>
        <v>1430.7400000000002</v>
      </c>
      <c r="U5" s="10"/>
      <c r="V5" s="15">
        <f>SUM(V6:V94)</f>
        <v>6656.3360000000002</v>
      </c>
      <c r="W5" s="9" t="s">
        <v>52</v>
      </c>
      <c r="X5" s="16">
        <f>SUM(X6:X94)</f>
        <v>1369</v>
      </c>
      <c r="Y5" s="15">
        <f>SUM(Y6:Y94)</f>
        <v>6673.3199999999988</v>
      </c>
      <c r="Z5" s="16">
        <f>SUM(Z6:Z94)</f>
        <v>0</v>
      </c>
      <c r="AA5" s="17">
        <f>SUM(AA6:AA94)</f>
        <v>0</v>
      </c>
    </row>
    <row r="6" spans="1:28" ht="11.1" customHeight="1" outlineLevel="2" x14ac:dyDescent="0.2">
      <c r="A6" s="7" t="s">
        <v>11</v>
      </c>
      <c r="B6" s="7" t="s">
        <v>9</v>
      </c>
      <c r="C6" s="21" t="str">
        <f>VLOOKUP(A6,[1]TDSheet!$A:$B,2,0)</f>
        <v>Окт</v>
      </c>
      <c r="D6" s="8">
        <v>717</v>
      </c>
      <c r="E6" s="8">
        <v>192</v>
      </c>
      <c r="F6" s="8">
        <v>394</v>
      </c>
      <c r="G6" s="8">
        <v>341</v>
      </c>
      <c r="H6" s="19">
        <f>VLOOKUP(A6,[1]TDSheet!$A:$H,8,0)</f>
        <v>0.3</v>
      </c>
      <c r="M6" s="3">
        <f>F6/5</f>
        <v>78.8</v>
      </c>
      <c r="N6" s="25">
        <f>11*M6-G6</f>
        <v>525.79999999999995</v>
      </c>
      <c r="O6" s="24"/>
      <c r="P6" s="3">
        <f>(G6+N6)/M6</f>
        <v>11</v>
      </c>
      <c r="Q6" s="3">
        <f>G6/M6</f>
        <v>4.3274111675126905</v>
      </c>
      <c r="R6" s="3">
        <f>VLOOKUP(A6,[1]TDSheet!$A:$S,19,0)</f>
        <v>88.2</v>
      </c>
      <c r="S6" s="3">
        <f>VLOOKUP(A6,[1]TDSheet!$A:$T,20,0)</f>
        <v>61.4</v>
      </c>
      <c r="T6" s="3">
        <f>VLOOKUP(A6,[1]TDSheet!$A:$M,13,0)</f>
        <v>61.8</v>
      </c>
      <c r="V6" s="3">
        <f>N6*H6</f>
        <v>157.73999999999998</v>
      </c>
      <c r="W6" s="19">
        <f>VLOOKUP(A6,[1]TDSheet!$A:$W,23,0)</f>
        <v>12</v>
      </c>
      <c r="X6" s="28">
        <v>44</v>
      </c>
      <c r="Y6" s="3">
        <f>X6*W6*H6</f>
        <v>158.4</v>
      </c>
      <c r="AB6" s="3">
        <f>X6</f>
        <v>44</v>
      </c>
    </row>
    <row r="7" spans="1:28" ht="11.1" customHeight="1" outlineLevel="2" x14ac:dyDescent="0.2">
      <c r="A7" s="7" t="s">
        <v>12</v>
      </c>
      <c r="B7" s="7" t="s">
        <v>9</v>
      </c>
      <c r="C7" s="21" t="str">
        <f>VLOOKUP(A7,[1]TDSheet!$A:$B,2,0)</f>
        <v>Окт</v>
      </c>
      <c r="D7" s="8">
        <v>713</v>
      </c>
      <c r="E7" s="8">
        <v>600</v>
      </c>
      <c r="F7" s="8">
        <v>465</v>
      </c>
      <c r="G7" s="26">
        <f>577+G37</f>
        <v>417</v>
      </c>
      <c r="H7" s="19">
        <f>VLOOKUP(A7,[1]TDSheet!$A:$H,8,0)</f>
        <v>0.3</v>
      </c>
      <c r="M7" s="3">
        <f t="shared" ref="M7:M38" si="2">F7/5</f>
        <v>93</v>
      </c>
      <c r="N7" s="25">
        <f>11*M7-G7</f>
        <v>606</v>
      </c>
      <c r="O7" s="24"/>
      <c r="P7" s="3">
        <f t="shared" ref="P7:P38" si="3">(G7+N7)/M7</f>
        <v>11</v>
      </c>
      <c r="Q7" s="3">
        <f t="shared" ref="Q7:Q38" si="4">G7/M7</f>
        <v>4.4838709677419351</v>
      </c>
      <c r="R7" s="3">
        <f>VLOOKUP(A7,[1]TDSheet!$A:$S,19,0)</f>
        <v>97.2</v>
      </c>
      <c r="S7" s="3">
        <f>VLOOKUP(A7,[1]TDSheet!$A:$T,20,0)</f>
        <v>69.400000000000006</v>
      </c>
      <c r="T7" s="3">
        <f>VLOOKUP(A7,[1]TDSheet!$A:$M,13,0)</f>
        <v>94.2</v>
      </c>
      <c r="V7" s="3">
        <f t="shared" ref="V7:V38" si="5">N7*H7</f>
        <v>181.79999999999998</v>
      </c>
      <c r="W7" s="19">
        <f>VLOOKUP(A7,[1]TDSheet!$A:$W,23,0)</f>
        <v>12</v>
      </c>
      <c r="X7" s="28">
        <v>51</v>
      </c>
      <c r="Y7" s="3">
        <f t="shared" ref="Y7:Y38" si="6">X7*W7*H7</f>
        <v>183.6</v>
      </c>
      <c r="AB7" s="3">
        <f t="shared" ref="AB7:AB35" si="7">X7</f>
        <v>51</v>
      </c>
    </row>
    <row r="8" spans="1:28" ht="11.1" customHeight="1" outlineLevel="2" x14ac:dyDescent="0.2">
      <c r="A8" s="22" t="s">
        <v>55</v>
      </c>
      <c r="B8" s="23" t="s">
        <v>14</v>
      </c>
      <c r="C8" s="7"/>
      <c r="D8" s="8"/>
      <c r="E8" s="8"/>
      <c r="F8" s="8"/>
      <c r="G8" s="8"/>
      <c r="H8" s="19">
        <f>VLOOKUP(A8,[1]TDSheet!$A:$H,8,0)</f>
        <v>1</v>
      </c>
      <c r="M8" s="3">
        <f t="shared" si="2"/>
        <v>0</v>
      </c>
      <c r="N8" s="27">
        <v>100</v>
      </c>
      <c r="O8" s="24"/>
      <c r="P8" s="3" t="e">
        <f t="shared" si="3"/>
        <v>#DIV/0!</v>
      </c>
      <c r="Q8" s="3" t="e">
        <f t="shared" si="4"/>
        <v>#DIV/0!</v>
      </c>
      <c r="R8" s="3">
        <f>VLOOKUP(A8,[1]TDSheet!$A:$S,19,0)</f>
        <v>9.4079999999999995</v>
      </c>
      <c r="S8" s="3">
        <f>VLOOKUP(A8,[1]TDSheet!$A:$T,20,0)</f>
        <v>8.0640000000000001</v>
      </c>
      <c r="T8" s="3">
        <f>VLOOKUP(A8,[1]TDSheet!$A:$M,13,0)</f>
        <v>0</v>
      </c>
      <c r="V8" s="3">
        <f t="shared" si="5"/>
        <v>100</v>
      </c>
      <c r="W8" s="19">
        <f>VLOOKUP(A8,[1]TDSheet!$A:$W,23,0)</f>
        <v>2.2400000000000002</v>
      </c>
      <c r="X8" s="20">
        <v>45</v>
      </c>
      <c r="Y8" s="3">
        <f t="shared" si="6"/>
        <v>100.80000000000001</v>
      </c>
    </row>
    <row r="9" spans="1:28" ht="11.1" customHeight="1" outlineLevel="2" x14ac:dyDescent="0.2">
      <c r="A9" s="7" t="s">
        <v>13</v>
      </c>
      <c r="B9" s="7" t="s">
        <v>14</v>
      </c>
      <c r="C9" s="7"/>
      <c r="D9" s="8">
        <v>66.599999999999994</v>
      </c>
      <c r="E9" s="8"/>
      <c r="F9" s="8"/>
      <c r="G9" s="8">
        <v>59.2</v>
      </c>
      <c r="H9" s="19">
        <f>VLOOKUP(A9,[1]TDSheet!$A:$H,8,0)</f>
        <v>1</v>
      </c>
      <c r="M9" s="3">
        <f t="shared" si="2"/>
        <v>0</v>
      </c>
      <c r="N9" s="25"/>
      <c r="O9" s="24"/>
      <c r="P9" s="3" t="e">
        <f t="shared" si="3"/>
        <v>#DIV/0!</v>
      </c>
      <c r="Q9" s="3" t="e">
        <f t="shared" si="4"/>
        <v>#DIV/0!</v>
      </c>
      <c r="R9" s="3">
        <f>VLOOKUP(A9,[1]TDSheet!$A:$S,19,0)</f>
        <v>2.96</v>
      </c>
      <c r="S9" s="3">
        <f>VLOOKUP(A9,[1]TDSheet!$A:$T,20,0)</f>
        <v>0</v>
      </c>
      <c r="T9" s="3">
        <f>VLOOKUP(A9,[1]TDSheet!$A:$M,13,0)</f>
        <v>1.94</v>
      </c>
      <c r="V9" s="3">
        <f t="shared" si="5"/>
        <v>0</v>
      </c>
      <c r="W9" s="19">
        <f>VLOOKUP(A9,[1]TDSheet!$A:$W,23,0)</f>
        <v>3.7</v>
      </c>
      <c r="X9" s="20">
        <f t="shared" ref="X9:X30" si="8">N9/W9</f>
        <v>0</v>
      </c>
      <c r="Y9" s="3">
        <f t="shared" si="6"/>
        <v>0</v>
      </c>
    </row>
    <row r="10" spans="1:28" ht="11.1" customHeight="1" outlineLevel="2" x14ac:dyDescent="0.2">
      <c r="A10" s="7" t="s">
        <v>15</v>
      </c>
      <c r="B10" s="7" t="s">
        <v>9</v>
      </c>
      <c r="C10" s="7"/>
      <c r="D10" s="8">
        <v>686</v>
      </c>
      <c r="E10" s="8">
        <v>204</v>
      </c>
      <c r="F10" s="8">
        <v>277</v>
      </c>
      <c r="G10" s="8">
        <v>516</v>
      </c>
      <c r="H10" s="19">
        <f>VLOOKUP(A10,[1]TDSheet!$A:$H,8,0)</f>
        <v>0.25</v>
      </c>
      <c r="M10" s="3">
        <f t="shared" si="2"/>
        <v>55.4</v>
      </c>
      <c r="N10" s="25">
        <f t="shared" ref="N10:N35" si="9">13*M10-G10</f>
        <v>204.19999999999993</v>
      </c>
      <c r="O10" s="24"/>
      <c r="P10" s="3">
        <f t="shared" si="3"/>
        <v>12.999999999999998</v>
      </c>
      <c r="Q10" s="3">
        <f t="shared" si="4"/>
        <v>9.3140794223826724</v>
      </c>
      <c r="R10" s="3">
        <f>VLOOKUP(A10,[1]TDSheet!$A:$S,19,0)</f>
        <v>66</v>
      </c>
      <c r="S10" s="3">
        <f>VLOOKUP(A10,[1]TDSheet!$A:$T,20,0)</f>
        <v>4.4000000000000004</v>
      </c>
      <c r="T10" s="3">
        <f>VLOOKUP(A10,[1]TDSheet!$A:$M,13,0)</f>
        <v>33.4</v>
      </c>
      <c r="V10" s="3">
        <f t="shared" si="5"/>
        <v>51.049999999999983</v>
      </c>
      <c r="W10" s="19">
        <f>VLOOKUP(A10,[1]TDSheet!$A:$W,23,0)</f>
        <v>12</v>
      </c>
      <c r="X10" s="28">
        <v>17</v>
      </c>
      <c r="Y10" s="3">
        <f t="shared" si="6"/>
        <v>51</v>
      </c>
      <c r="AB10" s="3">
        <f t="shared" si="7"/>
        <v>17</v>
      </c>
    </row>
    <row r="11" spans="1:28" ht="11.1" customHeight="1" outlineLevel="2" x14ac:dyDescent="0.2">
      <c r="A11" s="7" t="s">
        <v>16</v>
      </c>
      <c r="B11" s="7" t="s">
        <v>14</v>
      </c>
      <c r="C11" s="7"/>
      <c r="D11" s="8">
        <v>39.6</v>
      </c>
      <c r="E11" s="8">
        <v>10.8</v>
      </c>
      <c r="F11" s="8">
        <v>3.6</v>
      </c>
      <c r="G11" s="8">
        <v>45</v>
      </c>
      <c r="H11" s="19">
        <f>VLOOKUP(A11,[1]TDSheet!$A:$H,8,0)</f>
        <v>1</v>
      </c>
      <c r="M11" s="3">
        <f t="shared" si="2"/>
        <v>0.72</v>
      </c>
      <c r="N11" s="25"/>
      <c r="O11" s="24"/>
      <c r="P11" s="3">
        <f t="shared" si="3"/>
        <v>62.5</v>
      </c>
      <c r="Q11" s="3">
        <f t="shared" si="4"/>
        <v>62.5</v>
      </c>
      <c r="R11" s="3">
        <f>VLOOKUP(A11,[1]TDSheet!$A:$S,19,0)</f>
        <v>2.52</v>
      </c>
      <c r="S11" s="3">
        <f>VLOOKUP(A11,[1]TDSheet!$A:$T,20,0)</f>
        <v>22.36</v>
      </c>
      <c r="T11" s="3">
        <f>VLOOKUP(A11,[1]TDSheet!$A:$M,13,0)</f>
        <v>3.6</v>
      </c>
      <c r="V11" s="3">
        <f t="shared" si="5"/>
        <v>0</v>
      </c>
      <c r="W11" s="19">
        <f>VLOOKUP(A11,[1]TDSheet!$A:$W,23,0)</f>
        <v>1.8</v>
      </c>
      <c r="X11" s="20">
        <f t="shared" si="8"/>
        <v>0</v>
      </c>
      <c r="Y11" s="3">
        <f t="shared" si="6"/>
        <v>0</v>
      </c>
    </row>
    <row r="12" spans="1:28" ht="11.1" customHeight="1" outlineLevel="2" x14ac:dyDescent="0.2">
      <c r="A12" s="7" t="s">
        <v>17</v>
      </c>
      <c r="B12" s="7" t="s">
        <v>14</v>
      </c>
      <c r="C12" s="7"/>
      <c r="D12" s="8">
        <v>296</v>
      </c>
      <c r="E12" s="8">
        <v>299.7</v>
      </c>
      <c r="F12" s="8">
        <v>136.9</v>
      </c>
      <c r="G12" s="8">
        <v>399.6</v>
      </c>
      <c r="H12" s="19">
        <f>VLOOKUP(A12,[1]TDSheet!$A:$H,8,0)</f>
        <v>1</v>
      </c>
      <c r="M12" s="3">
        <f t="shared" si="2"/>
        <v>27.380000000000003</v>
      </c>
      <c r="N12" s="25"/>
      <c r="O12" s="24"/>
      <c r="P12" s="3">
        <f t="shared" si="3"/>
        <v>14.594594594594595</v>
      </c>
      <c r="Q12" s="3">
        <f t="shared" si="4"/>
        <v>14.594594594594595</v>
      </c>
      <c r="R12" s="3">
        <f>VLOOKUP(A12,[1]TDSheet!$A:$S,19,0)</f>
        <v>35.519999999999996</v>
      </c>
      <c r="S12" s="3">
        <f>VLOOKUP(A12,[1]TDSheet!$A:$T,20,0)</f>
        <v>13.319999999999999</v>
      </c>
      <c r="T12" s="3">
        <f>VLOOKUP(A12,[1]TDSheet!$A:$M,13,0)</f>
        <v>31.8</v>
      </c>
      <c r="V12" s="3">
        <f t="shared" si="5"/>
        <v>0</v>
      </c>
      <c r="W12" s="19">
        <f>VLOOKUP(A12,[1]TDSheet!$A:$W,23,0)</f>
        <v>3.7</v>
      </c>
      <c r="X12" s="20">
        <f t="shared" si="8"/>
        <v>0</v>
      </c>
      <c r="Y12" s="3">
        <f t="shared" si="6"/>
        <v>0</v>
      </c>
    </row>
    <row r="13" spans="1:28" ht="11.1" customHeight="1" outlineLevel="2" x14ac:dyDescent="0.2">
      <c r="A13" s="7" t="s">
        <v>18</v>
      </c>
      <c r="B13" s="7" t="s">
        <v>9</v>
      </c>
      <c r="C13" s="7"/>
      <c r="D13" s="8">
        <v>634</v>
      </c>
      <c r="E13" s="8">
        <v>156</v>
      </c>
      <c r="F13" s="8">
        <v>287</v>
      </c>
      <c r="G13" s="8">
        <v>316</v>
      </c>
      <c r="H13" s="19">
        <f>VLOOKUP(A13,[1]TDSheet!$A:$H,8,0)</f>
        <v>0.25</v>
      </c>
      <c r="M13" s="3">
        <f t="shared" si="2"/>
        <v>57.4</v>
      </c>
      <c r="N13" s="25">
        <f t="shared" si="9"/>
        <v>430.19999999999993</v>
      </c>
      <c r="O13" s="24"/>
      <c r="P13" s="3">
        <f t="shared" si="3"/>
        <v>13</v>
      </c>
      <c r="Q13" s="3">
        <f t="shared" si="4"/>
        <v>5.505226480836237</v>
      </c>
      <c r="R13" s="3">
        <f>VLOOKUP(A13,[1]TDSheet!$A:$S,19,0)</f>
        <v>76</v>
      </c>
      <c r="S13" s="3">
        <f>VLOOKUP(A13,[1]TDSheet!$A:$T,20,0)</f>
        <v>53.6</v>
      </c>
      <c r="T13" s="3">
        <f>VLOOKUP(A13,[1]TDSheet!$A:$M,13,0)</f>
        <v>53.4</v>
      </c>
      <c r="V13" s="3">
        <f t="shared" si="5"/>
        <v>107.54999999999998</v>
      </c>
      <c r="W13" s="19">
        <f>VLOOKUP(A13,[1]TDSheet!$A:$W,23,0)</f>
        <v>12</v>
      </c>
      <c r="X13" s="28">
        <v>36</v>
      </c>
      <c r="Y13" s="3">
        <f t="shared" si="6"/>
        <v>108</v>
      </c>
      <c r="AB13" s="3">
        <f t="shared" si="7"/>
        <v>36</v>
      </c>
    </row>
    <row r="14" spans="1:28" ht="11.1" customHeight="1" outlineLevel="2" x14ac:dyDescent="0.2">
      <c r="A14" s="7" t="s">
        <v>19</v>
      </c>
      <c r="B14" s="7" t="s">
        <v>9</v>
      </c>
      <c r="C14" s="21" t="str">
        <f>VLOOKUP(A14,[1]TDSheet!$A:$B,2,0)</f>
        <v>Окт</v>
      </c>
      <c r="D14" s="8">
        <v>508</v>
      </c>
      <c r="E14" s="8"/>
      <c r="F14" s="8">
        <v>235</v>
      </c>
      <c r="G14" s="8">
        <v>146</v>
      </c>
      <c r="H14" s="19">
        <f>VLOOKUP(A14,[1]TDSheet!$A:$H,8,0)</f>
        <v>0.25</v>
      </c>
      <c r="M14" s="3">
        <f t="shared" si="2"/>
        <v>47</v>
      </c>
      <c r="N14" s="25">
        <f>10*M14-G14</f>
        <v>324</v>
      </c>
      <c r="O14" s="24"/>
      <c r="P14" s="3">
        <f t="shared" si="3"/>
        <v>10</v>
      </c>
      <c r="Q14" s="3">
        <f t="shared" si="4"/>
        <v>3.1063829787234041</v>
      </c>
      <c r="R14" s="3">
        <f>VLOOKUP(A14,[1]TDSheet!$A:$S,19,0)</f>
        <v>42.6</v>
      </c>
      <c r="S14" s="3">
        <f>VLOOKUP(A14,[1]TDSheet!$A:$T,20,0)</f>
        <v>23.4</v>
      </c>
      <c r="T14" s="3">
        <f>VLOOKUP(A14,[1]TDSheet!$A:$M,13,0)</f>
        <v>33</v>
      </c>
      <c r="V14" s="3">
        <f t="shared" si="5"/>
        <v>81</v>
      </c>
      <c r="W14" s="19">
        <f>VLOOKUP(A14,[1]TDSheet!$A:$W,23,0)</f>
        <v>6</v>
      </c>
      <c r="X14" s="28">
        <v>54</v>
      </c>
      <c r="Y14" s="3">
        <f t="shared" si="6"/>
        <v>81</v>
      </c>
      <c r="AB14" s="3">
        <f t="shared" si="7"/>
        <v>54</v>
      </c>
    </row>
    <row r="15" spans="1:28" ht="11.1" customHeight="1" outlineLevel="2" x14ac:dyDescent="0.2">
      <c r="A15" s="7" t="s">
        <v>20</v>
      </c>
      <c r="B15" s="7" t="s">
        <v>9</v>
      </c>
      <c r="C15" s="7"/>
      <c r="D15" s="8">
        <v>680</v>
      </c>
      <c r="E15" s="8">
        <v>96</v>
      </c>
      <c r="F15" s="8">
        <v>351</v>
      </c>
      <c r="G15" s="8">
        <v>257</v>
      </c>
      <c r="H15" s="19">
        <f>VLOOKUP(A15,[1]TDSheet!$A:$H,8,0)</f>
        <v>0.25</v>
      </c>
      <c r="M15" s="3">
        <f t="shared" si="2"/>
        <v>70.2</v>
      </c>
      <c r="N15" s="25">
        <f>11*M15-G15</f>
        <v>515.20000000000005</v>
      </c>
      <c r="O15" s="24"/>
      <c r="P15" s="3">
        <f t="shared" si="3"/>
        <v>11</v>
      </c>
      <c r="Q15" s="3">
        <f t="shared" si="4"/>
        <v>3.6609686609686607</v>
      </c>
      <c r="R15" s="3">
        <f>VLOOKUP(A15,[1]TDSheet!$A:$S,19,0)</f>
        <v>94.4</v>
      </c>
      <c r="S15" s="3">
        <f>VLOOKUP(A15,[1]TDSheet!$A:$T,20,0)</f>
        <v>68.400000000000006</v>
      </c>
      <c r="T15" s="3">
        <f>VLOOKUP(A15,[1]TDSheet!$A:$M,13,0)</f>
        <v>53.8</v>
      </c>
      <c r="V15" s="3">
        <f t="shared" si="5"/>
        <v>128.80000000000001</v>
      </c>
      <c r="W15" s="19">
        <f>VLOOKUP(A15,[1]TDSheet!$A:$W,23,0)</f>
        <v>12</v>
      </c>
      <c r="X15" s="28">
        <v>43</v>
      </c>
      <c r="Y15" s="3">
        <f t="shared" si="6"/>
        <v>129</v>
      </c>
      <c r="AB15" s="3">
        <f t="shared" si="7"/>
        <v>43</v>
      </c>
    </row>
    <row r="16" spans="1:28" ht="11.1" customHeight="1" outlineLevel="2" x14ac:dyDescent="0.2">
      <c r="A16" s="7" t="s">
        <v>21</v>
      </c>
      <c r="B16" s="7" t="s">
        <v>14</v>
      </c>
      <c r="C16" s="7"/>
      <c r="D16" s="8">
        <v>78</v>
      </c>
      <c r="E16" s="8">
        <v>306</v>
      </c>
      <c r="F16" s="8">
        <v>42</v>
      </c>
      <c r="G16" s="8">
        <v>294</v>
      </c>
      <c r="H16" s="19">
        <f>VLOOKUP(A16,[1]TDSheet!$A:$H,8,0)</f>
        <v>1</v>
      </c>
      <c r="M16" s="3">
        <f t="shared" si="2"/>
        <v>8.4</v>
      </c>
      <c r="N16" s="25"/>
      <c r="O16" s="24"/>
      <c r="P16" s="3">
        <f t="shared" si="3"/>
        <v>35</v>
      </c>
      <c r="Q16" s="3">
        <f t="shared" si="4"/>
        <v>35</v>
      </c>
      <c r="R16" s="3">
        <f>VLOOKUP(A16,[1]TDSheet!$A:$S,19,0)</f>
        <v>46.8</v>
      </c>
      <c r="S16" s="3">
        <f>VLOOKUP(A16,[1]TDSheet!$A:$T,20,0)</f>
        <v>58.4</v>
      </c>
      <c r="T16" s="3">
        <f>VLOOKUP(A16,[1]TDSheet!$A:$M,13,0)</f>
        <v>36</v>
      </c>
      <c r="V16" s="3">
        <f t="shared" si="5"/>
        <v>0</v>
      </c>
      <c r="W16" s="19">
        <f>VLOOKUP(A16,[1]TDSheet!$A:$W,23,0)</f>
        <v>6</v>
      </c>
      <c r="X16" s="20">
        <f t="shared" si="8"/>
        <v>0</v>
      </c>
      <c r="Y16" s="3">
        <f t="shared" si="6"/>
        <v>0</v>
      </c>
    </row>
    <row r="17" spans="1:28" ht="11.1" customHeight="1" outlineLevel="2" x14ac:dyDescent="0.2">
      <c r="A17" s="7" t="s">
        <v>22</v>
      </c>
      <c r="B17" s="7" t="s">
        <v>9</v>
      </c>
      <c r="C17" s="7"/>
      <c r="D17" s="8">
        <v>229</v>
      </c>
      <c r="E17" s="8">
        <v>160</v>
      </c>
      <c r="F17" s="8">
        <v>107</v>
      </c>
      <c r="G17" s="8">
        <v>167</v>
      </c>
      <c r="H17" s="19">
        <f>VLOOKUP(A17,[1]TDSheet!$A:$H,8,0)</f>
        <v>0.75</v>
      </c>
      <c r="M17" s="3">
        <f t="shared" si="2"/>
        <v>21.4</v>
      </c>
      <c r="N17" s="25">
        <f t="shared" si="9"/>
        <v>111.19999999999999</v>
      </c>
      <c r="O17" s="24"/>
      <c r="P17" s="3">
        <f t="shared" si="3"/>
        <v>13</v>
      </c>
      <c r="Q17" s="3">
        <f t="shared" si="4"/>
        <v>7.8037383177570101</v>
      </c>
      <c r="R17" s="3">
        <f>VLOOKUP(A17,[1]TDSheet!$A:$S,19,0)</f>
        <v>20.8</v>
      </c>
      <c r="S17" s="3">
        <f>VLOOKUP(A17,[1]TDSheet!$A:$T,20,0)</f>
        <v>20.6</v>
      </c>
      <c r="T17" s="3">
        <f>VLOOKUP(A17,[1]TDSheet!$A:$M,13,0)</f>
        <v>26.2</v>
      </c>
      <c r="V17" s="3">
        <f t="shared" si="5"/>
        <v>83.399999999999991</v>
      </c>
      <c r="W17" s="19">
        <f>VLOOKUP(A17,[1]TDSheet!$A:$W,23,0)</f>
        <v>8</v>
      </c>
      <c r="X17" s="28">
        <v>14</v>
      </c>
      <c r="Y17" s="3">
        <f t="shared" si="6"/>
        <v>84</v>
      </c>
      <c r="AB17" s="3">
        <f t="shared" si="7"/>
        <v>14</v>
      </c>
    </row>
    <row r="18" spans="1:28" ht="11.1" customHeight="1" outlineLevel="2" x14ac:dyDescent="0.2">
      <c r="A18" s="7" t="s">
        <v>23</v>
      </c>
      <c r="B18" s="7" t="s">
        <v>9</v>
      </c>
      <c r="C18" s="21" t="str">
        <f>VLOOKUP(A18,[1]TDSheet!$A:$B,2,0)</f>
        <v>Окт</v>
      </c>
      <c r="D18" s="8">
        <v>564</v>
      </c>
      <c r="E18" s="8">
        <v>16</v>
      </c>
      <c r="F18" s="8">
        <v>311</v>
      </c>
      <c r="G18" s="8">
        <v>121</v>
      </c>
      <c r="H18" s="19">
        <f>VLOOKUP(A18,[1]TDSheet!$A:$H,8,0)</f>
        <v>0.9</v>
      </c>
      <c r="M18" s="3">
        <f t="shared" si="2"/>
        <v>62.2</v>
      </c>
      <c r="N18" s="25">
        <v>500</v>
      </c>
      <c r="O18" s="24"/>
      <c r="P18" s="3">
        <f t="shared" si="3"/>
        <v>9.983922829581994</v>
      </c>
      <c r="Q18" s="3">
        <f t="shared" si="4"/>
        <v>1.945337620578778</v>
      </c>
      <c r="R18" s="3">
        <f>VLOOKUP(A18,[1]TDSheet!$A:$S,19,0)</f>
        <v>45.6</v>
      </c>
      <c r="S18" s="3">
        <f>VLOOKUP(A18,[1]TDSheet!$A:$T,20,0)</f>
        <v>45.2</v>
      </c>
      <c r="T18" s="3">
        <f>VLOOKUP(A18,[1]TDSheet!$A:$M,13,0)</f>
        <v>38.4</v>
      </c>
      <c r="V18" s="3">
        <f t="shared" si="5"/>
        <v>450</v>
      </c>
      <c r="W18" s="19">
        <f>VLOOKUP(A18,[1]TDSheet!$A:$W,23,0)</f>
        <v>8</v>
      </c>
      <c r="X18" s="28">
        <v>63</v>
      </c>
      <c r="Y18" s="3">
        <f t="shared" si="6"/>
        <v>453.6</v>
      </c>
      <c r="AB18" s="3">
        <f t="shared" si="7"/>
        <v>63</v>
      </c>
    </row>
    <row r="19" spans="1:28" ht="11.1" customHeight="1" outlineLevel="2" x14ac:dyDescent="0.2">
      <c r="A19" s="7" t="s">
        <v>24</v>
      </c>
      <c r="B19" s="7" t="s">
        <v>9</v>
      </c>
      <c r="C19" s="21" t="str">
        <f>VLOOKUP(A19,[1]TDSheet!$A:$B,2,0)</f>
        <v>Окт</v>
      </c>
      <c r="D19" s="8">
        <v>1079</v>
      </c>
      <c r="E19" s="8">
        <v>80</v>
      </c>
      <c r="F19" s="8">
        <v>349</v>
      </c>
      <c r="G19" s="8">
        <v>566</v>
      </c>
      <c r="H19" s="19">
        <f>VLOOKUP(A19,[1]TDSheet!$A:$H,8,0)</f>
        <v>0.9</v>
      </c>
      <c r="M19" s="3">
        <f t="shared" si="2"/>
        <v>69.8</v>
      </c>
      <c r="N19" s="25">
        <v>400</v>
      </c>
      <c r="O19" s="24"/>
      <c r="P19" s="3">
        <f t="shared" si="3"/>
        <v>13.839541547277937</v>
      </c>
      <c r="Q19" s="3">
        <f t="shared" si="4"/>
        <v>8.1088825214899725</v>
      </c>
      <c r="R19" s="3">
        <f>VLOOKUP(A19,[1]TDSheet!$A:$S,19,0)</f>
        <v>66.400000000000006</v>
      </c>
      <c r="S19" s="3">
        <f>VLOOKUP(A19,[1]TDSheet!$A:$T,20,0)</f>
        <v>87.6</v>
      </c>
      <c r="T19" s="3">
        <f>VLOOKUP(A19,[1]TDSheet!$A:$M,13,0)</f>
        <v>77.2</v>
      </c>
      <c r="V19" s="3">
        <f t="shared" si="5"/>
        <v>360</v>
      </c>
      <c r="W19" s="19">
        <f>VLOOKUP(A19,[1]TDSheet!$A:$W,23,0)</f>
        <v>8</v>
      </c>
      <c r="X19" s="28">
        <v>50</v>
      </c>
      <c r="Y19" s="3">
        <f t="shared" si="6"/>
        <v>360</v>
      </c>
      <c r="AB19" s="3">
        <f t="shared" si="7"/>
        <v>50</v>
      </c>
    </row>
    <row r="20" spans="1:28" ht="11.1" customHeight="1" outlineLevel="2" x14ac:dyDescent="0.2">
      <c r="A20" s="7" t="s">
        <v>25</v>
      </c>
      <c r="B20" s="7" t="s">
        <v>9</v>
      </c>
      <c r="C20" s="7"/>
      <c r="D20" s="8">
        <v>205</v>
      </c>
      <c r="E20" s="8"/>
      <c r="F20" s="8">
        <v>100</v>
      </c>
      <c r="G20" s="8">
        <v>91</v>
      </c>
      <c r="H20" s="19">
        <f>VLOOKUP(A20,[1]TDSheet!$A:$H,8,0)</f>
        <v>0.43</v>
      </c>
      <c r="M20" s="3">
        <f t="shared" si="2"/>
        <v>20</v>
      </c>
      <c r="N20" s="25">
        <f>12*M20-G20</f>
        <v>149</v>
      </c>
      <c r="O20" s="24"/>
      <c r="P20" s="3">
        <f t="shared" si="3"/>
        <v>12</v>
      </c>
      <c r="Q20" s="3">
        <f t="shared" si="4"/>
        <v>4.55</v>
      </c>
      <c r="R20" s="3">
        <f>VLOOKUP(A20,[1]TDSheet!$A:$S,19,0)</f>
        <v>16.399999999999999</v>
      </c>
      <c r="S20" s="3">
        <f>VLOOKUP(A20,[1]TDSheet!$A:$T,20,0)</f>
        <v>16.600000000000001</v>
      </c>
      <c r="T20" s="3">
        <f>VLOOKUP(A20,[1]TDSheet!$A:$M,13,0)</f>
        <v>11.8</v>
      </c>
      <c r="V20" s="3">
        <f t="shared" si="5"/>
        <v>64.069999999999993</v>
      </c>
      <c r="W20" s="19">
        <f>VLOOKUP(A20,[1]TDSheet!$A:$W,23,0)</f>
        <v>16</v>
      </c>
      <c r="X20" s="28">
        <v>10</v>
      </c>
      <c r="Y20" s="3">
        <f t="shared" si="6"/>
        <v>68.8</v>
      </c>
      <c r="AB20" s="3">
        <f t="shared" si="7"/>
        <v>10</v>
      </c>
    </row>
    <row r="21" spans="1:28" ht="21.95" customHeight="1" outlineLevel="2" x14ac:dyDescent="0.2">
      <c r="A21" s="7" t="s">
        <v>26</v>
      </c>
      <c r="B21" s="7" t="s">
        <v>14</v>
      </c>
      <c r="C21" s="7"/>
      <c r="D21" s="8">
        <v>2155</v>
      </c>
      <c r="E21" s="8">
        <v>555</v>
      </c>
      <c r="F21" s="8">
        <v>1025</v>
      </c>
      <c r="G21" s="8">
        <v>1510</v>
      </c>
      <c r="H21" s="19">
        <f>VLOOKUP(A21,[1]TDSheet!$A:$H,8,0)</f>
        <v>1</v>
      </c>
      <c r="M21" s="3">
        <f t="shared" si="2"/>
        <v>205</v>
      </c>
      <c r="N21" s="25">
        <v>1300</v>
      </c>
      <c r="O21" s="24"/>
      <c r="P21" s="3">
        <f t="shared" si="3"/>
        <v>13.707317073170731</v>
      </c>
      <c r="Q21" s="3">
        <f t="shared" si="4"/>
        <v>7.3658536585365857</v>
      </c>
      <c r="R21" s="3">
        <f>VLOOKUP(A21,[1]TDSheet!$A:$S,19,0)</f>
        <v>178</v>
      </c>
      <c r="S21" s="3">
        <f>VLOOKUP(A21,[1]TDSheet!$A:$T,20,0)</f>
        <v>185</v>
      </c>
      <c r="T21" s="3">
        <f>VLOOKUP(A21,[1]TDSheet!$A:$M,13,0)</f>
        <v>157</v>
      </c>
      <c r="V21" s="3">
        <f t="shared" si="5"/>
        <v>1300</v>
      </c>
      <c r="W21" s="19">
        <f>VLOOKUP(A21,[1]TDSheet!$A:$W,23,0)</f>
        <v>5</v>
      </c>
      <c r="X21" s="28">
        <v>260</v>
      </c>
      <c r="Y21" s="3">
        <f t="shared" si="6"/>
        <v>1300</v>
      </c>
      <c r="AB21" s="3">
        <f t="shared" si="7"/>
        <v>260</v>
      </c>
    </row>
    <row r="22" spans="1:28" ht="11.1" customHeight="1" outlineLevel="2" x14ac:dyDescent="0.2">
      <c r="A22" s="7" t="s">
        <v>27</v>
      </c>
      <c r="B22" s="7" t="s">
        <v>9</v>
      </c>
      <c r="C22" s="21" t="str">
        <f>VLOOKUP(A22,[1]TDSheet!$A:$B,2,0)</f>
        <v>Окт</v>
      </c>
      <c r="D22" s="8">
        <v>1568</v>
      </c>
      <c r="E22" s="8">
        <v>656</v>
      </c>
      <c r="F22" s="8">
        <v>844</v>
      </c>
      <c r="G22" s="26">
        <f>1023+G38</f>
        <v>963</v>
      </c>
      <c r="H22" s="19">
        <f>VLOOKUP(A22,[1]TDSheet!$A:$H,8,0)</f>
        <v>0.9</v>
      </c>
      <c r="M22" s="3">
        <f t="shared" si="2"/>
        <v>168.8</v>
      </c>
      <c r="N22" s="25">
        <v>1400</v>
      </c>
      <c r="O22" s="24"/>
      <c r="P22" s="3">
        <f t="shared" si="3"/>
        <v>13.998815165876776</v>
      </c>
      <c r="Q22" s="3">
        <f t="shared" si="4"/>
        <v>5.7049763033175349</v>
      </c>
      <c r="R22" s="3">
        <f>VLOOKUP(A22,[1]TDSheet!$A:$S,19,0)</f>
        <v>152.80000000000001</v>
      </c>
      <c r="S22" s="3">
        <f>VLOOKUP(A22,[1]TDSheet!$A:$T,20,0)</f>
        <v>144.4</v>
      </c>
      <c r="T22" s="3">
        <f>VLOOKUP(A22,[1]TDSheet!$A:$M,13,0)</f>
        <v>155.6</v>
      </c>
      <c r="V22" s="3">
        <f t="shared" si="5"/>
        <v>1260</v>
      </c>
      <c r="W22" s="19">
        <f>VLOOKUP(A22,[1]TDSheet!$A:$W,23,0)</f>
        <v>8</v>
      </c>
      <c r="X22" s="28">
        <v>175</v>
      </c>
      <c r="Y22" s="3">
        <f t="shared" si="6"/>
        <v>1260</v>
      </c>
      <c r="AB22" s="3">
        <f t="shared" si="7"/>
        <v>175</v>
      </c>
    </row>
    <row r="23" spans="1:28" ht="11.1" customHeight="1" outlineLevel="2" x14ac:dyDescent="0.2">
      <c r="A23" s="7" t="s">
        <v>28</v>
      </c>
      <c r="B23" s="7" t="s">
        <v>9</v>
      </c>
      <c r="C23" s="7"/>
      <c r="D23" s="8">
        <v>334</v>
      </c>
      <c r="E23" s="8"/>
      <c r="F23" s="8">
        <v>171</v>
      </c>
      <c r="G23" s="8">
        <v>151</v>
      </c>
      <c r="H23" s="19">
        <f>VLOOKUP(A23,[1]TDSheet!$A:$H,8,0)</f>
        <v>0.43</v>
      </c>
      <c r="M23" s="3">
        <f t="shared" si="2"/>
        <v>34.200000000000003</v>
      </c>
      <c r="N23" s="25">
        <f>11*M23-G23</f>
        <v>225.20000000000005</v>
      </c>
      <c r="O23" s="24"/>
      <c r="P23" s="3">
        <f t="shared" si="3"/>
        <v>11</v>
      </c>
      <c r="Q23" s="3">
        <f t="shared" si="4"/>
        <v>4.4152046783625725</v>
      </c>
      <c r="R23" s="3">
        <f>VLOOKUP(A23,[1]TDSheet!$A:$S,19,0)</f>
        <v>28</v>
      </c>
      <c r="S23" s="3">
        <f>VLOOKUP(A23,[1]TDSheet!$A:$T,20,0)</f>
        <v>25.4</v>
      </c>
      <c r="T23" s="3">
        <f>VLOOKUP(A23,[1]TDSheet!$A:$M,13,0)</f>
        <v>12.8</v>
      </c>
      <c r="V23" s="3">
        <f t="shared" si="5"/>
        <v>96.836000000000013</v>
      </c>
      <c r="W23" s="19">
        <f>VLOOKUP(A23,[1]TDSheet!$A:$W,23,0)</f>
        <v>16</v>
      </c>
      <c r="X23" s="28">
        <v>14</v>
      </c>
      <c r="Y23" s="3">
        <f t="shared" si="6"/>
        <v>96.32</v>
      </c>
      <c r="AB23" s="3">
        <f t="shared" si="7"/>
        <v>14</v>
      </c>
    </row>
    <row r="24" spans="1:28" ht="11.1" customHeight="1" outlineLevel="2" x14ac:dyDescent="0.2">
      <c r="A24" s="7" t="s">
        <v>29</v>
      </c>
      <c r="B24" s="7" t="s">
        <v>9</v>
      </c>
      <c r="C24" s="21" t="str">
        <f>VLOOKUP(A24,[1]TDSheet!$A:$B,2,0)</f>
        <v>Окт</v>
      </c>
      <c r="D24" s="8">
        <v>317</v>
      </c>
      <c r="E24" s="8"/>
      <c r="F24" s="8">
        <v>174</v>
      </c>
      <c r="G24" s="8">
        <v>79</v>
      </c>
      <c r="H24" s="19">
        <f>VLOOKUP(A24,[1]TDSheet!$A:$H,8,0)</f>
        <v>0.7</v>
      </c>
      <c r="M24" s="3">
        <f t="shared" si="2"/>
        <v>34.799999999999997</v>
      </c>
      <c r="N24" s="25">
        <f>9*M24-G24</f>
        <v>234.2</v>
      </c>
      <c r="O24" s="24"/>
      <c r="P24" s="3">
        <f t="shared" si="3"/>
        <v>9</v>
      </c>
      <c r="Q24" s="3">
        <f t="shared" si="4"/>
        <v>2.2701149425287359</v>
      </c>
      <c r="R24" s="3">
        <f>VLOOKUP(A24,[1]TDSheet!$A:$S,19,0)</f>
        <v>11.8</v>
      </c>
      <c r="S24" s="3">
        <f>VLOOKUP(A24,[1]TDSheet!$A:$T,20,0)</f>
        <v>23.2</v>
      </c>
      <c r="T24" s="3">
        <f>VLOOKUP(A24,[1]TDSheet!$A:$M,13,0)</f>
        <v>17</v>
      </c>
      <c r="V24" s="3">
        <f t="shared" si="5"/>
        <v>163.93999999999997</v>
      </c>
      <c r="W24" s="19">
        <f>VLOOKUP(A24,[1]TDSheet!$A:$W,23,0)</f>
        <v>8</v>
      </c>
      <c r="X24" s="28">
        <v>29</v>
      </c>
      <c r="Y24" s="3">
        <f t="shared" si="6"/>
        <v>162.39999999999998</v>
      </c>
      <c r="AB24" s="3">
        <f t="shared" si="7"/>
        <v>29</v>
      </c>
    </row>
    <row r="25" spans="1:28" ht="21.95" customHeight="1" outlineLevel="2" x14ac:dyDescent="0.2">
      <c r="A25" s="7" t="s">
        <v>30</v>
      </c>
      <c r="B25" s="7" t="s">
        <v>9</v>
      </c>
      <c r="C25" s="7"/>
      <c r="D25" s="8">
        <v>84</v>
      </c>
      <c r="E25" s="8"/>
      <c r="F25" s="8">
        <v>49</v>
      </c>
      <c r="G25" s="8"/>
      <c r="H25" s="19">
        <f>VLOOKUP(A25,[1]TDSheet!$A:$H,8,0)</f>
        <v>0.9</v>
      </c>
      <c r="M25" s="3">
        <f t="shared" si="2"/>
        <v>9.8000000000000007</v>
      </c>
      <c r="N25" s="25">
        <v>120</v>
      </c>
      <c r="O25" s="24"/>
      <c r="P25" s="3">
        <f t="shared" si="3"/>
        <v>12.244897959183673</v>
      </c>
      <c r="Q25" s="3">
        <f t="shared" si="4"/>
        <v>0</v>
      </c>
      <c r="R25" s="3">
        <f>VLOOKUP(A25,[1]TDSheet!$A:$S,19,0)</f>
        <v>10.8</v>
      </c>
      <c r="S25" s="3">
        <f>VLOOKUP(A25,[1]TDSheet!$A:$T,20,0)</f>
        <v>8.6</v>
      </c>
      <c r="T25" s="3">
        <f>VLOOKUP(A25,[1]TDSheet!$A:$M,13,0)</f>
        <v>12.4</v>
      </c>
      <c r="V25" s="3">
        <f t="shared" si="5"/>
        <v>108</v>
      </c>
      <c r="W25" s="19">
        <f>VLOOKUP(A25,[1]TDSheet!$A:$W,23,0)</f>
        <v>8</v>
      </c>
      <c r="X25" s="28">
        <v>15</v>
      </c>
      <c r="Y25" s="3">
        <f t="shared" si="6"/>
        <v>108</v>
      </c>
      <c r="AB25" s="3">
        <f t="shared" si="7"/>
        <v>15</v>
      </c>
    </row>
    <row r="26" spans="1:28" ht="21.95" customHeight="1" outlineLevel="2" x14ac:dyDescent="0.2">
      <c r="A26" s="7" t="s">
        <v>31</v>
      </c>
      <c r="B26" s="7" t="s">
        <v>9</v>
      </c>
      <c r="C26" s="21" t="str">
        <f>VLOOKUP(A26,[1]TDSheet!$A:$B,2,0)</f>
        <v>Окт</v>
      </c>
      <c r="D26" s="8">
        <v>661</v>
      </c>
      <c r="E26" s="8">
        <v>304</v>
      </c>
      <c r="F26" s="8">
        <v>63</v>
      </c>
      <c r="G26" s="8">
        <v>820</v>
      </c>
      <c r="H26" s="19">
        <f>VLOOKUP(A26,[1]TDSheet!$A:$H,8,0)</f>
        <v>0.9</v>
      </c>
      <c r="M26" s="3">
        <f t="shared" si="2"/>
        <v>12.6</v>
      </c>
      <c r="N26" s="25"/>
      <c r="O26" s="24"/>
      <c r="P26" s="3">
        <f t="shared" si="3"/>
        <v>65.079365079365076</v>
      </c>
      <c r="Q26" s="3">
        <f t="shared" si="4"/>
        <v>65.079365079365076</v>
      </c>
      <c r="R26" s="3">
        <f>VLOOKUP(A26,[1]TDSheet!$A:$S,19,0)</f>
        <v>35</v>
      </c>
      <c r="S26" s="3">
        <f>VLOOKUP(A26,[1]TDSheet!$A:$T,20,0)</f>
        <v>6.8</v>
      </c>
      <c r="T26" s="3">
        <f>VLOOKUP(A26,[1]TDSheet!$A:$M,13,0)</f>
        <v>23</v>
      </c>
      <c r="V26" s="3">
        <f t="shared" si="5"/>
        <v>0</v>
      </c>
      <c r="W26" s="19">
        <f>VLOOKUP(A26,[1]TDSheet!$A:$W,23,0)</f>
        <v>8</v>
      </c>
      <c r="X26" s="20">
        <f t="shared" si="8"/>
        <v>0</v>
      </c>
      <c r="Y26" s="3">
        <f t="shared" si="6"/>
        <v>0</v>
      </c>
    </row>
    <row r="27" spans="1:28" ht="11.1" customHeight="1" outlineLevel="2" x14ac:dyDescent="0.2">
      <c r="A27" s="7" t="s">
        <v>32</v>
      </c>
      <c r="B27" s="7" t="s">
        <v>14</v>
      </c>
      <c r="C27" s="7"/>
      <c r="D27" s="8">
        <v>2535</v>
      </c>
      <c r="E27" s="8">
        <v>1185</v>
      </c>
      <c r="F27" s="8">
        <v>1220</v>
      </c>
      <c r="G27" s="8">
        <v>2195</v>
      </c>
      <c r="H27" s="19">
        <f>VLOOKUP(A27,[1]TDSheet!$A:$H,8,0)</f>
        <v>1</v>
      </c>
      <c r="M27" s="3">
        <f t="shared" si="2"/>
        <v>244</v>
      </c>
      <c r="N27" s="25">
        <v>1100</v>
      </c>
      <c r="O27" s="24"/>
      <c r="P27" s="3">
        <f t="shared" si="3"/>
        <v>13.504098360655737</v>
      </c>
      <c r="Q27" s="3">
        <f t="shared" si="4"/>
        <v>8.9959016393442628</v>
      </c>
      <c r="R27" s="3">
        <f>VLOOKUP(A27,[1]TDSheet!$A:$S,19,0)</f>
        <v>248</v>
      </c>
      <c r="S27" s="3">
        <f>VLOOKUP(A27,[1]TDSheet!$A:$T,20,0)</f>
        <v>223</v>
      </c>
      <c r="T27" s="3">
        <f>VLOOKUP(A27,[1]TDSheet!$A:$M,13,0)</f>
        <v>224</v>
      </c>
      <c r="V27" s="3">
        <f t="shared" si="5"/>
        <v>1100</v>
      </c>
      <c r="W27" s="19">
        <f>VLOOKUP(A27,[1]TDSheet!$A:$W,23,0)</f>
        <v>5</v>
      </c>
      <c r="X27" s="28">
        <v>220</v>
      </c>
      <c r="Y27" s="3">
        <f t="shared" si="6"/>
        <v>1100</v>
      </c>
      <c r="AB27" s="3">
        <f t="shared" si="7"/>
        <v>220</v>
      </c>
    </row>
    <row r="28" spans="1:28" ht="11.1" customHeight="1" outlineLevel="2" x14ac:dyDescent="0.2">
      <c r="A28" s="7" t="s">
        <v>33</v>
      </c>
      <c r="B28" s="7" t="s">
        <v>9</v>
      </c>
      <c r="C28" s="7"/>
      <c r="D28" s="8">
        <v>1156</v>
      </c>
      <c r="E28" s="8"/>
      <c r="F28" s="8">
        <v>259</v>
      </c>
      <c r="G28" s="8">
        <v>769</v>
      </c>
      <c r="H28" s="19">
        <f>VLOOKUP(A28,[1]TDSheet!$A:$H,8,0)</f>
        <v>1</v>
      </c>
      <c r="M28" s="3">
        <f t="shared" si="2"/>
        <v>51.8</v>
      </c>
      <c r="N28" s="25"/>
      <c r="O28" s="24"/>
      <c r="P28" s="3">
        <f t="shared" si="3"/>
        <v>14.845559845559846</v>
      </c>
      <c r="Q28" s="3">
        <f t="shared" si="4"/>
        <v>14.845559845559846</v>
      </c>
      <c r="R28" s="3">
        <f>VLOOKUP(A28,[1]TDSheet!$A:$S,19,0)</f>
        <v>75.599999999999994</v>
      </c>
      <c r="S28" s="3">
        <f>VLOOKUP(A28,[1]TDSheet!$A:$T,20,0)</f>
        <v>37.799999999999997</v>
      </c>
      <c r="T28" s="3">
        <f>VLOOKUP(A28,[1]TDSheet!$A:$M,13,0)</f>
        <v>47.4</v>
      </c>
      <c r="V28" s="3">
        <f t="shared" si="5"/>
        <v>0</v>
      </c>
      <c r="W28" s="19">
        <f>VLOOKUP(A28,[1]TDSheet!$A:$W,23,0)</f>
        <v>5</v>
      </c>
      <c r="X28" s="20">
        <f t="shared" si="8"/>
        <v>0</v>
      </c>
      <c r="Y28" s="3">
        <f t="shared" si="6"/>
        <v>0</v>
      </c>
    </row>
    <row r="29" spans="1:28" ht="11.1" customHeight="1" outlineLevel="2" x14ac:dyDescent="0.2">
      <c r="A29" s="22" t="s">
        <v>56</v>
      </c>
      <c r="B29" s="23" t="s">
        <v>14</v>
      </c>
      <c r="C29" s="7"/>
      <c r="D29" s="8"/>
      <c r="E29" s="8"/>
      <c r="F29" s="8"/>
      <c r="G29" s="8"/>
      <c r="H29" s="19">
        <f>VLOOKUP(A29,[1]TDSheet!$A:$H,8,0)</f>
        <v>1</v>
      </c>
      <c r="M29" s="3">
        <f t="shared" si="2"/>
        <v>0</v>
      </c>
      <c r="N29" s="27">
        <v>250</v>
      </c>
      <c r="O29" s="24"/>
      <c r="P29" s="3" t="e">
        <f t="shared" si="3"/>
        <v>#DIV/0!</v>
      </c>
      <c r="Q29" s="3" t="e">
        <f t="shared" si="4"/>
        <v>#DIV/0!</v>
      </c>
      <c r="R29" s="3">
        <f>VLOOKUP(A29,[1]TDSheet!$A:$S,19,0)</f>
        <v>51.7</v>
      </c>
      <c r="S29" s="3">
        <f>VLOOKUP(A29,[1]TDSheet!$A:$T,20,0)</f>
        <v>59.2</v>
      </c>
      <c r="T29" s="3">
        <f>VLOOKUP(A29,[1]TDSheet!$A:$M,13,0)</f>
        <v>0</v>
      </c>
      <c r="V29" s="3">
        <f t="shared" si="5"/>
        <v>250</v>
      </c>
      <c r="W29" s="19">
        <f>VLOOKUP(A29,[1]TDSheet!$A:$W,23,0)</f>
        <v>5.5</v>
      </c>
      <c r="X29" s="28">
        <v>46</v>
      </c>
      <c r="Y29" s="3">
        <f t="shared" si="6"/>
        <v>253</v>
      </c>
      <c r="AB29" s="3">
        <f t="shared" si="7"/>
        <v>46</v>
      </c>
    </row>
    <row r="30" spans="1:28" ht="11.1" customHeight="1" outlineLevel="2" x14ac:dyDescent="0.2">
      <c r="A30" s="7" t="s">
        <v>34</v>
      </c>
      <c r="B30" s="7" t="s">
        <v>9</v>
      </c>
      <c r="C30" s="7"/>
      <c r="D30" s="8">
        <v>36</v>
      </c>
      <c r="E30" s="8"/>
      <c r="F30" s="8"/>
      <c r="G30" s="8">
        <v>36</v>
      </c>
      <c r="H30" s="19">
        <f>VLOOKUP(A30,[1]TDSheet!$A:$H,8,0)</f>
        <v>0.33</v>
      </c>
      <c r="M30" s="3">
        <f t="shared" si="2"/>
        <v>0</v>
      </c>
      <c r="N30" s="25"/>
      <c r="O30" s="24"/>
      <c r="P30" s="3" t="e">
        <f t="shared" si="3"/>
        <v>#DIV/0!</v>
      </c>
      <c r="Q30" s="3" t="e">
        <f t="shared" si="4"/>
        <v>#DIV/0!</v>
      </c>
      <c r="R30" s="3">
        <f>VLOOKUP(A30,[1]TDSheet!$A:$S,19,0)</f>
        <v>2.4</v>
      </c>
      <c r="S30" s="3">
        <f>VLOOKUP(A30,[1]TDSheet!$A:$T,20,0)</f>
        <v>0</v>
      </c>
      <c r="T30" s="3">
        <f>VLOOKUP(A30,[1]TDSheet!$A:$M,13,0)</f>
        <v>0</v>
      </c>
      <c r="V30" s="3">
        <f t="shared" si="5"/>
        <v>0</v>
      </c>
      <c r="W30" s="19">
        <f>VLOOKUP(A30,[1]TDSheet!$A:$W,23,0)</f>
        <v>6</v>
      </c>
      <c r="X30" s="20">
        <f t="shared" si="8"/>
        <v>0</v>
      </c>
      <c r="Y30" s="3">
        <f t="shared" si="6"/>
        <v>0</v>
      </c>
    </row>
    <row r="31" spans="1:28" ht="11.1" customHeight="1" outlineLevel="2" x14ac:dyDescent="0.2">
      <c r="A31" s="22" t="s">
        <v>57</v>
      </c>
      <c r="B31" s="23" t="s">
        <v>14</v>
      </c>
      <c r="C31" s="7"/>
      <c r="D31" s="8"/>
      <c r="E31" s="8"/>
      <c r="F31" s="8"/>
      <c r="G31" s="8"/>
      <c r="H31" s="19">
        <f>VLOOKUP(A31,[1]TDSheet!$A:$H,8,0)</f>
        <v>1</v>
      </c>
      <c r="M31" s="3">
        <f t="shared" si="2"/>
        <v>0</v>
      </c>
      <c r="N31" s="27">
        <v>50</v>
      </c>
      <c r="O31" s="24"/>
      <c r="P31" s="3" t="e">
        <f t="shared" si="3"/>
        <v>#DIV/0!</v>
      </c>
      <c r="Q31" s="3" t="e">
        <f t="shared" si="4"/>
        <v>#DIV/0!</v>
      </c>
      <c r="R31" s="3">
        <f>VLOOKUP(A31,[1]TDSheet!$A:$S,19,0)</f>
        <v>12.071999999999999</v>
      </c>
      <c r="S31" s="3">
        <f>VLOOKUP(A31,[1]TDSheet!$A:$T,20,0)</f>
        <v>0</v>
      </c>
      <c r="T31" s="3">
        <f>VLOOKUP(A31,[1]TDSheet!$A:$M,13,0)</f>
        <v>0</v>
      </c>
      <c r="V31" s="3">
        <f t="shared" si="5"/>
        <v>50</v>
      </c>
      <c r="W31" s="19">
        <f>VLOOKUP(A31,[1]TDSheet!$A:$W,23,0)</f>
        <v>3</v>
      </c>
      <c r="X31" s="20">
        <v>17</v>
      </c>
      <c r="Y31" s="3">
        <f t="shared" si="6"/>
        <v>51</v>
      </c>
    </row>
    <row r="32" spans="1:28" ht="11.1" customHeight="1" outlineLevel="2" x14ac:dyDescent="0.2">
      <c r="A32" s="7" t="s">
        <v>35</v>
      </c>
      <c r="B32" s="7" t="s">
        <v>9</v>
      </c>
      <c r="C32" s="7"/>
      <c r="D32" s="8">
        <v>345</v>
      </c>
      <c r="E32" s="8">
        <v>612</v>
      </c>
      <c r="F32" s="8">
        <v>270</v>
      </c>
      <c r="G32" s="8">
        <v>552</v>
      </c>
      <c r="H32" s="19">
        <f>VLOOKUP(A32,[1]TDSheet!$A:$H,8,0)</f>
        <v>0.25</v>
      </c>
      <c r="M32" s="3">
        <f t="shared" si="2"/>
        <v>54</v>
      </c>
      <c r="N32" s="25">
        <f t="shared" si="9"/>
        <v>150</v>
      </c>
      <c r="O32" s="24"/>
      <c r="P32" s="3">
        <f t="shared" si="3"/>
        <v>13</v>
      </c>
      <c r="Q32" s="3">
        <f t="shared" si="4"/>
        <v>10.222222222222221</v>
      </c>
      <c r="R32" s="3">
        <f>VLOOKUP(A32,[1]TDSheet!$A:$S,19,0)</f>
        <v>66.8</v>
      </c>
      <c r="S32" s="3">
        <f>VLOOKUP(A32,[1]TDSheet!$A:$T,20,0)</f>
        <v>52</v>
      </c>
      <c r="T32" s="3">
        <f>VLOOKUP(A32,[1]TDSheet!$A:$M,13,0)</f>
        <v>68</v>
      </c>
      <c r="V32" s="3">
        <f t="shared" si="5"/>
        <v>37.5</v>
      </c>
      <c r="W32" s="19">
        <f>VLOOKUP(A32,[1]TDSheet!$A:$W,23,0)</f>
        <v>12</v>
      </c>
      <c r="X32" s="28">
        <v>13</v>
      </c>
      <c r="Y32" s="3">
        <f t="shared" si="6"/>
        <v>39</v>
      </c>
      <c r="AB32" s="3">
        <f t="shared" si="7"/>
        <v>13</v>
      </c>
    </row>
    <row r="33" spans="1:28" ht="11.1" customHeight="1" outlineLevel="2" x14ac:dyDescent="0.2">
      <c r="A33" s="7" t="s">
        <v>36</v>
      </c>
      <c r="B33" s="7" t="s">
        <v>14</v>
      </c>
      <c r="C33" s="7"/>
      <c r="D33" s="8">
        <v>5.4</v>
      </c>
      <c r="E33" s="8"/>
      <c r="F33" s="8"/>
      <c r="G33" s="8"/>
      <c r="H33" s="19">
        <f>VLOOKUP(A33,[1]TDSheet!$A:$H,8,0)</f>
        <v>1</v>
      </c>
      <c r="M33" s="3">
        <f t="shared" si="2"/>
        <v>0</v>
      </c>
      <c r="N33" s="27">
        <v>50</v>
      </c>
      <c r="O33" s="24"/>
      <c r="P33" s="3" t="e">
        <f t="shared" si="3"/>
        <v>#DIV/0!</v>
      </c>
      <c r="Q33" s="3" t="e">
        <f t="shared" si="4"/>
        <v>#DIV/0!</v>
      </c>
      <c r="R33" s="3">
        <f>VLOOKUP(A33,[1]TDSheet!$A:$S,19,0)</f>
        <v>5.76</v>
      </c>
      <c r="S33" s="3">
        <f>VLOOKUP(A33,[1]TDSheet!$A:$T,20,0)</f>
        <v>2.52</v>
      </c>
      <c r="T33" s="3">
        <f>VLOOKUP(A33,[1]TDSheet!$A:$M,13,0)</f>
        <v>9</v>
      </c>
      <c r="V33" s="3">
        <f t="shared" si="5"/>
        <v>50</v>
      </c>
      <c r="W33" s="19">
        <f>VLOOKUP(A33,[1]TDSheet!$A:$W,23,0)</f>
        <v>1.8</v>
      </c>
      <c r="X33" s="28">
        <v>28</v>
      </c>
      <c r="Y33" s="3">
        <f t="shared" si="6"/>
        <v>50.4</v>
      </c>
      <c r="AB33" s="3">
        <f t="shared" si="7"/>
        <v>28</v>
      </c>
    </row>
    <row r="34" spans="1:28" ht="11.1" customHeight="1" outlineLevel="2" x14ac:dyDescent="0.2">
      <c r="A34" s="7" t="s">
        <v>37</v>
      </c>
      <c r="B34" s="7" t="s">
        <v>9</v>
      </c>
      <c r="C34" s="21" t="str">
        <f>VLOOKUP(A34,[1]TDSheet!$A:$B,2,0)</f>
        <v>Окт</v>
      </c>
      <c r="D34" s="8">
        <v>587</v>
      </c>
      <c r="E34" s="8">
        <v>456</v>
      </c>
      <c r="F34" s="8">
        <v>359</v>
      </c>
      <c r="G34" s="8">
        <v>536</v>
      </c>
      <c r="H34" s="19">
        <f>VLOOKUP(A34,[1]TDSheet!$A:$H,8,0)</f>
        <v>0.25</v>
      </c>
      <c r="M34" s="3">
        <f t="shared" si="2"/>
        <v>71.8</v>
      </c>
      <c r="N34" s="25">
        <f t="shared" si="9"/>
        <v>397.4</v>
      </c>
      <c r="O34" s="24"/>
      <c r="P34" s="3">
        <f t="shared" si="3"/>
        <v>13</v>
      </c>
      <c r="Q34" s="3">
        <f t="shared" si="4"/>
        <v>7.4651810584958218</v>
      </c>
      <c r="R34" s="3">
        <f>VLOOKUP(A34,[1]TDSheet!$A:$S,19,0)</f>
        <v>93</v>
      </c>
      <c r="S34" s="3">
        <f>VLOOKUP(A34,[1]TDSheet!$A:$T,20,0)</f>
        <v>72</v>
      </c>
      <c r="T34" s="3">
        <f>VLOOKUP(A34,[1]TDSheet!$A:$M,13,0)</f>
        <v>72.400000000000006</v>
      </c>
      <c r="V34" s="3">
        <f t="shared" si="5"/>
        <v>99.35</v>
      </c>
      <c r="W34" s="19">
        <f>VLOOKUP(A34,[1]TDSheet!$A:$W,23,0)</f>
        <v>12</v>
      </c>
      <c r="X34" s="28">
        <v>33</v>
      </c>
      <c r="Y34" s="3">
        <f t="shared" si="6"/>
        <v>99</v>
      </c>
      <c r="AB34" s="3">
        <f t="shared" si="7"/>
        <v>33</v>
      </c>
    </row>
    <row r="35" spans="1:28" ht="11.1" customHeight="1" outlineLevel="2" x14ac:dyDescent="0.2">
      <c r="A35" s="7" t="s">
        <v>38</v>
      </c>
      <c r="B35" s="7" t="s">
        <v>9</v>
      </c>
      <c r="C35" s="21" t="str">
        <f>VLOOKUP(A35,[1]TDSheet!$A:$B,2,0)</f>
        <v>Окт</v>
      </c>
      <c r="D35" s="8">
        <v>555</v>
      </c>
      <c r="E35" s="8">
        <v>516</v>
      </c>
      <c r="F35" s="8">
        <v>397</v>
      </c>
      <c r="G35" s="8">
        <v>531</v>
      </c>
      <c r="H35" s="19">
        <f>VLOOKUP(A35,[1]TDSheet!$A:$H,8,0)</f>
        <v>0.25</v>
      </c>
      <c r="M35" s="3">
        <f t="shared" si="2"/>
        <v>79.400000000000006</v>
      </c>
      <c r="N35" s="25">
        <f t="shared" si="9"/>
        <v>501.20000000000005</v>
      </c>
      <c r="O35" s="24"/>
      <c r="P35" s="3">
        <f t="shared" si="3"/>
        <v>13</v>
      </c>
      <c r="Q35" s="3">
        <f t="shared" si="4"/>
        <v>6.6876574307304777</v>
      </c>
      <c r="R35" s="3">
        <f>VLOOKUP(A35,[1]TDSheet!$A:$S,19,0)</f>
        <v>91.8</v>
      </c>
      <c r="S35" s="3">
        <f>VLOOKUP(A35,[1]TDSheet!$A:$T,20,0)</f>
        <v>70.599999999999994</v>
      </c>
      <c r="T35" s="3">
        <f>VLOOKUP(A35,[1]TDSheet!$A:$M,13,0)</f>
        <v>74.400000000000006</v>
      </c>
      <c r="V35" s="3">
        <f t="shared" si="5"/>
        <v>125.30000000000001</v>
      </c>
      <c r="W35" s="19">
        <f>VLOOKUP(A35,[1]TDSheet!$A:$W,23,0)</f>
        <v>12</v>
      </c>
      <c r="X35" s="28">
        <v>42</v>
      </c>
      <c r="Y35" s="3">
        <f t="shared" si="6"/>
        <v>126</v>
      </c>
      <c r="AB35" s="3">
        <f t="shared" si="7"/>
        <v>42</v>
      </c>
    </row>
    <row r="36" spans="1:28" ht="11.1" customHeight="1" outlineLevel="2" x14ac:dyDescent="0.2">
      <c r="A36" s="22" t="s">
        <v>58</v>
      </c>
      <c r="B36" s="23" t="s">
        <v>14</v>
      </c>
      <c r="C36" s="7"/>
      <c r="D36" s="8"/>
      <c r="E36" s="8"/>
      <c r="F36" s="8"/>
      <c r="G36" s="8"/>
      <c r="H36" s="19">
        <f>VLOOKUP(A36,[1]TDSheet!$A:$H,8,0)</f>
        <v>1</v>
      </c>
      <c r="M36" s="3">
        <f t="shared" si="2"/>
        <v>0</v>
      </c>
      <c r="N36" s="27">
        <v>250</v>
      </c>
      <c r="O36" s="24"/>
      <c r="P36" s="3" t="e">
        <f t="shared" si="3"/>
        <v>#DIV/0!</v>
      </c>
      <c r="Q36" s="3" t="e">
        <f t="shared" si="4"/>
        <v>#DIV/0!</v>
      </c>
      <c r="R36" s="3">
        <f>VLOOKUP(A36,[1]TDSheet!$A:$S,19,0)</f>
        <v>1</v>
      </c>
      <c r="S36" s="3">
        <f>VLOOKUP(A36,[1]TDSheet!$A:$T,20,0)</f>
        <v>0</v>
      </c>
      <c r="T36" s="3">
        <f>VLOOKUP(A36,[1]TDSheet!$A:$M,13,0)</f>
        <v>0</v>
      </c>
      <c r="V36" s="3">
        <f t="shared" si="5"/>
        <v>250</v>
      </c>
      <c r="W36" s="19">
        <f>VLOOKUP(A36,[1]TDSheet!$A:$W,23,0)</f>
        <v>5</v>
      </c>
      <c r="X36" s="20">
        <v>50</v>
      </c>
      <c r="Y36" s="3">
        <f t="shared" si="6"/>
        <v>250</v>
      </c>
    </row>
    <row r="37" spans="1:28" ht="11.1" customHeight="1" outlineLevel="2" x14ac:dyDescent="0.2">
      <c r="A37" s="23" t="s">
        <v>8</v>
      </c>
      <c r="B37" s="7" t="s">
        <v>9</v>
      </c>
      <c r="C37" s="7"/>
      <c r="D37" s="8"/>
      <c r="E37" s="8">
        <v>32</v>
      </c>
      <c r="F37" s="8">
        <v>192</v>
      </c>
      <c r="G37" s="26">
        <v>-160</v>
      </c>
      <c r="H37" s="19">
        <v>0</v>
      </c>
      <c r="M37" s="3">
        <f t="shared" si="2"/>
        <v>38.4</v>
      </c>
      <c r="N37" s="25"/>
      <c r="O37" s="24"/>
      <c r="P37" s="3">
        <f t="shared" si="3"/>
        <v>-4.166666666666667</v>
      </c>
      <c r="Q37" s="3">
        <f t="shared" si="4"/>
        <v>-4.166666666666667</v>
      </c>
      <c r="R37" s="3">
        <v>0</v>
      </c>
      <c r="S37" s="3">
        <v>0</v>
      </c>
      <c r="T37" s="3">
        <v>0</v>
      </c>
      <c r="V37" s="3">
        <f t="shared" si="5"/>
        <v>0</v>
      </c>
      <c r="W37" s="19">
        <v>0</v>
      </c>
      <c r="X37" s="20">
        <v>0</v>
      </c>
      <c r="Y37" s="3">
        <f t="shared" si="6"/>
        <v>0</v>
      </c>
    </row>
    <row r="38" spans="1:28" ht="11.1" customHeight="1" outlineLevel="2" x14ac:dyDescent="0.2">
      <c r="A38" s="23" t="s">
        <v>10</v>
      </c>
      <c r="B38" s="7" t="s">
        <v>9</v>
      </c>
      <c r="C38" s="7"/>
      <c r="D38" s="8"/>
      <c r="E38" s="8">
        <v>62</v>
      </c>
      <c r="F38" s="8">
        <v>117</v>
      </c>
      <c r="G38" s="26">
        <v>-60</v>
      </c>
      <c r="H38" s="19">
        <f>VLOOKUP(A38,[1]TDSheet!$A:$H,8,0)</f>
        <v>0</v>
      </c>
      <c r="M38" s="3">
        <f t="shared" si="2"/>
        <v>23.4</v>
      </c>
      <c r="N38" s="25"/>
      <c r="O38" s="24"/>
      <c r="P38" s="3">
        <f t="shared" si="3"/>
        <v>-2.5641025641025643</v>
      </c>
      <c r="Q38" s="3">
        <f t="shared" si="4"/>
        <v>-2.5641025641025643</v>
      </c>
      <c r="R38" s="3">
        <f>VLOOKUP(A38,[1]TDSheet!$A:$S,19,0)</f>
        <v>0</v>
      </c>
      <c r="S38" s="3">
        <f>VLOOKUP(A38,[1]TDSheet!$A:$T,20,0)</f>
        <v>0</v>
      </c>
      <c r="T38" s="3">
        <f>VLOOKUP(A38,[1]TDSheet!$A:$M,13,0)</f>
        <v>1.2</v>
      </c>
      <c r="V38" s="3">
        <f t="shared" si="5"/>
        <v>0</v>
      </c>
      <c r="W38" s="19">
        <f>VLOOKUP(A38,[1]TDSheet!$A:$W,23,0)</f>
        <v>0</v>
      </c>
      <c r="X38" s="20">
        <v>0</v>
      </c>
      <c r="Y38" s="3">
        <f t="shared" si="6"/>
        <v>0</v>
      </c>
    </row>
  </sheetData>
  <autoFilter ref="A3:AA38" xr:uid="{77F4E224-1B6B-4FD4-8C85-4AAA2668F2C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2023-10-19T12:03:24Z</dcterms:modified>
</cp:coreProperties>
</file>