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12,10,23 ЗПФ\"/>
    </mc:Choice>
  </mc:AlternateContent>
  <xr:revisionPtr revIDLastSave="0" documentId="13_ncr:1_{37C6580E-7D3D-40CB-8EC8-8C5CB4C6FF3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TDSheet!$A$3:$Z$37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4" i="1" l="1"/>
  <c r="V24" i="1" l="1"/>
  <c r="V36" i="1"/>
  <c r="C24" i="1"/>
  <c r="C7" i="1"/>
  <c r="C12" i="1"/>
  <c r="C16" i="1"/>
  <c r="C17" i="1"/>
  <c r="C20" i="1"/>
  <c r="C22" i="1"/>
  <c r="C32" i="1"/>
  <c r="C33" i="1"/>
  <c r="C6" i="1"/>
  <c r="M7" i="1"/>
  <c r="M8" i="1"/>
  <c r="M9" i="1"/>
  <c r="Q9" i="1" s="1"/>
  <c r="M10" i="1"/>
  <c r="P10" i="1" s="1"/>
  <c r="M11" i="1"/>
  <c r="M12" i="1"/>
  <c r="N12" i="1" s="1"/>
  <c r="M13" i="1"/>
  <c r="P13" i="1" s="1"/>
  <c r="M14" i="1"/>
  <c r="P14" i="1" s="1"/>
  <c r="M15" i="1"/>
  <c r="P15" i="1" s="1"/>
  <c r="M16" i="1"/>
  <c r="M17" i="1"/>
  <c r="N17" i="1" s="1"/>
  <c r="M18" i="1"/>
  <c r="N18" i="1" s="1"/>
  <c r="P18" i="1" s="1"/>
  <c r="M19" i="1"/>
  <c r="P19" i="1" s="1"/>
  <c r="M20" i="1"/>
  <c r="N20" i="1" s="1"/>
  <c r="P20" i="1" s="1"/>
  <c r="M21" i="1"/>
  <c r="M22" i="1"/>
  <c r="N22" i="1" s="1"/>
  <c r="P22" i="1" s="1"/>
  <c r="M23" i="1"/>
  <c r="N23" i="1" s="1"/>
  <c r="M25" i="1"/>
  <c r="P25" i="1" s="1"/>
  <c r="M26" i="1"/>
  <c r="N26" i="1" s="1"/>
  <c r="P26" i="1" s="1"/>
  <c r="M27" i="1"/>
  <c r="P27" i="1" s="1"/>
  <c r="M28" i="1"/>
  <c r="P28" i="1" s="1"/>
  <c r="M29" i="1"/>
  <c r="P29" i="1" s="1"/>
  <c r="M30" i="1"/>
  <c r="N30" i="1" s="1"/>
  <c r="P30" i="1" s="1"/>
  <c r="M31" i="1"/>
  <c r="P31" i="1" s="1"/>
  <c r="M32" i="1"/>
  <c r="N32" i="1" s="1"/>
  <c r="P32" i="1" s="1"/>
  <c r="M33" i="1"/>
  <c r="N33" i="1" s="1"/>
  <c r="P33" i="1" s="1"/>
  <c r="M34" i="1"/>
  <c r="P34" i="1" s="1"/>
  <c r="M35" i="1"/>
  <c r="P35" i="1" s="1"/>
  <c r="M36" i="1"/>
  <c r="P36" i="1" s="1"/>
  <c r="M37" i="1"/>
  <c r="P37" i="1" s="1"/>
  <c r="M6" i="1"/>
  <c r="Q6" i="1" s="1"/>
  <c r="X7" i="1"/>
  <c r="X8" i="1"/>
  <c r="X9" i="1"/>
  <c r="X10" i="1"/>
  <c r="Y10" i="1" s="1"/>
  <c r="X11" i="1"/>
  <c r="X12" i="1"/>
  <c r="X13" i="1"/>
  <c r="Y13" i="1" s="1"/>
  <c r="X14" i="1"/>
  <c r="X15" i="1"/>
  <c r="Y15" i="1" s="1"/>
  <c r="X16" i="1"/>
  <c r="X17" i="1"/>
  <c r="X18" i="1"/>
  <c r="X19" i="1"/>
  <c r="X20" i="1"/>
  <c r="X21" i="1"/>
  <c r="X22" i="1"/>
  <c r="X23" i="1"/>
  <c r="X25" i="1"/>
  <c r="X26" i="1"/>
  <c r="X27" i="1"/>
  <c r="X28" i="1"/>
  <c r="Y28" i="1" s="1"/>
  <c r="X29" i="1"/>
  <c r="X30" i="1"/>
  <c r="X31" i="1"/>
  <c r="X32" i="1"/>
  <c r="X33" i="1"/>
  <c r="X34" i="1"/>
  <c r="X35" i="1"/>
  <c r="X37" i="1"/>
  <c r="X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5" i="1"/>
  <c r="T26" i="1"/>
  <c r="T27" i="1"/>
  <c r="T28" i="1"/>
  <c r="T29" i="1"/>
  <c r="T30" i="1"/>
  <c r="T31" i="1"/>
  <c r="T32" i="1"/>
  <c r="T33" i="1"/>
  <c r="T34" i="1"/>
  <c r="T35" i="1"/>
  <c r="T37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5" i="1"/>
  <c r="S26" i="1"/>
  <c r="S27" i="1"/>
  <c r="S28" i="1"/>
  <c r="S29" i="1"/>
  <c r="S30" i="1"/>
  <c r="S31" i="1"/>
  <c r="S32" i="1"/>
  <c r="S33" i="1"/>
  <c r="S34" i="1"/>
  <c r="S35" i="1"/>
  <c r="S37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5" i="1"/>
  <c r="R26" i="1"/>
  <c r="R27" i="1"/>
  <c r="R28" i="1"/>
  <c r="R29" i="1"/>
  <c r="R30" i="1"/>
  <c r="R31" i="1"/>
  <c r="R32" i="1"/>
  <c r="R33" i="1"/>
  <c r="R34" i="1"/>
  <c r="R35" i="1"/>
  <c r="R37" i="1"/>
  <c r="R6" i="1"/>
  <c r="H7" i="1"/>
  <c r="H8" i="1"/>
  <c r="V8" i="1" s="1"/>
  <c r="H9" i="1"/>
  <c r="V9" i="1" s="1"/>
  <c r="H10" i="1"/>
  <c r="V10" i="1" s="1"/>
  <c r="H11" i="1"/>
  <c r="H12" i="1"/>
  <c r="H13" i="1"/>
  <c r="V13" i="1" s="1"/>
  <c r="H14" i="1"/>
  <c r="H15" i="1"/>
  <c r="V15" i="1" s="1"/>
  <c r="H16" i="1"/>
  <c r="H17" i="1"/>
  <c r="H18" i="1"/>
  <c r="H19" i="1"/>
  <c r="H20" i="1"/>
  <c r="H21" i="1"/>
  <c r="H22" i="1"/>
  <c r="H23" i="1"/>
  <c r="H25" i="1"/>
  <c r="H26" i="1"/>
  <c r="H27" i="1"/>
  <c r="V27" i="1" s="1"/>
  <c r="H28" i="1"/>
  <c r="V28" i="1" s="1"/>
  <c r="H29" i="1"/>
  <c r="V29" i="1" s="1"/>
  <c r="H30" i="1"/>
  <c r="H31" i="1"/>
  <c r="V31" i="1" s="1"/>
  <c r="H32" i="1"/>
  <c r="H33" i="1"/>
  <c r="H34" i="1"/>
  <c r="V34" i="1" s="1"/>
  <c r="H35" i="1"/>
  <c r="V35" i="1" s="1"/>
  <c r="H37" i="1"/>
  <c r="V37" i="1" s="1"/>
  <c r="H6" i="1"/>
  <c r="B7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5" i="1"/>
  <c r="B26" i="1"/>
  <c r="B28" i="1"/>
  <c r="B30" i="1"/>
  <c r="B31" i="1"/>
  <c r="B32" i="1"/>
  <c r="B33" i="1"/>
  <c r="B37" i="1"/>
  <c r="B6" i="1"/>
  <c r="G5" i="1"/>
  <c r="F5" i="1"/>
  <c r="W5" i="1"/>
  <c r="O5" i="1"/>
  <c r="L5" i="1"/>
  <c r="K5" i="1"/>
  <c r="I5" i="1"/>
  <c r="Z6" i="1" l="1"/>
  <c r="Z35" i="1"/>
  <c r="Z33" i="1"/>
  <c r="Z31" i="1"/>
  <c r="Z29" i="1"/>
  <c r="Z27" i="1"/>
  <c r="Z25" i="1"/>
  <c r="Z22" i="1"/>
  <c r="Z20" i="1"/>
  <c r="Z18" i="1"/>
  <c r="Z16" i="1"/>
  <c r="Z14" i="1"/>
  <c r="Z12" i="1"/>
  <c r="Z10" i="1"/>
  <c r="Z8" i="1"/>
  <c r="Y5" i="1"/>
  <c r="Z34" i="1"/>
  <c r="Z32" i="1"/>
  <c r="Z30" i="1"/>
  <c r="Z28" i="1"/>
  <c r="Z26" i="1"/>
  <c r="Z23" i="1"/>
  <c r="Z21" i="1"/>
  <c r="Z19" i="1"/>
  <c r="Z17" i="1"/>
  <c r="Z15" i="1"/>
  <c r="Z13" i="1"/>
  <c r="Z11" i="1"/>
  <c r="Z9" i="1"/>
  <c r="Z7" i="1"/>
  <c r="V22" i="1"/>
  <c r="V20" i="1"/>
  <c r="V18" i="1"/>
  <c r="V14" i="1"/>
  <c r="V12" i="1"/>
  <c r="V23" i="1"/>
  <c r="V17" i="1"/>
  <c r="V11" i="1"/>
  <c r="V32" i="1"/>
  <c r="V30" i="1"/>
  <c r="V26" i="1"/>
  <c r="V33" i="1"/>
  <c r="V25" i="1"/>
  <c r="V19" i="1"/>
  <c r="N21" i="1"/>
  <c r="P17" i="1"/>
  <c r="N6" i="1"/>
  <c r="P12" i="1"/>
  <c r="N7" i="1"/>
  <c r="V7" i="1" s="1"/>
  <c r="N16" i="1"/>
  <c r="P23" i="1"/>
  <c r="Q36" i="1"/>
  <c r="Q32" i="1"/>
  <c r="Q28" i="1"/>
  <c r="Q23" i="1"/>
  <c r="Q19" i="1"/>
  <c r="Q15" i="1"/>
  <c r="Q11" i="1"/>
  <c r="Q7" i="1"/>
  <c r="P9" i="1"/>
  <c r="Q34" i="1"/>
  <c r="Q30" i="1"/>
  <c r="Q26" i="1"/>
  <c r="Q21" i="1"/>
  <c r="Q17" i="1"/>
  <c r="Q13" i="1"/>
  <c r="P11" i="1"/>
  <c r="M5" i="1"/>
  <c r="Q37" i="1"/>
  <c r="Q35" i="1"/>
  <c r="Q33" i="1"/>
  <c r="Q31" i="1"/>
  <c r="Q29" i="1"/>
  <c r="Q27" i="1"/>
  <c r="Q25" i="1"/>
  <c r="Q22" i="1"/>
  <c r="Q20" i="1"/>
  <c r="Q18" i="1"/>
  <c r="Q16" i="1"/>
  <c r="Q14" i="1"/>
  <c r="Q12" i="1"/>
  <c r="Q10" i="1"/>
  <c r="Q8" i="1"/>
  <c r="P8" i="1"/>
  <c r="R5" i="1"/>
  <c r="T5" i="1"/>
  <c r="S5" i="1"/>
  <c r="J5" i="1"/>
  <c r="Z5" i="1" l="1"/>
  <c r="P16" i="1"/>
  <c r="V16" i="1"/>
  <c r="P7" i="1"/>
  <c r="P6" i="1"/>
  <c r="V6" i="1"/>
  <c r="P21" i="1"/>
  <c r="V21" i="1"/>
  <c r="N5" i="1"/>
  <c r="V5" i="1" l="1"/>
</calcChain>
</file>

<file path=xl/sharedStrings.xml><?xml version="1.0" encoding="utf-8"?>
<sst xmlns="http://schemas.openxmlformats.org/spreadsheetml/2006/main" count="69" uniqueCount="62">
  <si>
    <t>Период: 06.10.2023 - 13.10.2023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</si>
  <si>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</si>
  <si>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</si>
  <si>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</si>
  <si>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</si>
  <si>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</si>
  <si>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</si>
  <si>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</si>
  <si>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</si>
  <si>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</si>
  <si>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</si>
  <si>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</si>
  <si>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Жар-ладушки с клубникой и вишней. Жареные с начинкой.ВЕС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</si>
  <si>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</si>
  <si>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</si>
  <si>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</si>
  <si>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</si>
  <si>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</si>
  <si>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</si>
  <si>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</si>
  <si>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</si>
  <si>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</si>
  <si>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</si>
  <si>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</si>
  <si>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</si>
  <si>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</si>
  <si>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</si>
  <si>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</si>
  <si>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</si>
  <si>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</si>
  <si>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</si>
  <si>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</si>
  <si>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</si>
  <si>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</si>
  <si>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крат</t>
  </si>
  <si>
    <t>заяв</t>
  </si>
  <si>
    <t>раз</t>
  </si>
  <si>
    <t>заказ</t>
  </si>
  <si>
    <t>ср</t>
  </si>
  <si>
    <t>заказ 1</t>
  </si>
  <si>
    <t>заказ 2</t>
  </si>
  <si>
    <t>кон ост</t>
  </si>
  <si>
    <t>ост без заказа</t>
  </si>
  <si>
    <t>ср 22,09</t>
  </si>
  <si>
    <t>ср 29,09</t>
  </si>
  <si>
    <t>коментарий</t>
  </si>
  <si>
    <t>вес 1</t>
  </si>
  <si>
    <t>вес 2</t>
  </si>
  <si>
    <t>заказ кор. 1</t>
  </si>
  <si>
    <t>ВЕС 1</t>
  </si>
  <si>
    <t>крат кор</t>
  </si>
  <si>
    <t>ср 06,10</t>
  </si>
  <si>
    <t>ед.изм</t>
  </si>
  <si>
    <t>шт</t>
  </si>
  <si>
    <t>Готовые чебуреки Сочный мегачебурек.Готовые жареные.ВЕС  ПОКОМ</t>
  </si>
  <si>
    <t>кг</t>
  </si>
  <si>
    <t>Снеки  ЖАР-мени ВЕС. рубленые в тесте замор.  ПОКОМ</t>
  </si>
  <si>
    <t>Фрай-пицца с ветчиной и грибами 3,0 кг. ВЕС.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</si>
  <si>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</si>
  <si>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</si>
  <si>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АКЦИИ</t>
  </si>
  <si>
    <t>Пельмени Отборные с говядиной 0,9 кг НОВА ТМ Стародворье ТС Медвежье ушко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</si>
</sst>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2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4" borderId="3" xfId="0" applyNumberFormat="1" applyFont="1" applyFill="1" applyBorder="1" applyAlignment="1">
      <alignment horizontal="right" vertical="top"/>
    </xf>
    <xf numFmtId="165" fontId="4" fillId="4" borderId="3" xfId="0" applyNumberFormat="1" applyFont="1" applyFill="1" applyBorder="1" applyAlignment="1">
      <alignment horizontal="right" vertical="top"/>
    </xf>
    <xf numFmtId="164" fontId="2" fillId="3" borderId="2" xfId="0" applyNumberFormat="1" applyFont="1" applyFill="1" applyBorder="1" applyAlignment="1">
      <alignment horizontal="left" vertical="top"/>
    </xf>
    <xf numFmtId="164" fontId="5" fillId="2" borderId="1" xfId="0" applyNumberFormat="1" applyFont="1" applyFill="1" applyBorder="1" applyAlignment="1">
      <alignment horizontal="left" vertical="top"/>
    </xf>
    <xf numFmtId="164" fontId="3" fillId="0" borderId="1" xfId="0" applyNumberFormat="1" applyFont="1" applyBorder="1" applyAlignment="1">
      <alignment horizontal="left" vertical="top"/>
    </xf>
    <xf numFmtId="164" fontId="0" fillId="0" borderId="1" xfId="0" applyNumberFormat="1" applyBorder="1" applyAlignment="1">
      <alignment horizontal="left" vertical="top" wrapText="1"/>
    </xf>
    <xf numFmtId="2" fontId="0" fillId="0" borderId="0" xfId="0" applyNumberFormat="1" applyAlignment="1"/>
    <xf numFmtId="164" fontId="0" fillId="0" borderId="4" xfId="0" applyNumberFormat="1" applyBorder="1" applyAlignment="1"/>
    <xf numFmtId="165" fontId="0" fillId="0" borderId="0" xfId="0" applyNumberFormat="1" applyAlignment="1"/>
    <xf numFmtId="164" fontId="0" fillId="5" borderId="1" xfId="0" applyNumberFormat="1" applyFill="1" applyBorder="1" applyAlignment="1">
      <alignment horizontal="left" vertical="top"/>
    </xf>
    <xf numFmtId="164" fontId="0" fillId="6" borderId="4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06,10,23%20&#1047;&#1055;&#1060;/&#1076;&#1074;%2006,10,23%20&#1084;&#1083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29.09.2023 - 06.10.2023</v>
          </cell>
        </row>
        <row r="3">
          <cell r="A3" t="str">
            <v>Склад</v>
          </cell>
          <cell r="B3" t="str">
            <v>АКЦИИ</v>
          </cell>
          <cell r="C3" t="str">
            <v>ед.изм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 1</v>
          </cell>
          <cell r="O3" t="str">
            <v>заказ 1</v>
          </cell>
          <cell r="P3" t="str">
            <v>заказ 2</v>
          </cell>
          <cell r="Q3" t="str">
            <v>заказ 3</v>
          </cell>
          <cell r="R3" t="str">
            <v>кон ост</v>
          </cell>
          <cell r="S3" t="str">
            <v>ост без заказа</v>
          </cell>
          <cell r="T3" t="str">
            <v>ср 15,09</v>
          </cell>
          <cell r="U3" t="str">
            <v>ср 22,09</v>
          </cell>
          <cell r="V3" t="str">
            <v>ср 29,09</v>
          </cell>
          <cell r="W3" t="str">
            <v>коментарий</v>
          </cell>
          <cell r="X3" t="str">
            <v>вес 1</v>
          </cell>
          <cell r="Y3" t="str">
            <v>вес 2</v>
          </cell>
          <cell r="Z3" t="str">
            <v>вес 3</v>
          </cell>
        </row>
        <row r="4">
          <cell r="A4" t="str">
            <v>Номенклатура</v>
          </cell>
          <cell r="B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N4" t="str">
            <v>по возможностям</v>
          </cell>
          <cell r="O4" t="str">
            <v>по потребностям</v>
          </cell>
          <cell r="P4" t="str">
            <v>по возможностям</v>
          </cell>
        </row>
        <row r="5">
          <cell r="F5">
            <v>15315.86</v>
          </cell>
          <cell r="G5">
            <v>17783.5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3063.1720000000005</v>
          </cell>
          <cell r="N5">
            <v>20421.308000000001</v>
          </cell>
          <cell r="O5">
            <v>24380.347999999998</v>
          </cell>
          <cell r="P5">
            <v>3200</v>
          </cell>
          <cell r="Q5">
            <v>0</v>
          </cell>
          <cell r="T5">
            <v>3455.4599999999996</v>
          </cell>
          <cell r="U5">
            <v>4061.78</v>
          </cell>
          <cell r="V5">
            <v>3479.9160000000006</v>
          </cell>
          <cell r="X5">
            <v>17042.754000000001</v>
          </cell>
          <cell r="Y5">
            <v>0</v>
          </cell>
          <cell r="Z5">
            <v>0</v>
          </cell>
          <cell r="AA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Окт</v>
          </cell>
          <cell r="C6" t="str">
            <v>шт</v>
          </cell>
          <cell r="D6">
            <v>95</v>
          </cell>
          <cell r="E6">
            <v>2496</v>
          </cell>
          <cell r="F6">
            <v>939</v>
          </cell>
          <cell r="G6">
            <v>1552</v>
          </cell>
          <cell r="H6">
            <v>0.3</v>
          </cell>
          <cell r="M6">
            <v>187.8</v>
          </cell>
          <cell r="N6">
            <v>889.40000000000009</v>
          </cell>
          <cell r="O6">
            <v>889.40000000000009</v>
          </cell>
          <cell r="R6">
            <v>13</v>
          </cell>
          <cell r="S6">
            <v>8.2641107561235359</v>
          </cell>
          <cell r="T6">
            <v>186.8</v>
          </cell>
          <cell r="U6">
            <v>202.2</v>
          </cell>
          <cell r="V6">
            <v>208.2</v>
          </cell>
          <cell r="X6">
            <v>266.82</v>
          </cell>
          <cell r="AA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Окт</v>
          </cell>
          <cell r="C7" t="str">
            <v>шт</v>
          </cell>
          <cell r="D7">
            <v>13</v>
          </cell>
          <cell r="E7">
            <v>2196</v>
          </cell>
          <cell r="F7">
            <v>1097</v>
          </cell>
          <cell r="G7">
            <v>1100</v>
          </cell>
          <cell r="H7">
            <v>0.3</v>
          </cell>
          <cell r="M7">
            <v>219.4</v>
          </cell>
          <cell r="N7">
            <v>1752.2000000000003</v>
          </cell>
          <cell r="O7">
            <v>1752.2000000000003</v>
          </cell>
          <cell r="R7">
            <v>13.000000000000002</v>
          </cell>
          <cell r="S7">
            <v>5.013673655423883</v>
          </cell>
          <cell r="T7">
            <v>184.4</v>
          </cell>
          <cell r="U7">
            <v>261.60000000000002</v>
          </cell>
          <cell r="V7">
            <v>136.4</v>
          </cell>
          <cell r="X7">
            <v>525.66000000000008</v>
          </cell>
          <cell r="AA7">
            <v>12</v>
          </cell>
        </row>
        <row r="8">
          <cell r="A8" t="str">
            <v>Готовые чебуреки Сочный мегачебурек.Готовые жареные.ВЕС  ПОКОМ</v>
          </cell>
          <cell r="C8" t="str">
            <v>кг</v>
          </cell>
          <cell r="D8">
            <v>4.4800000000000004</v>
          </cell>
          <cell r="E8">
            <v>199.36</v>
          </cell>
          <cell r="F8">
            <v>199.36</v>
          </cell>
          <cell r="H8">
            <v>1</v>
          </cell>
          <cell r="M8">
            <v>39.872</v>
          </cell>
          <cell r="N8">
            <v>358.84800000000001</v>
          </cell>
          <cell r="O8">
            <v>358.84800000000001</v>
          </cell>
          <cell r="R8">
            <v>9</v>
          </cell>
          <cell r="S8">
            <v>0</v>
          </cell>
          <cell r="T8">
            <v>0</v>
          </cell>
          <cell r="U8">
            <v>40.32</v>
          </cell>
          <cell r="V8">
            <v>70.335999999999999</v>
          </cell>
          <cell r="X8">
            <v>358.84800000000001</v>
          </cell>
          <cell r="AA8">
            <v>2.2400000000000002</v>
          </cell>
        </row>
        <row r="9">
          <cell r="A9" t="str">
            <v>Жар-ладушки с клубникой и вишней. Жареные с начинкой.ВЕС  ПОКОМ</v>
          </cell>
          <cell r="C9" t="str">
            <v>кг</v>
          </cell>
          <cell r="D9">
            <v>118.4</v>
          </cell>
          <cell r="F9">
            <v>59.2</v>
          </cell>
          <cell r="G9">
            <v>37</v>
          </cell>
          <cell r="H9">
            <v>1</v>
          </cell>
          <cell r="M9">
            <v>11.84</v>
          </cell>
          <cell r="O9">
            <v>93.240000000000009</v>
          </cell>
          <cell r="R9">
            <v>11.000000000000002</v>
          </cell>
          <cell r="S9">
            <v>3.125</v>
          </cell>
          <cell r="T9">
            <v>0</v>
          </cell>
          <cell r="U9">
            <v>32.56</v>
          </cell>
          <cell r="V9">
            <v>21.46</v>
          </cell>
          <cell r="X9">
            <v>93.240000000000009</v>
          </cell>
          <cell r="AA9">
            <v>3.7</v>
          </cell>
        </row>
        <row r="10">
          <cell r="A10" t="str">
            <v>Мини-сосиски в тесте "Фрайпики" 1,8кг ВЕС,  ПОКОМ</v>
          </cell>
          <cell r="C10" t="str">
            <v>кг</v>
          </cell>
          <cell r="D10">
            <v>328.4</v>
          </cell>
          <cell r="F10">
            <v>241.2</v>
          </cell>
          <cell r="H10">
            <v>1</v>
          </cell>
          <cell r="M10">
            <v>48.239999999999995</v>
          </cell>
          <cell r="N10">
            <v>434.15999999999997</v>
          </cell>
          <cell r="O10">
            <v>434.15999999999997</v>
          </cell>
          <cell r="R10">
            <v>9</v>
          </cell>
          <cell r="S10">
            <v>0</v>
          </cell>
          <cell r="T10">
            <v>73.08</v>
          </cell>
          <cell r="U10">
            <v>0</v>
          </cell>
          <cell r="V10">
            <v>68.599999999999994</v>
          </cell>
          <cell r="X10">
            <v>434.15999999999997</v>
          </cell>
          <cell r="AA10">
            <v>1.8</v>
          </cell>
        </row>
        <row r="11">
          <cell r="A11" t="str">
            <v>Мини-сосиски в тесте "Фрайпики" 3,7кг ВЕС,  ПОКОМ</v>
          </cell>
          <cell r="C11" t="str">
            <v>кг</v>
          </cell>
          <cell r="E11">
            <v>1298.7</v>
          </cell>
          <cell r="F11">
            <v>214.6</v>
          </cell>
          <cell r="G11">
            <v>1084.0999999999999</v>
          </cell>
          <cell r="H11">
            <v>1</v>
          </cell>
          <cell r="M11">
            <v>42.92</v>
          </cell>
          <cell r="N11">
            <v>0</v>
          </cell>
          <cell r="R11">
            <v>25.258620689655171</v>
          </cell>
          <cell r="S11">
            <v>25.258620689655171</v>
          </cell>
          <cell r="T11">
            <v>35.58</v>
          </cell>
          <cell r="U11">
            <v>177.6</v>
          </cell>
          <cell r="V11">
            <v>28.119999999999997</v>
          </cell>
          <cell r="X11">
            <v>0</v>
          </cell>
          <cell r="AA11">
            <v>3.7</v>
          </cell>
        </row>
        <row r="12">
          <cell r="A12" t="str">
            <v>Наггетсы Нагетосы Сочная курочка ТМ Горячая штучка 0,25 кг зам  ПОКОМ</v>
          </cell>
          <cell r="B12" t="str">
            <v>Окт</v>
          </cell>
          <cell r="C12" t="str">
            <v>шт</v>
          </cell>
          <cell r="D12">
            <v>609</v>
          </cell>
          <cell r="E12">
            <v>1680</v>
          </cell>
          <cell r="F12">
            <v>803</v>
          </cell>
          <cell r="G12">
            <v>1283</v>
          </cell>
          <cell r="H12">
            <v>0.25</v>
          </cell>
          <cell r="M12">
            <v>160.6</v>
          </cell>
          <cell r="N12">
            <v>804.79999999999973</v>
          </cell>
          <cell r="O12">
            <v>804.79999999999973</v>
          </cell>
          <cell r="R12">
            <v>12.999999999999998</v>
          </cell>
          <cell r="S12">
            <v>7.9887920298879207</v>
          </cell>
          <cell r="T12">
            <v>98.2</v>
          </cell>
          <cell r="U12">
            <v>196</v>
          </cell>
          <cell r="V12">
            <v>173.4</v>
          </cell>
          <cell r="X12">
            <v>201.19999999999993</v>
          </cell>
          <cell r="AA12">
            <v>6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C13" t="str">
            <v>шт</v>
          </cell>
          <cell r="D13">
            <v>1034</v>
          </cell>
          <cell r="E13">
            <v>12</v>
          </cell>
          <cell r="F13">
            <v>802</v>
          </cell>
          <cell r="G13">
            <v>-5</v>
          </cell>
          <cell r="H13">
            <v>0.25</v>
          </cell>
          <cell r="M13">
            <v>160.4</v>
          </cell>
          <cell r="N13">
            <v>1448.6000000000001</v>
          </cell>
          <cell r="O13">
            <v>1448.6000000000001</v>
          </cell>
          <cell r="R13">
            <v>9</v>
          </cell>
          <cell r="S13">
            <v>-3.1172069825436407E-2</v>
          </cell>
          <cell r="T13">
            <v>216.2</v>
          </cell>
          <cell r="U13">
            <v>138.19999999999999</v>
          </cell>
          <cell r="V13">
            <v>201</v>
          </cell>
          <cell r="X13">
            <v>362.15000000000003</v>
          </cell>
          <cell r="AA13">
            <v>12</v>
          </cell>
        </row>
        <row r="14">
          <cell r="A14" t="str">
            <v>Наггетсы хрустящие п/ф ВЕС ПОКОМ</v>
          </cell>
          <cell r="C14" t="str">
            <v>кг</v>
          </cell>
          <cell r="D14">
            <v>150</v>
          </cell>
          <cell r="E14">
            <v>1140</v>
          </cell>
          <cell r="F14">
            <v>708</v>
          </cell>
          <cell r="G14">
            <v>426</v>
          </cell>
          <cell r="H14">
            <v>1</v>
          </cell>
          <cell r="M14">
            <v>141.6</v>
          </cell>
          <cell r="N14">
            <v>1273.1999999999998</v>
          </cell>
          <cell r="O14">
            <v>1273.1999999999998</v>
          </cell>
          <cell r="R14">
            <v>12</v>
          </cell>
          <cell r="S14">
            <v>3.0084745762711864</v>
          </cell>
          <cell r="T14">
            <v>0</v>
          </cell>
          <cell r="U14">
            <v>206.4</v>
          </cell>
          <cell r="V14">
            <v>146.4</v>
          </cell>
          <cell r="X14">
            <v>1273.1999999999998</v>
          </cell>
          <cell r="AA14">
            <v>6</v>
          </cell>
        </row>
        <row r="15">
          <cell r="A15" t="str">
            <v>Пельмени Grandmeni со сливочным маслом Горячая штучка 0,75 кг ПОКОМ</v>
          </cell>
          <cell r="C15" t="str">
            <v>шт</v>
          </cell>
          <cell r="D15">
            <v>51</v>
          </cell>
          <cell r="E15">
            <v>448</v>
          </cell>
          <cell r="F15">
            <v>338</v>
          </cell>
          <cell r="G15">
            <v>144</v>
          </cell>
          <cell r="H15">
            <v>0.75</v>
          </cell>
          <cell r="M15">
            <v>67.599999999999994</v>
          </cell>
          <cell r="N15">
            <v>599.59999999999991</v>
          </cell>
          <cell r="O15">
            <v>599.59999999999991</v>
          </cell>
          <cell r="R15">
            <v>11</v>
          </cell>
          <cell r="S15">
            <v>2.1301775147928996</v>
          </cell>
          <cell r="T15">
            <v>39.799999999999997</v>
          </cell>
          <cell r="U15">
            <v>37</v>
          </cell>
          <cell r="V15">
            <v>40.4</v>
          </cell>
          <cell r="X15">
            <v>449.69999999999993</v>
          </cell>
          <cell r="AA15">
            <v>8</v>
          </cell>
        </row>
        <row r="16">
          <cell r="A16" t="str">
            <v>Пельмени Бигбули с мясом, Горячая штучка 0,9кг  ПОКОМ</v>
          </cell>
          <cell r="B16" t="str">
            <v>Окт</v>
          </cell>
          <cell r="C16" t="str">
            <v>шт</v>
          </cell>
          <cell r="D16">
            <v>519</v>
          </cell>
          <cell r="E16">
            <v>632</v>
          </cell>
          <cell r="F16">
            <v>333</v>
          </cell>
          <cell r="G16">
            <v>669</v>
          </cell>
          <cell r="H16">
            <v>0.9</v>
          </cell>
          <cell r="M16">
            <v>66.599999999999994</v>
          </cell>
          <cell r="N16">
            <v>196.79999999999995</v>
          </cell>
          <cell r="O16">
            <v>196.79999999999995</v>
          </cell>
          <cell r="R16">
            <v>13</v>
          </cell>
          <cell r="S16">
            <v>10.045045045045045</v>
          </cell>
          <cell r="T16">
            <v>99</v>
          </cell>
          <cell r="U16">
            <v>67.2</v>
          </cell>
          <cell r="V16">
            <v>83.4</v>
          </cell>
          <cell r="X16">
            <v>177.11999999999998</v>
          </cell>
          <cell r="AA16">
            <v>8</v>
          </cell>
        </row>
        <row r="17">
          <cell r="A17" t="str">
            <v>Пельмени Бульмени с говядиной и свининой Горячая шт. 0,9 кг  ПОКОМ</v>
          </cell>
          <cell r="B17" t="str">
            <v>Окт</v>
          </cell>
          <cell r="C17" t="str">
            <v>шт</v>
          </cell>
          <cell r="D17">
            <v>809</v>
          </cell>
          <cell r="E17">
            <v>2456</v>
          </cell>
          <cell r="F17">
            <v>833</v>
          </cell>
          <cell r="G17">
            <v>2163</v>
          </cell>
          <cell r="H17">
            <v>0.9</v>
          </cell>
          <cell r="M17">
            <v>166.6</v>
          </cell>
          <cell r="N17">
            <v>2.7999999999997272</v>
          </cell>
          <cell r="O17">
            <v>2.7999999999997272</v>
          </cell>
          <cell r="R17">
            <v>12.999999999999998</v>
          </cell>
          <cell r="S17">
            <v>12.983193277310924</v>
          </cell>
          <cell r="T17">
            <v>254.8</v>
          </cell>
          <cell r="U17">
            <v>238.8</v>
          </cell>
          <cell r="V17">
            <v>249.6</v>
          </cell>
          <cell r="X17">
            <v>2.5199999999997544</v>
          </cell>
          <cell r="AA17">
            <v>8</v>
          </cell>
        </row>
        <row r="18">
          <cell r="A18" t="str">
            <v>Пельмени Бульмени с говядиной и свининой Горячая штучка 0,43  ПОКОМ</v>
          </cell>
          <cell r="C18" t="str">
            <v>шт</v>
          </cell>
          <cell r="D18">
            <v>121</v>
          </cell>
          <cell r="E18">
            <v>272</v>
          </cell>
          <cell r="F18">
            <v>155</v>
          </cell>
          <cell r="G18">
            <v>212</v>
          </cell>
          <cell r="H18">
            <v>0.43</v>
          </cell>
          <cell r="M18">
            <v>31</v>
          </cell>
          <cell r="N18">
            <v>191</v>
          </cell>
          <cell r="O18">
            <v>191</v>
          </cell>
          <cell r="R18">
            <v>13</v>
          </cell>
          <cell r="S18">
            <v>6.838709677419355</v>
          </cell>
          <cell r="T18">
            <v>32.200000000000003</v>
          </cell>
          <cell r="U18">
            <v>31</v>
          </cell>
          <cell r="V18">
            <v>30</v>
          </cell>
          <cell r="X18">
            <v>82.13</v>
          </cell>
          <cell r="AA18">
            <v>16</v>
          </cell>
        </row>
        <row r="19">
          <cell r="A19" t="str">
            <v>Пельмени Бульмени с говядиной и свининой Наваристые Горячая штучка ВЕС  ПОКОМ</v>
          </cell>
          <cell r="C19" t="str">
            <v>кг</v>
          </cell>
          <cell r="D19">
            <v>1245</v>
          </cell>
          <cell r="E19">
            <v>3600</v>
          </cell>
          <cell r="F19">
            <v>1730</v>
          </cell>
          <cell r="G19">
            <v>2870</v>
          </cell>
          <cell r="H19">
            <v>1</v>
          </cell>
          <cell r="M19">
            <v>346</v>
          </cell>
          <cell r="N19">
            <v>1628</v>
          </cell>
          <cell r="O19">
            <v>1628</v>
          </cell>
          <cell r="R19">
            <v>13</v>
          </cell>
          <cell r="S19">
            <v>8.294797687861271</v>
          </cell>
          <cell r="T19">
            <v>408</v>
          </cell>
          <cell r="U19">
            <v>374</v>
          </cell>
          <cell r="V19">
            <v>381.4</v>
          </cell>
          <cell r="X19">
            <v>1628</v>
          </cell>
          <cell r="AA19">
            <v>5</v>
          </cell>
        </row>
        <row r="20">
          <cell r="A20" t="str">
            <v>Пельмени Бульмени со сливочным маслом Горячая штучка 0,9 кг  ПОКОМ</v>
          </cell>
          <cell r="B20" t="str">
            <v>Окт</v>
          </cell>
          <cell r="C20" t="str">
            <v>шт</v>
          </cell>
          <cell r="D20">
            <v>690</v>
          </cell>
          <cell r="E20">
            <v>2096</v>
          </cell>
          <cell r="F20">
            <v>1004</v>
          </cell>
          <cell r="G20">
            <v>1473</v>
          </cell>
          <cell r="H20">
            <v>0.9</v>
          </cell>
          <cell r="M20">
            <v>200.8</v>
          </cell>
          <cell r="N20">
            <v>1137.4000000000001</v>
          </cell>
          <cell r="O20">
            <v>1137.4000000000001</v>
          </cell>
          <cell r="R20">
            <v>13</v>
          </cell>
          <cell r="S20">
            <v>7.3356573705179278</v>
          </cell>
          <cell r="T20">
            <v>230</v>
          </cell>
          <cell r="U20">
            <v>243.4</v>
          </cell>
          <cell r="V20">
            <v>207</v>
          </cell>
          <cell r="X20">
            <v>1023.6600000000001</v>
          </cell>
          <cell r="AA20">
            <v>8</v>
          </cell>
        </row>
        <row r="21">
          <cell r="A21" t="str">
            <v>Пельмени Бульмени со сливочным маслом ТМ Горячая шт. 0,43 кг  ПОКОМ</v>
          </cell>
          <cell r="C21" t="str">
            <v>шт</v>
          </cell>
          <cell r="D21">
            <v>429</v>
          </cell>
          <cell r="E21">
            <v>128</v>
          </cell>
          <cell r="F21">
            <v>167</v>
          </cell>
          <cell r="G21">
            <v>327</v>
          </cell>
          <cell r="H21">
            <v>0.43</v>
          </cell>
          <cell r="M21">
            <v>33.4</v>
          </cell>
          <cell r="N21">
            <v>107.19999999999999</v>
          </cell>
          <cell r="O21">
            <v>107.19999999999999</v>
          </cell>
          <cell r="R21">
            <v>13</v>
          </cell>
          <cell r="S21">
            <v>9.7904191616766472</v>
          </cell>
          <cell r="T21">
            <v>0.8</v>
          </cell>
          <cell r="U21">
            <v>39.799999999999997</v>
          </cell>
          <cell r="V21">
            <v>41.8</v>
          </cell>
          <cell r="X21">
            <v>46.095999999999997</v>
          </cell>
          <cell r="AA21">
            <v>16</v>
          </cell>
        </row>
        <row r="22">
          <cell r="A22" t="str">
            <v>Пельмени Мясорубские ТМ Стародворье фоу-пак равиоли 0,7 кг.  Поком</v>
          </cell>
          <cell r="B22" t="str">
            <v>Окт</v>
          </cell>
          <cell r="C22" t="str">
            <v>шт</v>
          </cell>
          <cell r="E22">
            <v>400</v>
          </cell>
          <cell r="F22">
            <v>265</v>
          </cell>
          <cell r="G22">
            <v>135</v>
          </cell>
          <cell r="H22">
            <v>0.7</v>
          </cell>
          <cell r="M22">
            <v>53</v>
          </cell>
          <cell r="N22">
            <v>448</v>
          </cell>
          <cell r="O22">
            <v>448</v>
          </cell>
          <cell r="R22">
            <v>11</v>
          </cell>
          <cell r="S22">
            <v>2.5471698113207548</v>
          </cell>
          <cell r="T22">
            <v>0</v>
          </cell>
          <cell r="U22">
            <v>41.4</v>
          </cell>
          <cell r="V22">
            <v>30.4</v>
          </cell>
          <cell r="X22">
            <v>313.59999999999997</v>
          </cell>
          <cell r="AA22">
            <v>8</v>
          </cell>
        </row>
        <row r="23">
          <cell r="A23" t="str">
            <v>Пельмени Отборные из свинины и говядины 0,9 кг ТМ Стародворье ТС Медвежье ушко  ПОКОМ</v>
          </cell>
          <cell r="C23" t="str">
            <v>шт</v>
          </cell>
          <cell r="D23">
            <v>53</v>
          </cell>
          <cell r="E23">
            <v>472</v>
          </cell>
          <cell r="F23">
            <v>26</v>
          </cell>
          <cell r="G23">
            <v>454</v>
          </cell>
          <cell r="H23">
            <v>0.9</v>
          </cell>
          <cell r="M23">
            <v>5.2</v>
          </cell>
          <cell r="N23">
            <v>0</v>
          </cell>
          <cell r="R23">
            <v>87.307692307692307</v>
          </cell>
          <cell r="S23">
            <v>87.307692307692307</v>
          </cell>
          <cell r="T23">
            <v>30.6</v>
          </cell>
          <cell r="U23">
            <v>18.8</v>
          </cell>
          <cell r="V23">
            <v>40.799999999999997</v>
          </cell>
          <cell r="X23">
            <v>0</v>
          </cell>
          <cell r="AA23">
            <v>8</v>
          </cell>
        </row>
        <row r="24">
          <cell r="A24" t="str">
            <v>Пельмени С говядиной и свининой, ВЕС, ТМ Славница сфера пуговки  ПОКОМ</v>
          </cell>
          <cell r="C24" t="str">
            <v>кг</v>
          </cell>
          <cell r="D24">
            <v>850</v>
          </cell>
          <cell r="E24">
            <v>2755</v>
          </cell>
          <cell r="F24">
            <v>1605</v>
          </cell>
          <cell r="G24">
            <v>1805</v>
          </cell>
          <cell r="H24">
            <v>1</v>
          </cell>
          <cell r="M24">
            <v>321</v>
          </cell>
          <cell r="N24">
            <v>2368</v>
          </cell>
          <cell r="O24">
            <v>2368</v>
          </cell>
          <cell r="R24">
            <v>13</v>
          </cell>
          <cell r="S24">
            <v>5.6230529595015577</v>
          </cell>
          <cell r="T24">
            <v>329</v>
          </cell>
          <cell r="U24">
            <v>362</v>
          </cell>
          <cell r="V24">
            <v>287</v>
          </cell>
          <cell r="X24">
            <v>2368</v>
          </cell>
          <cell r="AA24">
            <v>5</v>
          </cell>
        </row>
        <row r="25">
          <cell r="A25" t="str">
            <v>Пельмени Со свининой и говядиной ТМ Особый рецепт Любимая ложка 1,0 кг  ПОКОМ</v>
          </cell>
          <cell r="C25" t="str">
            <v>шт</v>
          </cell>
          <cell r="D25">
            <v>495</v>
          </cell>
          <cell r="E25">
            <v>2726</v>
          </cell>
          <cell r="F25">
            <v>1140</v>
          </cell>
          <cell r="G25">
            <v>1793</v>
          </cell>
          <cell r="H25">
            <v>1</v>
          </cell>
          <cell r="M25">
            <v>228</v>
          </cell>
          <cell r="N25">
            <v>1171</v>
          </cell>
          <cell r="O25">
            <v>1171</v>
          </cell>
          <cell r="R25">
            <v>13</v>
          </cell>
          <cell r="S25">
            <v>7.8640350877192979</v>
          </cell>
          <cell r="T25">
            <v>235.6</v>
          </cell>
          <cell r="U25">
            <v>257.60000000000002</v>
          </cell>
          <cell r="V25">
            <v>243.8</v>
          </cell>
          <cell r="X25">
            <v>1171</v>
          </cell>
          <cell r="AA25">
            <v>5</v>
          </cell>
        </row>
        <row r="26">
          <cell r="A26" t="str">
            <v>Снеки  ЖАР-мени ВЕС. рубленые в тесте замор.  ПОКОМ</v>
          </cell>
          <cell r="C26" t="str">
            <v>кг</v>
          </cell>
          <cell r="D26">
            <v>148</v>
          </cell>
          <cell r="E26">
            <v>0.5</v>
          </cell>
          <cell r="F26">
            <v>16.5</v>
          </cell>
          <cell r="H26">
            <v>1</v>
          </cell>
          <cell r="M26">
            <v>3.3</v>
          </cell>
          <cell r="N26">
            <v>29.7</v>
          </cell>
          <cell r="O26">
            <v>29.7</v>
          </cell>
          <cell r="R26">
            <v>9</v>
          </cell>
          <cell r="S26">
            <v>0</v>
          </cell>
          <cell r="T26">
            <v>127.6</v>
          </cell>
          <cell r="U26">
            <v>163.6</v>
          </cell>
          <cell r="V26">
            <v>145.30000000000001</v>
          </cell>
          <cell r="X26">
            <v>29.7</v>
          </cell>
          <cell r="AA26">
            <v>5.5</v>
          </cell>
        </row>
        <row r="27">
          <cell r="A27" t="str">
            <v>Сосиски Оригинальные заморож. ТМ Стародворье в вак 0,33 кг  Поком</v>
          </cell>
          <cell r="C27" t="str">
            <v>шт</v>
          </cell>
          <cell r="D27">
            <v>60</v>
          </cell>
          <cell r="E27">
            <v>24</v>
          </cell>
          <cell r="G27">
            <v>84</v>
          </cell>
          <cell r="H27">
            <v>0.33</v>
          </cell>
          <cell r="M27">
            <v>0</v>
          </cell>
          <cell r="N27">
            <v>0</v>
          </cell>
          <cell r="R27" t="e">
            <v>#DIV/0!</v>
          </cell>
          <cell r="S27" t="e">
            <v>#DIV/0!</v>
          </cell>
          <cell r="T27">
            <v>0</v>
          </cell>
          <cell r="U27">
            <v>7.2</v>
          </cell>
          <cell r="V27">
            <v>1.2</v>
          </cell>
          <cell r="X27">
            <v>0</v>
          </cell>
          <cell r="AA27">
            <v>6</v>
          </cell>
        </row>
        <row r="28">
          <cell r="A28" t="str">
            <v>Фрай-пицца с ветчиной и грибами 3,0 кг. ВЕС.  ПОКОМ</v>
          </cell>
          <cell r="C28" t="str">
            <v>кг</v>
          </cell>
          <cell r="H28">
            <v>1</v>
          </cell>
          <cell r="M28">
            <v>0</v>
          </cell>
          <cell r="N28">
            <v>0</v>
          </cell>
          <cell r="R28" t="e">
            <v>#DIV/0!</v>
          </cell>
          <cell r="S28" t="e">
            <v>#DIV/0!</v>
          </cell>
          <cell r="T28">
            <v>0</v>
          </cell>
          <cell r="U28">
            <v>48</v>
          </cell>
          <cell r="V28">
            <v>12</v>
          </cell>
          <cell r="X28">
            <v>0</v>
          </cell>
          <cell r="AA28">
            <v>3</v>
          </cell>
        </row>
        <row r="29">
          <cell r="A29" t="str">
            <v>Хотстеры ТМ Горячая штучка ТС Хотстеры 0,25 кг зам  ПОКОМ</v>
          </cell>
          <cell r="C29" t="str">
            <v>шт</v>
          </cell>
          <cell r="D29">
            <v>87</v>
          </cell>
          <cell r="E29">
            <v>900</v>
          </cell>
          <cell r="F29">
            <v>735</v>
          </cell>
          <cell r="G29">
            <v>166</v>
          </cell>
          <cell r="H29">
            <v>0.25</v>
          </cell>
          <cell r="M29">
            <v>147</v>
          </cell>
          <cell r="N29">
            <v>1304</v>
          </cell>
          <cell r="O29">
            <v>1304</v>
          </cell>
          <cell r="R29">
            <v>10</v>
          </cell>
          <cell r="S29">
            <v>1.129251700680272</v>
          </cell>
          <cell r="T29">
            <v>86.2</v>
          </cell>
          <cell r="U29">
            <v>131</v>
          </cell>
          <cell r="V29">
            <v>150.19999999999999</v>
          </cell>
          <cell r="X29">
            <v>326</v>
          </cell>
          <cell r="AA29">
            <v>12</v>
          </cell>
        </row>
        <row r="30">
          <cell r="A30" t="str">
            <v>Хрустящие крылышки. В панировке куриные жареные.ВЕС  ПОКОМ</v>
          </cell>
          <cell r="C30" t="str">
            <v>кг</v>
          </cell>
          <cell r="E30">
            <v>239.4</v>
          </cell>
          <cell r="F30">
            <v>234</v>
          </cell>
          <cell r="G30">
            <v>5.4</v>
          </cell>
          <cell r="H30">
            <v>1</v>
          </cell>
          <cell r="M30">
            <v>46.8</v>
          </cell>
          <cell r="O30">
            <v>415.8</v>
          </cell>
          <cell r="R30">
            <v>9</v>
          </cell>
          <cell r="S30">
            <v>0.1153846153846154</v>
          </cell>
          <cell r="T30">
            <v>0</v>
          </cell>
          <cell r="U30">
            <v>29.880000000000003</v>
          </cell>
          <cell r="V30">
            <v>0</v>
          </cell>
          <cell r="X30">
            <v>415.8</v>
          </cell>
          <cell r="AA30">
            <v>1.8</v>
          </cell>
        </row>
        <row r="31">
          <cell r="A31" t="str">
            <v>Чебупицца курочка по-итальянски Горячая штучка 0,25 кг зам  ПОКОМ</v>
          </cell>
          <cell r="B31" t="str">
            <v>Окт</v>
          </cell>
          <cell r="C31" t="str">
            <v>шт</v>
          </cell>
          <cell r="D31">
            <v>435</v>
          </cell>
          <cell r="E31">
            <v>714</v>
          </cell>
          <cell r="F31">
            <v>777</v>
          </cell>
          <cell r="H31">
            <v>0.25</v>
          </cell>
          <cell r="M31">
            <v>155.4</v>
          </cell>
          <cell r="N31">
            <v>1398.6000000000001</v>
          </cell>
          <cell r="O31">
            <v>1398.6000000000001</v>
          </cell>
          <cell r="R31">
            <v>9</v>
          </cell>
          <cell r="S31">
            <v>0</v>
          </cell>
          <cell r="T31">
            <v>173.6</v>
          </cell>
          <cell r="U31">
            <v>153.4</v>
          </cell>
          <cell r="V31">
            <v>237.4</v>
          </cell>
          <cell r="X31">
            <v>349.65000000000003</v>
          </cell>
          <cell r="AA31">
            <v>12</v>
          </cell>
        </row>
        <row r="32">
          <cell r="A32" t="str">
            <v>Чебупицца Пепперони ТМ Горячая штучка ТС Чебупицца 0.25кг зам  ПОКОМ</v>
          </cell>
          <cell r="B32" t="str">
            <v>Окт</v>
          </cell>
          <cell r="C32" t="str">
            <v>шт</v>
          </cell>
          <cell r="D32">
            <v>105</v>
          </cell>
          <cell r="E32">
            <v>900</v>
          </cell>
          <cell r="F32">
            <v>885</v>
          </cell>
          <cell r="G32">
            <v>15</v>
          </cell>
          <cell r="H32">
            <v>0.25</v>
          </cell>
          <cell r="M32">
            <v>177</v>
          </cell>
          <cell r="N32">
            <v>1578</v>
          </cell>
          <cell r="O32">
            <v>1578</v>
          </cell>
          <cell r="R32">
            <v>9</v>
          </cell>
          <cell r="S32">
            <v>8.4745762711864403E-2</v>
          </cell>
          <cell r="T32">
            <v>152</v>
          </cell>
          <cell r="U32">
            <v>147.19999999999999</v>
          </cell>
          <cell r="V32">
            <v>203.8</v>
          </cell>
          <cell r="X32">
            <v>394.5</v>
          </cell>
          <cell r="AA32">
            <v>12</v>
          </cell>
        </row>
        <row r="33">
          <cell r="A33" t="str">
            <v>Чебуреки Мясные вес 2,7 кг Кулинарные изделия мясосодержащие рубленые в тесте жарен  ПОКОМ</v>
          </cell>
          <cell r="C33" t="str">
            <v>кг</v>
          </cell>
          <cell r="H33">
            <v>1</v>
          </cell>
          <cell r="M33">
            <v>0</v>
          </cell>
          <cell r="O33">
            <v>250</v>
          </cell>
          <cell r="R33" t="e">
            <v>#DIV/0!</v>
          </cell>
          <cell r="S33" t="e">
            <v>#DIV/0!</v>
          </cell>
          <cell r="T33">
            <v>0</v>
          </cell>
          <cell r="U33">
            <v>55.620000000000005</v>
          </cell>
          <cell r="V33">
            <v>40.5</v>
          </cell>
          <cell r="X33">
            <v>250</v>
          </cell>
          <cell r="AA33">
            <v>2.7</v>
          </cell>
        </row>
        <row r="34">
          <cell r="A34" t="str">
            <v>Чебуреки сочные, ВЕС, куриные жарен. зам  ПОКОМ</v>
          </cell>
          <cell r="C34" t="str">
            <v>кг</v>
          </cell>
          <cell r="H34">
            <v>1</v>
          </cell>
          <cell r="M34">
            <v>0</v>
          </cell>
          <cell r="N34">
            <v>1300</v>
          </cell>
          <cell r="O34">
            <v>4500</v>
          </cell>
          <cell r="P34">
            <v>3200</v>
          </cell>
          <cell r="R34" t="e">
            <v>#DIV/0!</v>
          </cell>
          <cell r="S34" t="e">
            <v>#DIV/0!</v>
          </cell>
          <cell r="T34">
            <v>462</v>
          </cell>
          <cell r="U34">
            <v>360</v>
          </cell>
          <cell r="V34">
            <v>0</v>
          </cell>
          <cell r="X34">
            <v>4500</v>
          </cell>
          <cell r="AA34">
            <v>5</v>
          </cell>
        </row>
        <row r="35">
          <cell r="A35" t="str">
            <v>БОНУС_Пельмени Бульмени со сливочным маслом Горячая штучка 0,9 кг  ПОКОМ</v>
          </cell>
          <cell r="C35" t="str">
            <v>шт</v>
          </cell>
          <cell r="F35">
            <v>9</v>
          </cell>
          <cell r="G35">
            <v>-9</v>
          </cell>
          <cell r="H35">
            <v>0</v>
          </cell>
          <cell r="M35">
            <v>1.8</v>
          </cell>
          <cell r="R35">
            <v>-5</v>
          </cell>
          <cell r="S35">
            <v>-5</v>
          </cell>
          <cell r="T35">
            <v>0</v>
          </cell>
          <cell r="U35">
            <v>0</v>
          </cell>
          <cell r="V35">
            <v>0</v>
          </cell>
          <cell r="X35">
            <v>0</v>
          </cell>
          <cell r="AA35">
            <v>0</v>
          </cell>
        </row>
        <row r="36">
          <cell r="A36" t="str">
            <v>Пельмени Отборные с говядиной 0,9 кг НОВА ТМ Стародворье ТС Медвежье ушко  ПОКОМ</v>
          </cell>
          <cell r="B36" t="str">
            <v>Окт</v>
          </cell>
          <cell r="C36" t="str">
            <v>шт</v>
          </cell>
          <cell r="W36" t="str">
            <v>заказать для акции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37"/>
  <sheetViews>
    <sheetView tabSelected="1" workbookViewId="0">
      <selection activeCell="AB10" sqref="AB10"/>
    </sheetView>
  </sheetViews>
  <sheetFormatPr defaultColWidth="10.5" defaultRowHeight="11.45" customHeight="1" outlineLevelRow="3" x14ac:dyDescent="0.2"/>
  <cols>
    <col min="1" max="1" width="71.1640625" style="1" customWidth="1"/>
    <col min="2" max="2" width="5.5" style="1" customWidth="1"/>
    <col min="3" max="3" width="9.1640625" style="1" customWidth="1"/>
    <col min="4" max="7" width="7.6640625" style="1" customWidth="1"/>
    <col min="8" max="8" width="4.6640625" style="22" customWidth="1"/>
    <col min="9" max="12" width="1.1640625" style="2" customWidth="1"/>
    <col min="13" max="13" width="7.83203125" style="2" customWidth="1"/>
    <col min="14" max="14" width="10.5" style="2"/>
    <col min="15" max="15" width="1.6640625" style="2" customWidth="1"/>
    <col min="16" max="17" width="6" style="2" customWidth="1"/>
    <col min="18" max="20" width="8" style="2" customWidth="1"/>
    <col min="21" max="22" width="10.5" style="2"/>
    <col min="23" max="23" width="2" style="2" customWidth="1"/>
    <col min="24" max="24" width="9.1640625" style="22" customWidth="1"/>
    <col min="25" max="25" width="10.5" style="24"/>
    <col min="26" max="16384" width="10.5" style="2"/>
  </cols>
  <sheetData>
    <row r="1" spans="1:26" ht="12.95" customHeight="1" outlineLevel="1" x14ac:dyDescent="0.2">
      <c r="A1" s="3" t="s">
        <v>0</v>
      </c>
      <c r="B1" s="3"/>
      <c r="C1" s="3"/>
      <c r="D1" s="3"/>
    </row>
    <row r="2" spans="1:26" ht="12.95" customHeight="1" outlineLevel="1" x14ac:dyDescent="0.2">
      <c r="D2" s="3"/>
    </row>
    <row r="3" spans="1:26" ht="12.95" customHeight="1" x14ac:dyDescent="0.2">
      <c r="A3" s="4" t="s">
        <v>1</v>
      </c>
      <c r="B3" s="19" t="s">
        <v>52</v>
      </c>
      <c r="C3" s="19" t="s">
        <v>60</v>
      </c>
      <c r="D3" s="4" t="s">
        <v>2</v>
      </c>
      <c r="E3" s="4"/>
      <c r="F3" s="4"/>
      <c r="G3" s="4"/>
      <c r="H3" s="11" t="s">
        <v>34</v>
      </c>
      <c r="I3" s="12" t="s">
        <v>35</v>
      </c>
      <c r="J3" s="12" t="s">
        <v>36</v>
      </c>
      <c r="K3" s="12" t="s">
        <v>37</v>
      </c>
      <c r="L3" s="12" t="s">
        <v>37</v>
      </c>
      <c r="M3" s="12" t="s">
        <v>38</v>
      </c>
      <c r="N3" s="12" t="s">
        <v>39</v>
      </c>
      <c r="O3" s="13" t="s">
        <v>40</v>
      </c>
      <c r="P3" s="12" t="s">
        <v>41</v>
      </c>
      <c r="Q3" s="12" t="s">
        <v>42</v>
      </c>
      <c r="R3" s="13" t="s">
        <v>43</v>
      </c>
      <c r="S3" s="13" t="s">
        <v>44</v>
      </c>
      <c r="T3" s="13" t="s">
        <v>51</v>
      </c>
      <c r="U3" s="12" t="s">
        <v>45</v>
      </c>
      <c r="V3" s="12" t="s">
        <v>46</v>
      </c>
      <c r="W3" s="12" t="s">
        <v>47</v>
      </c>
      <c r="X3" s="11"/>
      <c r="Y3" s="14" t="s">
        <v>48</v>
      </c>
      <c r="Z3" s="12" t="s">
        <v>49</v>
      </c>
    </row>
    <row r="4" spans="1:26" ht="26.1" customHeight="1" x14ac:dyDescent="0.2">
      <c r="A4" s="4" t="s">
        <v>3</v>
      </c>
      <c r="B4" s="4"/>
      <c r="C4" s="19" t="s">
        <v>60</v>
      </c>
      <c r="D4" s="4" t="s">
        <v>4</v>
      </c>
      <c r="E4" s="4" t="s">
        <v>5</v>
      </c>
      <c r="F4" s="4" t="s">
        <v>6</v>
      </c>
      <c r="G4" s="4" t="s">
        <v>7</v>
      </c>
      <c r="H4" s="11"/>
      <c r="I4" s="12"/>
      <c r="J4" s="12"/>
      <c r="K4" s="12"/>
      <c r="L4" s="12"/>
      <c r="M4" s="12"/>
      <c r="N4" s="15"/>
      <c r="O4" s="15"/>
      <c r="P4" s="12"/>
      <c r="Q4" s="12"/>
      <c r="R4" s="12"/>
      <c r="S4" s="12"/>
      <c r="T4" s="12"/>
      <c r="U4" s="12"/>
      <c r="V4" s="12"/>
      <c r="W4" s="12"/>
      <c r="X4" s="11"/>
      <c r="Y4" s="14"/>
      <c r="Z4" s="12"/>
    </row>
    <row r="5" spans="1:26" ht="11.1" customHeight="1" x14ac:dyDescent="0.2">
      <c r="A5" s="5"/>
      <c r="B5" s="18"/>
      <c r="C5" s="18"/>
      <c r="D5" s="6"/>
      <c r="E5" s="7"/>
      <c r="F5" s="16">
        <f t="shared" ref="F5:G5" si="0">SUM(F6:F96)</f>
        <v>15784.9</v>
      </c>
      <c r="G5" s="16">
        <f t="shared" si="0"/>
        <v>21577.200000000001</v>
      </c>
      <c r="H5" s="11"/>
      <c r="I5" s="16">
        <f t="shared" ref="I5:O5" si="1">SUM(I6:I96)</f>
        <v>0</v>
      </c>
      <c r="J5" s="16">
        <f t="shared" si="1"/>
        <v>0</v>
      </c>
      <c r="K5" s="16">
        <f t="shared" si="1"/>
        <v>0</v>
      </c>
      <c r="L5" s="16">
        <f t="shared" si="1"/>
        <v>0</v>
      </c>
      <c r="M5" s="16">
        <f t="shared" si="1"/>
        <v>3156.9799999999996</v>
      </c>
      <c r="N5" s="16">
        <f t="shared" si="1"/>
        <v>18858.8</v>
      </c>
      <c r="O5" s="16">
        <f t="shared" si="1"/>
        <v>0</v>
      </c>
      <c r="P5" s="12"/>
      <c r="Q5" s="12"/>
      <c r="R5" s="16">
        <f>SUM(R6:R96)</f>
        <v>4061.78</v>
      </c>
      <c r="S5" s="16">
        <f>SUM(S6:S96)</f>
        <v>3479.9160000000006</v>
      </c>
      <c r="T5" s="16">
        <f>SUM(T6:T96)</f>
        <v>3063.1720000000005</v>
      </c>
      <c r="U5" s="12"/>
      <c r="V5" s="16">
        <f>SUM(V6:V96)</f>
        <v>13124.644</v>
      </c>
      <c r="W5" s="16">
        <f>SUM(W6:W96)</f>
        <v>0</v>
      </c>
      <c r="X5" s="11" t="s">
        <v>50</v>
      </c>
      <c r="Y5" s="17">
        <f t="shared" ref="Y5:Z5" si="2">SUM(Y6:Y96)</f>
        <v>2995</v>
      </c>
      <c r="Z5" s="16">
        <f t="shared" si="2"/>
        <v>13169.18</v>
      </c>
    </row>
    <row r="6" spans="1:26" ht="11.1" customHeight="1" outlineLevel="3" x14ac:dyDescent="0.2">
      <c r="A6" s="8" t="s">
        <v>10</v>
      </c>
      <c r="B6" s="8" t="str">
        <f>VLOOKUP(A6,[1]TDSheet!$A:$C,3,0)</f>
        <v>шт</v>
      </c>
      <c r="C6" s="25" t="str">
        <f>VLOOKUP(A6,[1]TDSheet!$A:$B,2,0)</f>
        <v>Окт</v>
      </c>
      <c r="D6" s="10">
        <v>1745</v>
      </c>
      <c r="E6" s="10">
        <v>900</v>
      </c>
      <c r="F6" s="10">
        <v>1345</v>
      </c>
      <c r="G6" s="10">
        <v>651</v>
      </c>
      <c r="H6" s="22">
        <f>VLOOKUP(A6,[1]TDSheet!$A:$H,8,0)</f>
        <v>0.3</v>
      </c>
      <c r="M6" s="2">
        <f>F6/5</f>
        <v>269</v>
      </c>
      <c r="N6" s="23">
        <f>10*M6-G6</f>
        <v>2039</v>
      </c>
      <c r="O6" s="23"/>
      <c r="P6" s="2">
        <f>(G6+N6+O6)/M6</f>
        <v>10</v>
      </c>
      <c r="Q6" s="2">
        <f>G6/M6</f>
        <v>2.4200743494423791</v>
      </c>
      <c r="R6" s="2">
        <f>VLOOKUP(A6,[1]TDSheet!$A:$U,21,0)</f>
        <v>202.2</v>
      </c>
      <c r="S6" s="2">
        <f>VLOOKUP(A6,[1]TDSheet!$A:$V,22,0)</f>
        <v>208.2</v>
      </c>
      <c r="T6" s="2">
        <f>VLOOKUP(A6,[1]TDSheet!$A:$M,13,0)</f>
        <v>187.8</v>
      </c>
      <c r="V6" s="2">
        <f>N6*H6</f>
        <v>611.69999999999993</v>
      </c>
      <c r="X6" s="22">
        <f>VLOOKUP(A6,[1]TDSheet!$A:$AA,27,0)</f>
        <v>12</v>
      </c>
      <c r="Y6" s="24">
        <v>170</v>
      </c>
      <c r="Z6" s="2">
        <f>Y6*X6*H6</f>
        <v>612</v>
      </c>
    </row>
    <row r="7" spans="1:26" ht="11.1" customHeight="1" outlineLevel="3" x14ac:dyDescent="0.2">
      <c r="A7" s="8" t="s">
        <v>11</v>
      </c>
      <c r="B7" s="8" t="str">
        <f>VLOOKUP(A7,[1]TDSheet!$A:$C,3,0)</f>
        <v>шт</v>
      </c>
      <c r="C7" s="25" t="str">
        <f>VLOOKUP(A7,[1]TDSheet!$A:$B,2,0)</f>
        <v>Окт</v>
      </c>
      <c r="D7" s="10">
        <v>1379</v>
      </c>
      <c r="E7" s="10">
        <v>1752</v>
      </c>
      <c r="F7" s="10">
        <v>1422</v>
      </c>
      <c r="G7" s="10">
        <v>703</v>
      </c>
      <c r="H7" s="22">
        <f>VLOOKUP(A7,[1]TDSheet!$A:$H,8,0)</f>
        <v>0.3</v>
      </c>
      <c r="M7" s="2">
        <f t="shared" ref="M7:M37" si="3">F7/5</f>
        <v>284.39999999999998</v>
      </c>
      <c r="N7" s="23">
        <f>10*M7-G7</f>
        <v>2141</v>
      </c>
      <c r="O7" s="23"/>
      <c r="P7" s="2">
        <f t="shared" ref="P7:P37" si="4">(G7+N7+O7)/M7</f>
        <v>10</v>
      </c>
      <c r="Q7" s="2">
        <f t="shared" ref="Q7:Q37" si="5">G7/M7</f>
        <v>2.4718706047819974</v>
      </c>
      <c r="R7" s="2">
        <f>VLOOKUP(A7,[1]TDSheet!$A:$U,21,0)</f>
        <v>261.60000000000002</v>
      </c>
      <c r="S7" s="2">
        <f>VLOOKUP(A7,[1]TDSheet!$A:$V,22,0)</f>
        <v>136.4</v>
      </c>
      <c r="T7" s="2">
        <f>VLOOKUP(A7,[1]TDSheet!$A:$M,13,0)</f>
        <v>219.4</v>
      </c>
      <c r="V7" s="2">
        <f t="shared" ref="V7:V37" si="6">N7*H7</f>
        <v>642.29999999999995</v>
      </c>
      <c r="X7" s="22">
        <f>VLOOKUP(A7,[1]TDSheet!$A:$AA,27,0)</f>
        <v>12</v>
      </c>
      <c r="Y7" s="24">
        <v>179</v>
      </c>
      <c r="Z7" s="2">
        <f t="shared" ref="Z7:Z35" si="7">Y7*X7*H7</f>
        <v>644.4</v>
      </c>
    </row>
    <row r="8" spans="1:26" ht="11.1" customHeight="1" outlineLevel="3" x14ac:dyDescent="0.2">
      <c r="A8" s="21" t="s">
        <v>54</v>
      </c>
      <c r="B8" s="20" t="s">
        <v>55</v>
      </c>
      <c r="C8" s="8"/>
      <c r="D8" s="10"/>
      <c r="E8" s="10"/>
      <c r="F8" s="10"/>
      <c r="G8" s="10"/>
      <c r="H8" s="22">
        <f>VLOOKUP(A8,[1]TDSheet!$A:$H,8,0)</f>
        <v>1</v>
      </c>
      <c r="M8" s="2">
        <f t="shared" si="3"/>
        <v>0</v>
      </c>
      <c r="N8" s="26">
        <v>200</v>
      </c>
      <c r="O8" s="23"/>
      <c r="P8" s="2" t="e">
        <f t="shared" si="4"/>
        <v>#DIV/0!</v>
      </c>
      <c r="Q8" s="2" t="e">
        <f t="shared" si="5"/>
        <v>#DIV/0!</v>
      </c>
      <c r="R8" s="2">
        <f>VLOOKUP(A8,[1]TDSheet!$A:$U,21,0)</f>
        <v>40.32</v>
      </c>
      <c r="S8" s="2">
        <f>VLOOKUP(A8,[1]TDSheet!$A:$V,22,0)</f>
        <v>70.335999999999999</v>
      </c>
      <c r="T8" s="2">
        <f>VLOOKUP(A8,[1]TDSheet!$A:$M,13,0)</f>
        <v>39.872</v>
      </c>
      <c r="V8" s="2">
        <f t="shared" si="6"/>
        <v>200</v>
      </c>
      <c r="X8" s="22">
        <f>VLOOKUP(A8,[1]TDSheet!$A:$AA,27,0)</f>
        <v>2.2400000000000002</v>
      </c>
      <c r="Y8" s="24">
        <v>90</v>
      </c>
      <c r="Z8" s="2">
        <f t="shared" si="7"/>
        <v>201.60000000000002</v>
      </c>
    </row>
    <row r="9" spans="1:26" ht="11.1" customHeight="1" outlineLevel="3" x14ac:dyDescent="0.2">
      <c r="A9" s="8" t="s">
        <v>12</v>
      </c>
      <c r="B9" s="8" t="str">
        <f>VLOOKUP(A9,[1]TDSheet!$A:$C,3,0)</f>
        <v>кг</v>
      </c>
      <c r="C9" s="8"/>
      <c r="D9" s="10">
        <v>48.1</v>
      </c>
      <c r="E9" s="10"/>
      <c r="F9" s="10">
        <v>37</v>
      </c>
      <c r="G9" s="10"/>
      <c r="H9" s="22">
        <f>VLOOKUP(A9,[1]TDSheet!$A:$H,8,0)</f>
        <v>1</v>
      </c>
      <c r="M9" s="2">
        <f t="shared" si="3"/>
        <v>7.4</v>
      </c>
      <c r="N9" s="26">
        <v>100</v>
      </c>
      <c r="O9" s="23"/>
      <c r="P9" s="2">
        <f t="shared" si="4"/>
        <v>13.513513513513512</v>
      </c>
      <c r="Q9" s="2">
        <f t="shared" si="5"/>
        <v>0</v>
      </c>
      <c r="R9" s="2">
        <f>VLOOKUP(A9,[1]TDSheet!$A:$U,21,0)</f>
        <v>32.56</v>
      </c>
      <c r="S9" s="2">
        <f>VLOOKUP(A9,[1]TDSheet!$A:$V,22,0)</f>
        <v>21.46</v>
      </c>
      <c r="T9" s="2">
        <f>VLOOKUP(A9,[1]TDSheet!$A:$M,13,0)</f>
        <v>11.84</v>
      </c>
      <c r="V9" s="2">
        <f t="shared" si="6"/>
        <v>100</v>
      </c>
      <c r="X9" s="22">
        <f>VLOOKUP(A9,[1]TDSheet!$A:$AA,27,0)</f>
        <v>3.7</v>
      </c>
      <c r="Y9" s="24">
        <v>27</v>
      </c>
      <c r="Z9" s="2">
        <f t="shared" si="7"/>
        <v>99.9</v>
      </c>
    </row>
    <row r="10" spans="1:26" ht="11.1" customHeight="1" outlineLevel="3" x14ac:dyDescent="0.2">
      <c r="A10" s="8" t="s">
        <v>13</v>
      </c>
      <c r="B10" s="8" t="str">
        <f>VLOOKUP(A10,[1]TDSheet!$A:$C,3,0)</f>
        <v>кг</v>
      </c>
      <c r="C10" s="8"/>
      <c r="D10" s="9"/>
      <c r="E10" s="10">
        <v>435.6</v>
      </c>
      <c r="F10" s="10">
        <v>5.4</v>
      </c>
      <c r="G10" s="10">
        <v>430.2</v>
      </c>
      <c r="H10" s="22">
        <f>VLOOKUP(A10,[1]TDSheet!$A:$H,8,0)</f>
        <v>1</v>
      </c>
      <c r="M10" s="2">
        <f t="shared" si="3"/>
        <v>1.08</v>
      </c>
      <c r="N10" s="23"/>
      <c r="O10" s="23"/>
      <c r="P10" s="2">
        <f t="shared" si="4"/>
        <v>398.33333333333331</v>
      </c>
      <c r="Q10" s="2">
        <f t="shared" si="5"/>
        <v>398.33333333333331</v>
      </c>
      <c r="R10" s="2">
        <f>VLOOKUP(A10,[1]TDSheet!$A:$U,21,0)</f>
        <v>0</v>
      </c>
      <c r="S10" s="2">
        <f>VLOOKUP(A10,[1]TDSheet!$A:$V,22,0)</f>
        <v>68.599999999999994</v>
      </c>
      <c r="T10" s="2">
        <f>VLOOKUP(A10,[1]TDSheet!$A:$M,13,0)</f>
        <v>48.239999999999995</v>
      </c>
      <c r="V10" s="2">
        <f t="shared" si="6"/>
        <v>0</v>
      </c>
      <c r="X10" s="22">
        <f>VLOOKUP(A10,[1]TDSheet!$A:$AA,27,0)</f>
        <v>1.8</v>
      </c>
      <c r="Y10" s="24">
        <f t="shared" ref="Y10:Y28" si="8">N10/X10</f>
        <v>0</v>
      </c>
      <c r="Z10" s="2">
        <f t="shared" si="7"/>
        <v>0</v>
      </c>
    </row>
    <row r="11" spans="1:26" ht="11.1" customHeight="1" outlineLevel="3" x14ac:dyDescent="0.2">
      <c r="A11" s="8" t="s">
        <v>14</v>
      </c>
      <c r="B11" s="8" t="str">
        <f>VLOOKUP(A11,[1]TDSheet!$A:$C,3,0)</f>
        <v>кг</v>
      </c>
      <c r="C11" s="8"/>
      <c r="D11" s="10">
        <v>1198.8</v>
      </c>
      <c r="E11" s="10"/>
      <c r="F11" s="10">
        <v>825.1</v>
      </c>
      <c r="G11" s="10">
        <v>259</v>
      </c>
      <c r="H11" s="22">
        <f>VLOOKUP(A11,[1]TDSheet!$A:$H,8,0)</f>
        <v>1</v>
      </c>
      <c r="M11" s="2">
        <f t="shared" si="3"/>
        <v>165.02</v>
      </c>
      <c r="N11" s="23">
        <v>1500</v>
      </c>
      <c r="O11" s="23"/>
      <c r="P11" s="2">
        <f t="shared" si="4"/>
        <v>10.659314022542722</v>
      </c>
      <c r="Q11" s="2">
        <f t="shared" si="5"/>
        <v>1.569506726457399</v>
      </c>
      <c r="R11" s="2">
        <f>VLOOKUP(A11,[1]TDSheet!$A:$U,21,0)</f>
        <v>177.6</v>
      </c>
      <c r="S11" s="2">
        <f>VLOOKUP(A11,[1]TDSheet!$A:$V,22,0)</f>
        <v>28.119999999999997</v>
      </c>
      <c r="T11" s="2">
        <f>VLOOKUP(A11,[1]TDSheet!$A:$M,13,0)</f>
        <v>42.92</v>
      </c>
      <c r="V11" s="2">
        <f t="shared" si="6"/>
        <v>1500</v>
      </c>
      <c r="X11" s="22">
        <f>VLOOKUP(A11,[1]TDSheet!$A:$AA,27,0)</f>
        <v>3.7</v>
      </c>
      <c r="Y11" s="24">
        <v>406</v>
      </c>
      <c r="Z11" s="2">
        <f t="shared" si="7"/>
        <v>1502.2</v>
      </c>
    </row>
    <row r="12" spans="1:26" ht="11.1" customHeight="1" outlineLevel="3" x14ac:dyDescent="0.2">
      <c r="A12" s="8" t="s">
        <v>15</v>
      </c>
      <c r="B12" s="8" t="str">
        <f>VLOOKUP(A12,[1]TDSheet!$A:$C,3,0)</f>
        <v>шт</v>
      </c>
      <c r="C12" s="25" t="str">
        <f>VLOOKUP(A12,[1]TDSheet!$A:$B,2,0)</f>
        <v>Окт</v>
      </c>
      <c r="D12" s="10">
        <v>1461</v>
      </c>
      <c r="E12" s="10">
        <v>810</v>
      </c>
      <c r="F12" s="10">
        <v>1033</v>
      </c>
      <c r="G12" s="10">
        <v>686</v>
      </c>
      <c r="H12" s="22">
        <f>VLOOKUP(A12,[1]TDSheet!$A:$H,8,0)</f>
        <v>0.25</v>
      </c>
      <c r="M12" s="2">
        <f t="shared" si="3"/>
        <v>206.6</v>
      </c>
      <c r="N12" s="23">
        <f>11*M12-G12</f>
        <v>1586.6</v>
      </c>
      <c r="O12" s="23"/>
      <c r="P12" s="2">
        <f t="shared" si="4"/>
        <v>11</v>
      </c>
      <c r="Q12" s="2">
        <f t="shared" si="5"/>
        <v>3.3204259438528561</v>
      </c>
      <c r="R12" s="2">
        <f>VLOOKUP(A12,[1]TDSheet!$A:$U,21,0)</f>
        <v>196</v>
      </c>
      <c r="S12" s="2">
        <f>VLOOKUP(A12,[1]TDSheet!$A:$V,22,0)</f>
        <v>173.4</v>
      </c>
      <c r="T12" s="2">
        <f>VLOOKUP(A12,[1]TDSheet!$A:$M,13,0)</f>
        <v>160.6</v>
      </c>
      <c r="V12" s="2">
        <f t="shared" si="6"/>
        <v>396.65</v>
      </c>
      <c r="X12" s="22">
        <f>VLOOKUP(A12,[1]TDSheet!$A:$AA,27,0)</f>
        <v>6</v>
      </c>
      <c r="Y12" s="24">
        <v>265</v>
      </c>
      <c r="Z12" s="2">
        <f t="shared" si="7"/>
        <v>397.5</v>
      </c>
    </row>
    <row r="13" spans="1:26" ht="11.1" customHeight="1" outlineLevel="3" x14ac:dyDescent="0.2">
      <c r="A13" s="8" t="s">
        <v>16</v>
      </c>
      <c r="B13" s="8" t="str">
        <f>VLOOKUP(A13,[1]TDSheet!$A:$C,3,0)</f>
        <v>шт</v>
      </c>
      <c r="C13" s="8"/>
      <c r="D13" s="10">
        <v>116</v>
      </c>
      <c r="E13" s="10">
        <v>1452</v>
      </c>
      <c r="F13" s="10">
        <v>271</v>
      </c>
      <c r="G13" s="10">
        <v>1172</v>
      </c>
      <c r="H13" s="22">
        <f>VLOOKUP(A13,[1]TDSheet!$A:$H,8,0)</f>
        <v>0.25</v>
      </c>
      <c r="M13" s="2">
        <f t="shared" si="3"/>
        <v>54.2</v>
      </c>
      <c r="N13" s="23"/>
      <c r="O13" s="23"/>
      <c r="P13" s="2">
        <f t="shared" si="4"/>
        <v>21.623616236162359</v>
      </c>
      <c r="Q13" s="2">
        <f t="shared" si="5"/>
        <v>21.623616236162359</v>
      </c>
      <c r="R13" s="2">
        <f>VLOOKUP(A13,[1]TDSheet!$A:$U,21,0)</f>
        <v>138.19999999999999</v>
      </c>
      <c r="S13" s="2">
        <f>VLOOKUP(A13,[1]TDSheet!$A:$V,22,0)</f>
        <v>201</v>
      </c>
      <c r="T13" s="2">
        <f>VLOOKUP(A13,[1]TDSheet!$A:$M,13,0)</f>
        <v>160.4</v>
      </c>
      <c r="V13" s="2">
        <f t="shared" si="6"/>
        <v>0</v>
      </c>
      <c r="X13" s="22">
        <f>VLOOKUP(A13,[1]TDSheet!$A:$AA,27,0)</f>
        <v>12</v>
      </c>
      <c r="Y13" s="24">
        <f t="shared" si="8"/>
        <v>0</v>
      </c>
      <c r="Z13" s="2">
        <f t="shared" si="7"/>
        <v>0</v>
      </c>
    </row>
    <row r="14" spans="1:26" ht="11.1" customHeight="1" outlineLevel="3" x14ac:dyDescent="0.2">
      <c r="A14" s="8" t="s">
        <v>17</v>
      </c>
      <c r="B14" s="8" t="str">
        <f>VLOOKUP(A14,[1]TDSheet!$A:$C,3,0)</f>
        <v>кг</v>
      </c>
      <c r="C14" s="8"/>
      <c r="D14" s="10">
        <v>540</v>
      </c>
      <c r="E14" s="10">
        <v>1278</v>
      </c>
      <c r="F14" s="10">
        <v>726</v>
      </c>
      <c r="G14" s="10">
        <v>972</v>
      </c>
      <c r="H14" s="22">
        <f>VLOOKUP(A14,[1]TDSheet!$A:$H,8,0)</f>
        <v>1</v>
      </c>
      <c r="M14" s="2">
        <f t="shared" si="3"/>
        <v>145.19999999999999</v>
      </c>
      <c r="N14" s="23">
        <v>1100</v>
      </c>
      <c r="O14" s="23"/>
      <c r="P14" s="2">
        <f t="shared" si="4"/>
        <v>14.269972451790634</v>
      </c>
      <c r="Q14" s="2">
        <f t="shared" si="5"/>
        <v>6.6942148760330582</v>
      </c>
      <c r="R14" s="2">
        <f>VLOOKUP(A14,[1]TDSheet!$A:$U,21,0)</f>
        <v>206.4</v>
      </c>
      <c r="S14" s="2">
        <f>VLOOKUP(A14,[1]TDSheet!$A:$V,22,0)</f>
        <v>146.4</v>
      </c>
      <c r="T14" s="2">
        <f>VLOOKUP(A14,[1]TDSheet!$A:$M,13,0)</f>
        <v>141.6</v>
      </c>
      <c r="V14" s="2">
        <f t="shared" si="6"/>
        <v>1100</v>
      </c>
      <c r="X14" s="22">
        <f>VLOOKUP(A14,[1]TDSheet!$A:$AA,27,0)</f>
        <v>6</v>
      </c>
      <c r="Y14" s="24">
        <v>184</v>
      </c>
      <c r="Z14" s="2">
        <f t="shared" si="7"/>
        <v>1104</v>
      </c>
    </row>
    <row r="15" spans="1:26" ht="11.1" customHeight="1" outlineLevel="3" x14ac:dyDescent="0.2">
      <c r="A15" s="8" t="s">
        <v>18</v>
      </c>
      <c r="B15" s="8" t="str">
        <f>VLOOKUP(A15,[1]TDSheet!$A:$C,3,0)</f>
        <v>шт</v>
      </c>
      <c r="C15" s="8"/>
      <c r="D15" s="10">
        <v>198</v>
      </c>
      <c r="E15" s="10">
        <v>600</v>
      </c>
      <c r="F15" s="10">
        <v>126</v>
      </c>
      <c r="G15" s="10">
        <v>498</v>
      </c>
      <c r="H15" s="22">
        <f>VLOOKUP(A15,[1]TDSheet!$A:$H,8,0)</f>
        <v>0.75</v>
      </c>
      <c r="M15" s="2">
        <f t="shared" si="3"/>
        <v>25.2</v>
      </c>
      <c r="N15" s="23"/>
      <c r="O15" s="23"/>
      <c r="P15" s="2">
        <f t="shared" si="4"/>
        <v>19.761904761904763</v>
      </c>
      <c r="Q15" s="2">
        <f t="shared" si="5"/>
        <v>19.761904761904763</v>
      </c>
      <c r="R15" s="2">
        <f>VLOOKUP(A15,[1]TDSheet!$A:$U,21,0)</f>
        <v>37</v>
      </c>
      <c r="S15" s="2">
        <f>VLOOKUP(A15,[1]TDSheet!$A:$V,22,0)</f>
        <v>40.4</v>
      </c>
      <c r="T15" s="2">
        <f>VLOOKUP(A15,[1]TDSheet!$A:$M,13,0)</f>
        <v>67.599999999999994</v>
      </c>
      <c r="V15" s="2">
        <f t="shared" si="6"/>
        <v>0</v>
      </c>
      <c r="X15" s="22">
        <f>VLOOKUP(A15,[1]TDSheet!$A:$AA,27,0)</f>
        <v>8</v>
      </c>
      <c r="Y15" s="24">
        <f t="shared" si="8"/>
        <v>0</v>
      </c>
      <c r="Z15" s="2">
        <f t="shared" si="7"/>
        <v>0</v>
      </c>
    </row>
    <row r="16" spans="1:26" ht="11.1" customHeight="1" outlineLevel="3" x14ac:dyDescent="0.2">
      <c r="A16" s="8" t="s">
        <v>19</v>
      </c>
      <c r="B16" s="8" t="str">
        <f>VLOOKUP(A16,[1]TDSheet!$A:$C,3,0)</f>
        <v>шт</v>
      </c>
      <c r="C16" s="25" t="str">
        <f>VLOOKUP(A16,[1]TDSheet!$A:$B,2,0)</f>
        <v>Окт</v>
      </c>
      <c r="D16" s="10">
        <v>743</v>
      </c>
      <c r="E16" s="10">
        <v>200</v>
      </c>
      <c r="F16" s="10">
        <v>418</v>
      </c>
      <c r="G16" s="10">
        <v>163</v>
      </c>
      <c r="H16" s="22">
        <f>VLOOKUP(A16,[1]TDSheet!$A:$H,8,0)</f>
        <v>0.9</v>
      </c>
      <c r="M16" s="2">
        <f t="shared" si="3"/>
        <v>83.6</v>
      </c>
      <c r="N16" s="23">
        <f>10*M16-G16</f>
        <v>673</v>
      </c>
      <c r="O16" s="23"/>
      <c r="P16" s="2">
        <f t="shared" si="4"/>
        <v>10</v>
      </c>
      <c r="Q16" s="2">
        <f t="shared" si="5"/>
        <v>1.9497607655502394</v>
      </c>
      <c r="R16" s="2">
        <f>VLOOKUP(A16,[1]TDSheet!$A:$U,21,0)</f>
        <v>67.2</v>
      </c>
      <c r="S16" s="2">
        <f>VLOOKUP(A16,[1]TDSheet!$A:$V,22,0)</f>
        <v>83.4</v>
      </c>
      <c r="T16" s="2">
        <f>VLOOKUP(A16,[1]TDSheet!$A:$M,13,0)</f>
        <v>66.599999999999994</v>
      </c>
      <c r="V16" s="2">
        <f t="shared" si="6"/>
        <v>605.70000000000005</v>
      </c>
      <c r="X16" s="22">
        <f>VLOOKUP(A16,[1]TDSheet!$A:$AA,27,0)</f>
        <v>8</v>
      </c>
      <c r="Y16" s="24">
        <v>85</v>
      </c>
      <c r="Z16" s="2">
        <f t="shared" si="7"/>
        <v>612</v>
      </c>
    </row>
    <row r="17" spans="1:26" ht="11.1" customHeight="1" outlineLevel="3" x14ac:dyDescent="0.2">
      <c r="A17" s="8" t="s">
        <v>20</v>
      </c>
      <c r="B17" s="8" t="str">
        <f>VLOOKUP(A17,[1]TDSheet!$A:$C,3,0)</f>
        <v>шт</v>
      </c>
      <c r="C17" s="25" t="str">
        <f>VLOOKUP(A17,[1]TDSheet!$A:$B,2,0)</f>
        <v>Окт</v>
      </c>
      <c r="D17" s="10">
        <v>2442</v>
      </c>
      <c r="E17" s="10">
        <v>8</v>
      </c>
      <c r="F17" s="10">
        <v>1026</v>
      </c>
      <c r="G17" s="10">
        <v>860</v>
      </c>
      <c r="H17" s="22">
        <f>VLOOKUP(A17,[1]TDSheet!$A:$H,8,0)</f>
        <v>0.9</v>
      </c>
      <c r="M17" s="2">
        <f t="shared" si="3"/>
        <v>205.2</v>
      </c>
      <c r="N17" s="23">
        <f>12*M17-G17</f>
        <v>1602.3999999999996</v>
      </c>
      <c r="O17" s="23"/>
      <c r="P17" s="2">
        <f t="shared" si="4"/>
        <v>11.999999999999998</v>
      </c>
      <c r="Q17" s="2">
        <f t="shared" si="5"/>
        <v>4.1910331384015596</v>
      </c>
      <c r="R17" s="2">
        <f>VLOOKUP(A17,[1]TDSheet!$A:$U,21,0)</f>
        <v>238.8</v>
      </c>
      <c r="S17" s="2">
        <f>VLOOKUP(A17,[1]TDSheet!$A:$V,22,0)</f>
        <v>249.6</v>
      </c>
      <c r="T17" s="2">
        <f>VLOOKUP(A17,[1]TDSheet!$A:$M,13,0)</f>
        <v>166.6</v>
      </c>
      <c r="V17" s="2">
        <f t="shared" si="6"/>
        <v>1442.1599999999996</v>
      </c>
      <c r="X17" s="22">
        <f>VLOOKUP(A17,[1]TDSheet!$A:$AA,27,0)</f>
        <v>8</v>
      </c>
      <c r="Y17" s="24">
        <v>201</v>
      </c>
      <c r="Z17" s="2">
        <f t="shared" si="7"/>
        <v>1447.2</v>
      </c>
    </row>
    <row r="18" spans="1:26" ht="11.1" customHeight="1" outlineLevel="3" x14ac:dyDescent="0.2">
      <c r="A18" s="8" t="s">
        <v>21</v>
      </c>
      <c r="B18" s="8" t="str">
        <f>VLOOKUP(A18,[1]TDSheet!$A:$C,3,0)</f>
        <v>шт</v>
      </c>
      <c r="C18" s="8"/>
      <c r="D18" s="10">
        <v>238</v>
      </c>
      <c r="E18" s="10">
        <v>192</v>
      </c>
      <c r="F18" s="10">
        <v>168</v>
      </c>
      <c r="G18" s="10">
        <v>197</v>
      </c>
      <c r="H18" s="22">
        <f>VLOOKUP(A18,[1]TDSheet!$A:$H,8,0)</f>
        <v>0.43</v>
      </c>
      <c r="M18" s="2">
        <f t="shared" si="3"/>
        <v>33.6</v>
      </c>
      <c r="N18" s="23">
        <f t="shared" ref="N18:N33" si="9">13*M18-G18</f>
        <v>239.8</v>
      </c>
      <c r="O18" s="23"/>
      <c r="P18" s="2">
        <f t="shared" si="4"/>
        <v>13</v>
      </c>
      <c r="Q18" s="2">
        <f t="shared" si="5"/>
        <v>5.8630952380952381</v>
      </c>
      <c r="R18" s="2">
        <f>VLOOKUP(A18,[1]TDSheet!$A:$U,21,0)</f>
        <v>31</v>
      </c>
      <c r="S18" s="2">
        <f>VLOOKUP(A18,[1]TDSheet!$A:$V,22,0)</f>
        <v>30</v>
      </c>
      <c r="T18" s="2">
        <f>VLOOKUP(A18,[1]TDSheet!$A:$M,13,0)</f>
        <v>31</v>
      </c>
      <c r="V18" s="2">
        <f t="shared" si="6"/>
        <v>103.114</v>
      </c>
      <c r="X18" s="22">
        <f>VLOOKUP(A18,[1]TDSheet!$A:$AA,27,0)</f>
        <v>16</v>
      </c>
      <c r="Y18" s="24">
        <v>15</v>
      </c>
      <c r="Z18" s="2">
        <f t="shared" si="7"/>
        <v>103.2</v>
      </c>
    </row>
    <row r="19" spans="1:26" ht="21.95" customHeight="1" outlineLevel="3" x14ac:dyDescent="0.2">
      <c r="A19" s="8" t="s">
        <v>22</v>
      </c>
      <c r="B19" s="8" t="str">
        <f>VLOOKUP(A19,[1]TDSheet!$A:$C,3,0)</f>
        <v>кг</v>
      </c>
      <c r="C19" s="8"/>
      <c r="D19" s="10">
        <v>3170</v>
      </c>
      <c r="E19" s="10">
        <v>3630</v>
      </c>
      <c r="F19" s="10">
        <v>2045</v>
      </c>
      <c r="G19" s="10">
        <v>4445</v>
      </c>
      <c r="H19" s="22">
        <f>VLOOKUP(A19,[1]TDSheet!$A:$H,8,0)</f>
        <v>1</v>
      </c>
      <c r="M19" s="2">
        <f t="shared" si="3"/>
        <v>409</v>
      </c>
      <c r="N19" s="23">
        <v>1200</v>
      </c>
      <c r="O19" s="23"/>
      <c r="P19" s="2">
        <f t="shared" si="4"/>
        <v>13.801955990220049</v>
      </c>
      <c r="Q19" s="2">
        <f t="shared" si="5"/>
        <v>10.8679706601467</v>
      </c>
      <c r="R19" s="2">
        <f>VLOOKUP(A19,[1]TDSheet!$A:$U,21,0)</f>
        <v>374</v>
      </c>
      <c r="S19" s="2">
        <f>VLOOKUP(A19,[1]TDSheet!$A:$V,22,0)</f>
        <v>381.4</v>
      </c>
      <c r="T19" s="2">
        <f>VLOOKUP(A19,[1]TDSheet!$A:$M,13,0)</f>
        <v>346</v>
      </c>
      <c r="V19" s="2">
        <f t="shared" si="6"/>
        <v>1200</v>
      </c>
      <c r="X19" s="22">
        <f>VLOOKUP(A19,[1]TDSheet!$A:$AA,27,0)</f>
        <v>5</v>
      </c>
      <c r="Y19" s="24">
        <v>240</v>
      </c>
      <c r="Z19" s="2">
        <f t="shared" si="7"/>
        <v>1200</v>
      </c>
    </row>
    <row r="20" spans="1:26" ht="11.1" customHeight="1" outlineLevel="3" x14ac:dyDescent="0.2">
      <c r="A20" s="8" t="s">
        <v>23</v>
      </c>
      <c r="B20" s="8" t="str">
        <f>VLOOKUP(A20,[1]TDSheet!$A:$C,3,0)</f>
        <v>шт</v>
      </c>
      <c r="C20" s="25" t="str">
        <f>VLOOKUP(A20,[1]TDSheet!$A:$B,2,0)</f>
        <v>Окт</v>
      </c>
      <c r="D20" s="10">
        <v>1680</v>
      </c>
      <c r="E20" s="10">
        <v>1144</v>
      </c>
      <c r="F20" s="10">
        <v>972</v>
      </c>
      <c r="G20" s="10">
        <v>1216</v>
      </c>
      <c r="H20" s="22">
        <f>VLOOKUP(A20,[1]TDSheet!$A:$H,8,0)</f>
        <v>0.9</v>
      </c>
      <c r="M20" s="2">
        <f t="shared" si="3"/>
        <v>194.4</v>
      </c>
      <c r="N20" s="23">
        <f t="shared" si="9"/>
        <v>1311.2000000000003</v>
      </c>
      <c r="O20" s="23"/>
      <c r="P20" s="2">
        <f t="shared" si="4"/>
        <v>13.000000000000002</v>
      </c>
      <c r="Q20" s="2">
        <f t="shared" si="5"/>
        <v>6.2551440329218106</v>
      </c>
      <c r="R20" s="2">
        <f>VLOOKUP(A20,[1]TDSheet!$A:$U,21,0)</f>
        <v>243.4</v>
      </c>
      <c r="S20" s="2">
        <f>VLOOKUP(A20,[1]TDSheet!$A:$V,22,0)</f>
        <v>207</v>
      </c>
      <c r="T20" s="2">
        <f>VLOOKUP(A20,[1]TDSheet!$A:$M,13,0)</f>
        <v>200.8</v>
      </c>
      <c r="V20" s="2">
        <f t="shared" si="6"/>
        <v>1180.0800000000004</v>
      </c>
      <c r="X20" s="22">
        <f>VLOOKUP(A20,[1]TDSheet!$A:$AA,27,0)</f>
        <v>8</v>
      </c>
      <c r="Y20" s="24">
        <v>164</v>
      </c>
      <c r="Z20" s="2">
        <f t="shared" si="7"/>
        <v>1180.8</v>
      </c>
    </row>
    <row r="21" spans="1:26" ht="11.1" customHeight="1" outlineLevel="3" x14ac:dyDescent="0.2">
      <c r="A21" s="8" t="s">
        <v>24</v>
      </c>
      <c r="B21" s="8" t="str">
        <f>VLOOKUP(A21,[1]TDSheet!$A:$C,3,0)</f>
        <v>шт</v>
      </c>
      <c r="C21" s="8"/>
      <c r="D21" s="10">
        <v>337</v>
      </c>
      <c r="E21" s="10">
        <v>112</v>
      </c>
      <c r="F21" s="10">
        <v>215</v>
      </c>
      <c r="G21" s="10">
        <v>183</v>
      </c>
      <c r="H21" s="22">
        <f>VLOOKUP(A21,[1]TDSheet!$A:$H,8,0)</f>
        <v>0.43</v>
      </c>
      <c r="M21" s="2">
        <f t="shared" si="3"/>
        <v>43</v>
      </c>
      <c r="N21" s="23">
        <f>12*M21-G21</f>
        <v>333</v>
      </c>
      <c r="O21" s="23"/>
      <c r="P21" s="2">
        <f t="shared" si="4"/>
        <v>12</v>
      </c>
      <c r="Q21" s="2">
        <f t="shared" si="5"/>
        <v>4.2558139534883717</v>
      </c>
      <c r="R21" s="2">
        <f>VLOOKUP(A21,[1]TDSheet!$A:$U,21,0)</f>
        <v>39.799999999999997</v>
      </c>
      <c r="S21" s="2">
        <f>VLOOKUP(A21,[1]TDSheet!$A:$V,22,0)</f>
        <v>41.8</v>
      </c>
      <c r="T21" s="2">
        <f>VLOOKUP(A21,[1]TDSheet!$A:$M,13,0)</f>
        <v>33.4</v>
      </c>
      <c r="V21" s="2">
        <f t="shared" si="6"/>
        <v>143.19</v>
      </c>
      <c r="X21" s="22">
        <f>VLOOKUP(A21,[1]TDSheet!$A:$AA,27,0)</f>
        <v>16</v>
      </c>
      <c r="Y21" s="24">
        <v>21</v>
      </c>
      <c r="Z21" s="2">
        <f t="shared" si="7"/>
        <v>144.47999999999999</v>
      </c>
    </row>
    <row r="22" spans="1:26" ht="11.1" customHeight="1" outlineLevel="3" x14ac:dyDescent="0.2">
      <c r="A22" s="8" t="s">
        <v>25</v>
      </c>
      <c r="B22" s="8" t="str">
        <f>VLOOKUP(A22,[1]TDSheet!$A:$C,3,0)</f>
        <v>шт</v>
      </c>
      <c r="C22" s="25" t="str">
        <f>VLOOKUP(A22,[1]TDSheet!$A:$B,2,0)</f>
        <v>Окт</v>
      </c>
      <c r="D22" s="10">
        <v>180</v>
      </c>
      <c r="E22" s="10">
        <v>448</v>
      </c>
      <c r="F22" s="10">
        <v>212</v>
      </c>
      <c r="G22" s="10">
        <v>371</v>
      </c>
      <c r="H22" s="22">
        <f>VLOOKUP(A22,[1]TDSheet!$A:$H,8,0)</f>
        <v>0.7</v>
      </c>
      <c r="M22" s="2">
        <f t="shared" si="3"/>
        <v>42.4</v>
      </c>
      <c r="N22" s="23">
        <f t="shared" si="9"/>
        <v>180.19999999999993</v>
      </c>
      <c r="O22" s="23"/>
      <c r="P22" s="2">
        <f t="shared" si="4"/>
        <v>12.999999999999998</v>
      </c>
      <c r="Q22" s="2">
        <f t="shared" si="5"/>
        <v>8.75</v>
      </c>
      <c r="R22" s="2">
        <f>VLOOKUP(A22,[1]TDSheet!$A:$U,21,0)</f>
        <v>41.4</v>
      </c>
      <c r="S22" s="2">
        <f>VLOOKUP(A22,[1]TDSheet!$A:$V,22,0)</f>
        <v>30.4</v>
      </c>
      <c r="T22" s="2">
        <f>VLOOKUP(A22,[1]TDSheet!$A:$M,13,0)</f>
        <v>53</v>
      </c>
      <c r="V22" s="2">
        <f t="shared" si="6"/>
        <v>126.13999999999994</v>
      </c>
      <c r="X22" s="22">
        <f>VLOOKUP(A22,[1]TDSheet!$A:$AA,27,0)</f>
        <v>8</v>
      </c>
      <c r="Y22" s="24">
        <v>23</v>
      </c>
      <c r="Z22" s="2">
        <f t="shared" si="7"/>
        <v>128.79999999999998</v>
      </c>
    </row>
    <row r="23" spans="1:26" ht="21.95" customHeight="1" outlineLevel="3" x14ac:dyDescent="0.2">
      <c r="A23" s="8" t="s">
        <v>26</v>
      </c>
      <c r="B23" s="8" t="str">
        <f>VLOOKUP(A23,[1]TDSheet!$A:$C,3,0)</f>
        <v>шт</v>
      </c>
      <c r="C23" s="8"/>
      <c r="D23" s="10">
        <v>464</v>
      </c>
      <c r="E23" s="10"/>
      <c r="F23" s="10">
        <v>158</v>
      </c>
      <c r="G23" s="10">
        <v>42</v>
      </c>
      <c r="H23" s="22">
        <f>VLOOKUP(A23,[1]TDSheet!$A:$H,8,0)</f>
        <v>0.9</v>
      </c>
      <c r="M23" s="2">
        <f t="shared" si="3"/>
        <v>31.6</v>
      </c>
      <c r="N23" s="23">
        <f>9*M23-G23</f>
        <v>242.40000000000003</v>
      </c>
      <c r="O23" s="23"/>
      <c r="P23" s="2">
        <f t="shared" si="4"/>
        <v>9</v>
      </c>
      <c r="Q23" s="2">
        <f t="shared" si="5"/>
        <v>1.3291139240506329</v>
      </c>
      <c r="R23" s="2">
        <f>VLOOKUP(A23,[1]TDSheet!$A:$U,21,0)</f>
        <v>18.8</v>
      </c>
      <c r="S23" s="2">
        <f>VLOOKUP(A23,[1]TDSheet!$A:$V,22,0)</f>
        <v>40.799999999999997</v>
      </c>
      <c r="T23" s="2">
        <f>VLOOKUP(A23,[1]TDSheet!$A:$M,13,0)</f>
        <v>5.2</v>
      </c>
      <c r="V23" s="2">
        <f t="shared" si="6"/>
        <v>218.16000000000003</v>
      </c>
      <c r="X23" s="22">
        <f>VLOOKUP(A23,[1]TDSheet!$A:$AA,27,0)</f>
        <v>8</v>
      </c>
      <c r="Y23" s="24">
        <v>31</v>
      </c>
      <c r="Z23" s="2">
        <f t="shared" si="7"/>
        <v>223.20000000000002</v>
      </c>
    </row>
    <row r="24" spans="1:26" ht="21.95" customHeight="1" outlineLevel="3" x14ac:dyDescent="0.2">
      <c r="A24" s="21" t="s">
        <v>61</v>
      </c>
      <c r="B24" s="20" t="s">
        <v>53</v>
      </c>
      <c r="C24" s="25" t="str">
        <f>VLOOKUP(A24,[1]TDSheet!$A:$B,2,0)</f>
        <v>Окт</v>
      </c>
      <c r="D24" s="10"/>
      <c r="E24" s="10"/>
      <c r="F24" s="10"/>
      <c r="G24" s="10"/>
      <c r="H24" s="22">
        <v>0.9</v>
      </c>
      <c r="N24" s="26">
        <v>200</v>
      </c>
      <c r="O24" s="23"/>
      <c r="R24" s="2">
        <v>0</v>
      </c>
      <c r="S24" s="2">
        <v>0</v>
      </c>
      <c r="T24" s="2">
        <v>0</v>
      </c>
      <c r="V24" s="2">
        <f t="shared" si="6"/>
        <v>180</v>
      </c>
      <c r="X24" s="22">
        <v>8</v>
      </c>
      <c r="Y24" s="24">
        <v>25</v>
      </c>
      <c r="Z24" s="2">
        <f t="shared" si="7"/>
        <v>180</v>
      </c>
    </row>
    <row r="25" spans="1:26" ht="11.1" customHeight="1" outlineLevel="3" x14ac:dyDescent="0.2">
      <c r="A25" s="8" t="s">
        <v>27</v>
      </c>
      <c r="B25" s="8" t="str">
        <f>VLOOKUP(A25,[1]TDSheet!$A:$C,3,0)</f>
        <v>кг</v>
      </c>
      <c r="C25" s="8"/>
      <c r="D25" s="10">
        <v>2110</v>
      </c>
      <c r="E25" s="10">
        <v>3075</v>
      </c>
      <c r="F25" s="10">
        <v>1665</v>
      </c>
      <c r="G25" s="10">
        <v>3210</v>
      </c>
      <c r="H25" s="22">
        <f>VLOOKUP(A25,[1]TDSheet!$A:$H,8,0)</f>
        <v>1</v>
      </c>
      <c r="M25" s="2">
        <f t="shared" si="3"/>
        <v>333</v>
      </c>
      <c r="N25" s="23">
        <v>1300</v>
      </c>
      <c r="O25" s="23"/>
      <c r="P25" s="2">
        <f t="shared" si="4"/>
        <v>13.543543543543544</v>
      </c>
      <c r="Q25" s="2">
        <f t="shared" si="5"/>
        <v>9.6396396396396398</v>
      </c>
      <c r="R25" s="2">
        <f>VLOOKUP(A25,[1]TDSheet!$A:$U,21,0)</f>
        <v>362</v>
      </c>
      <c r="S25" s="2">
        <f>VLOOKUP(A25,[1]TDSheet!$A:$V,22,0)</f>
        <v>287</v>
      </c>
      <c r="T25" s="2">
        <f>VLOOKUP(A25,[1]TDSheet!$A:$M,13,0)</f>
        <v>321</v>
      </c>
      <c r="V25" s="2">
        <f t="shared" si="6"/>
        <v>1300</v>
      </c>
      <c r="X25" s="22">
        <f>VLOOKUP(A25,[1]TDSheet!$A:$AA,27,0)</f>
        <v>5</v>
      </c>
      <c r="Y25" s="24">
        <v>260</v>
      </c>
      <c r="Z25" s="2">
        <f t="shared" si="7"/>
        <v>1300</v>
      </c>
    </row>
    <row r="26" spans="1:26" ht="11.1" customHeight="1" outlineLevel="3" x14ac:dyDescent="0.2">
      <c r="A26" s="8" t="s">
        <v>28</v>
      </c>
      <c r="B26" s="8" t="str">
        <f>VLOOKUP(A26,[1]TDSheet!$A:$C,3,0)</f>
        <v>шт</v>
      </c>
      <c r="C26" s="8"/>
      <c r="D26" s="10">
        <v>2063</v>
      </c>
      <c r="E26" s="10">
        <v>2175</v>
      </c>
      <c r="F26" s="10">
        <v>1092</v>
      </c>
      <c r="G26" s="10">
        <v>2642</v>
      </c>
      <c r="H26" s="22">
        <f>VLOOKUP(A26,[1]TDSheet!$A:$H,8,0)</f>
        <v>1</v>
      </c>
      <c r="M26" s="2">
        <f t="shared" si="3"/>
        <v>218.4</v>
      </c>
      <c r="N26" s="23">
        <f t="shared" si="9"/>
        <v>197.20000000000027</v>
      </c>
      <c r="O26" s="23"/>
      <c r="P26" s="2">
        <f t="shared" si="4"/>
        <v>13.000000000000002</v>
      </c>
      <c r="Q26" s="2">
        <f t="shared" si="5"/>
        <v>12.097069597069597</v>
      </c>
      <c r="R26" s="2">
        <f>VLOOKUP(A26,[1]TDSheet!$A:$U,21,0)</f>
        <v>257.60000000000002</v>
      </c>
      <c r="S26" s="2">
        <f>VLOOKUP(A26,[1]TDSheet!$A:$V,22,0)</f>
        <v>243.8</v>
      </c>
      <c r="T26" s="2">
        <f>VLOOKUP(A26,[1]TDSheet!$A:$M,13,0)</f>
        <v>228</v>
      </c>
      <c r="V26" s="2">
        <f t="shared" si="6"/>
        <v>197.20000000000027</v>
      </c>
      <c r="X26" s="22">
        <f>VLOOKUP(A26,[1]TDSheet!$A:$AA,27,0)</f>
        <v>5</v>
      </c>
      <c r="Y26" s="24">
        <v>40</v>
      </c>
      <c r="Z26" s="2">
        <f t="shared" si="7"/>
        <v>200</v>
      </c>
    </row>
    <row r="27" spans="1:26" ht="11.1" customHeight="1" outlineLevel="3" x14ac:dyDescent="0.2">
      <c r="A27" s="21" t="s">
        <v>56</v>
      </c>
      <c r="B27" s="20" t="s">
        <v>55</v>
      </c>
      <c r="C27" s="8"/>
      <c r="D27" s="10"/>
      <c r="E27" s="10"/>
      <c r="F27" s="10"/>
      <c r="G27" s="10"/>
      <c r="H27" s="22">
        <f>VLOOKUP(A27,[1]TDSheet!$A:$H,8,0)</f>
        <v>1</v>
      </c>
      <c r="M27" s="2">
        <f t="shared" si="3"/>
        <v>0</v>
      </c>
      <c r="N27" s="26">
        <v>300</v>
      </c>
      <c r="O27" s="23"/>
      <c r="P27" s="2" t="e">
        <f t="shared" si="4"/>
        <v>#DIV/0!</v>
      </c>
      <c r="Q27" s="2" t="e">
        <f t="shared" si="5"/>
        <v>#DIV/0!</v>
      </c>
      <c r="R27" s="2">
        <f>VLOOKUP(A27,[1]TDSheet!$A:$U,21,0)</f>
        <v>163.6</v>
      </c>
      <c r="S27" s="2">
        <f>VLOOKUP(A27,[1]TDSheet!$A:$V,22,0)</f>
        <v>145.30000000000001</v>
      </c>
      <c r="T27" s="2">
        <f>VLOOKUP(A27,[1]TDSheet!$A:$M,13,0)</f>
        <v>3.3</v>
      </c>
      <c r="V27" s="2">
        <f t="shared" si="6"/>
        <v>300</v>
      </c>
      <c r="X27" s="22">
        <f>VLOOKUP(A27,[1]TDSheet!$A:$AA,27,0)</f>
        <v>5.5</v>
      </c>
      <c r="Y27" s="24">
        <v>55</v>
      </c>
      <c r="Z27" s="2">
        <f t="shared" si="7"/>
        <v>302.5</v>
      </c>
    </row>
    <row r="28" spans="1:26" ht="11.1" customHeight="1" outlineLevel="3" x14ac:dyDescent="0.2">
      <c r="A28" s="8" t="s">
        <v>29</v>
      </c>
      <c r="B28" s="8" t="str">
        <f>VLOOKUP(A28,[1]TDSheet!$A:$C,3,0)</f>
        <v>шт</v>
      </c>
      <c r="C28" s="8"/>
      <c r="D28" s="10">
        <v>84</v>
      </c>
      <c r="E28" s="10"/>
      <c r="F28" s="10">
        <v>6</v>
      </c>
      <c r="G28" s="10">
        <v>78</v>
      </c>
      <c r="H28" s="22">
        <f>VLOOKUP(A28,[1]TDSheet!$A:$H,8,0)</f>
        <v>0.33</v>
      </c>
      <c r="M28" s="2">
        <f t="shared" si="3"/>
        <v>1.2</v>
      </c>
      <c r="N28" s="23"/>
      <c r="O28" s="23"/>
      <c r="P28" s="2">
        <f t="shared" si="4"/>
        <v>65</v>
      </c>
      <c r="Q28" s="2">
        <f t="shared" si="5"/>
        <v>65</v>
      </c>
      <c r="R28" s="2">
        <f>VLOOKUP(A28,[1]TDSheet!$A:$U,21,0)</f>
        <v>7.2</v>
      </c>
      <c r="S28" s="2">
        <f>VLOOKUP(A28,[1]TDSheet!$A:$V,22,0)</f>
        <v>1.2</v>
      </c>
      <c r="T28" s="2">
        <f>VLOOKUP(A28,[1]TDSheet!$A:$M,13,0)</f>
        <v>0</v>
      </c>
      <c r="V28" s="2">
        <f t="shared" si="6"/>
        <v>0</v>
      </c>
      <c r="X28" s="22">
        <f>VLOOKUP(A28,[1]TDSheet!$A:$AA,27,0)</f>
        <v>6</v>
      </c>
      <c r="Y28" s="24">
        <f t="shared" si="8"/>
        <v>0</v>
      </c>
      <c r="Z28" s="2">
        <f t="shared" si="7"/>
        <v>0</v>
      </c>
    </row>
    <row r="29" spans="1:26" ht="11.1" customHeight="1" outlineLevel="3" x14ac:dyDescent="0.2">
      <c r="A29" s="21" t="s">
        <v>57</v>
      </c>
      <c r="B29" s="20" t="s">
        <v>55</v>
      </c>
      <c r="C29" s="8"/>
      <c r="D29" s="10"/>
      <c r="E29" s="10"/>
      <c r="F29" s="10"/>
      <c r="G29" s="10"/>
      <c r="H29" s="22">
        <f>VLOOKUP(A29,[1]TDSheet!$A:$H,8,0)</f>
        <v>1</v>
      </c>
      <c r="M29" s="2">
        <f t="shared" si="3"/>
        <v>0</v>
      </c>
      <c r="N29" s="26">
        <v>150</v>
      </c>
      <c r="O29" s="23"/>
      <c r="P29" s="2" t="e">
        <f t="shared" si="4"/>
        <v>#DIV/0!</v>
      </c>
      <c r="Q29" s="2" t="e">
        <f t="shared" si="5"/>
        <v>#DIV/0!</v>
      </c>
      <c r="R29" s="2">
        <f>VLOOKUP(A29,[1]TDSheet!$A:$U,21,0)</f>
        <v>48</v>
      </c>
      <c r="S29" s="2">
        <f>VLOOKUP(A29,[1]TDSheet!$A:$V,22,0)</f>
        <v>12</v>
      </c>
      <c r="T29" s="2">
        <f>VLOOKUP(A29,[1]TDSheet!$A:$M,13,0)</f>
        <v>0</v>
      </c>
      <c r="V29" s="2">
        <f t="shared" si="6"/>
        <v>150</v>
      </c>
      <c r="X29" s="22">
        <f>VLOOKUP(A29,[1]TDSheet!$A:$AA,27,0)</f>
        <v>3</v>
      </c>
      <c r="Y29" s="24">
        <v>50</v>
      </c>
      <c r="Z29" s="2">
        <f t="shared" si="7"/>
        <v>150</v>
      </c>
    </row>
    <row r="30" spans="1:26" ht="11.1" customHeight="1" outlineLevel="3" x14ac:dyDescent="0.2">
      <c r="A30" s="8" t="s">
        <v>30</v>
      </c>
      <c r="B30" s="8" t="str">
        <f>VLOOKUP(A30,[1]TDSheet!$A:$C,3,0)</f>
        <v>шт</v>
      </c>
      <c r="C30" s="8"/>
      <c r="D30" s="10">
        <v>316</v>
      </c>
      <c r="E30" s="10">
        <v>1308</v>
      </c>
      <c r="F30" s="10">
        <v>426</v>
      </c>
      <c r="G30" s="10">
        <v>918</v>
      </c>
      <c r="H30" s="22">
        <f>VLOOKUP(A30,[1]TDSheet!$A:$H,8,0)</f>
        <v>0.25</v>
      </c>
      <c r="M30" s="2">
        <f t="shared" si="3"/>
        <v>85.2</v>
      </c>
      <c r="N30" s="23">
        <f t="shared" si="9"/>
        <v>189.60000000000014</v>
      </c>
      <c r="O30" s="23"/>
      <c r="P30" s="2">
        <f t="shared" si="4"/>
        <v>13.000000000000002</v>
      </c>
      <c r="Q30" s="2">
        <f t="shared" si="5"/>
        <v>10.774647887323944</v>
      </c>
      <c r="R30" s="2">
        <f>VLOOKUP(A30,[1]TDSheet!$A:$U,21,0)</f>
        <v>131</v>
      </c>
      <c r="S30" s="2">
        <f>VLOOKUP(A30,[1]TDSheet!$A:$V,22,0)</f>
        <v>150.19999999999999</v>
      </c>
      <c r="T30" s="2">
        <f>VLOOKUP(A30,[1]TDSheet!$A:$M,13,0)</f>
        <v>147</v>
      </c>
      <c r="V30" s="2">
        <f t="shared" si="6"/>
        <v>47.400000000000034</v>
      </c>
      <c r="X30" s="22">
        <f>VLOOKUP(A30,[1]TDSheet!$A:$AA,27,0)</f>
        <v>12</v>
      </c>
      <c r="Y30" s="24">
        <v>16</v>
      </c>
      <c r="Z30" s="2">
        <f t="shared" si="7"/>
        <v>48</v>
      </c>
    </row>
    <row r="31" spans="1:26" ht="11.1" customHeight="1" outlineLevel="3" x14ac:dyDescent="0.2">
      <c r="A31" s="8" t="s">
        <v>31</v>
      </c>
      <c r="B31" s="8" t="str">
        <f>VLOOKUP(A31,[1]TDSheet!$A:$C,3,0)</f>
        <v>кг</v>
      </c>
      <c r="C31" s="8"/>
      <c r="D31" s="10">
        <v>52.2</v>
      </c>
      <c r="E31" s="10"/>
      <c r="F31" s="10">
        <v>5.4</v>
      </c>
      <c r="G31" s="10"/>
      <c r="H31" s="22">
        <f>VLOOKUP(A31,[1]TDSheet!$A:$H,8,0)</f>
        <v>1</v>
      </c>
      <c r="M31" s="2">
        <f t="shared" si="3"/>
        <v>1.08</v>
      </c>
      <c r="N31" s="26">
        <v>150</v>
      </c>
      <c r="O31" s="23"/>
      <c r="P31" s="2">
        <f t="shared" si="4"/>
        <v>138.88888888888889</v>
      </c>
      <c r="Q31" s="2">
        <f t="shared" si="5"/>
        <v>0</v>
      </c>
      <c r="R31" s="2">
        <f>VLOOKUP(A31,[1]TDSheet!$A:$U,21,0)</f>
        <v>29.880000000000003</v>
      </c>
      <c r="S31" s="2">
        <f>VLOOKUP(A31,[1]TDSheet!$A:$V,22,0)</f>
        <v>0</v>
      </c>
      <c r="T31" s="2">
        <f>VLOOKUP(A31,[1]TDSheet!$A:$M,13,0)</f>
        <v>46.8</v>
      </c>
      <c r="V31" s="2">
        <f t="shared" si="6"/>
        <v>150</v>
      </c>
      <c r="X31" s="22">
        <f>VLOOKUP(A31,[1]TDSheet!$A:$AA,27,0)</f>
        <v>1.8</v>
      </c>
      <c r="Y31" s="24">
        <v>84</v>
      </c>
      <c r="Z31" s="2">
        <f t="shared" si="7"/>
        <v>151.20000000000002</v>
      </c>
    </row>
    <row r="32" spans="1:26" ht="11.1" customHeight="1" outlineLevel="3" x14ac:dyDescent="0.2">
      <c r="A32" s="8" t="s">
        <v>32</v>
      </c>
      <c r="B32" s="8" t="str">
        <f>VLOOKUP(A32,[1]TDSheet!$A:$C,3,0)</f>
        <v>шт</v>
      </c>
      <c r="C32" s="25" t="str">
        <f>VLOOKUP(A32,[1]TDSheet!$A:$B,2,0)</f>
        <v>Окт</v>
      </c>
      <c r="D32" s="10">
        <v>99</v>
      </c>
      <c r="E32" s="10">
        <v>1404</v>
      </c>
      <c r="F32" s="10">
        <v>558</v>
      </c>
      <c r="G32" s="10">
        <v>798</v>
      </c>
      <c r="H32" s="22">
        <f>VLOOKUP(A32,[1]TDSheet!$A:$H,8,0)</f>
        <v>0.25</v>
      </c>
      <c r="M32" s="2">
        <f t="shared" si="3"/>
        <v>111.6</v>
      </c>
      <c r="N32" s="23">
        <f t="shared" si="9"/>
        <v>652.79999999999995</v>
      </c>
      <c r="O32" s="23"/>
      <c r="P32" s="2">
        <f t="shared" si="4"/>
        <v>13</v>
      </c>
      <c r="Q32" s="2">
        <f t="shared" si="5"/>
        <v>7.1505376344086029</v>
      </c>
      <c r="R32" s="2">
        <f>VLOOKUP(A32,[1]TDSheet!$A:$U,21,0)</f>
        <v>153.4</v>
      </c>
      <c r="S32" s="2">
        <f>VLOOKUP(A32,[1]TDSheet!$A:$V,22,0)</f>
        <v>237.4</v>
      </c>
      <c r="T32" s="2">
        <f>VLOOKUP(A32,[1]TDSheet!$A:$M,13,0)</f>
        <v>155.4</v>
      </c>
      <c r="V32" s="2">
        <f t="shared" si="6"/>
        <v>163.19999999999999</v>
      </c>
      <c r="X32" s="22">
        <f>VLOOKUP(A32,[1]TDSheet!$A:$AA,27,0)</f>
        <v>12</v>
      </c>
      <c r="Y32" s="24">
        <v>55</v>
      </c>
      <c r="Z32" s="2">
        <f t="shared" si="7"/>
        <v>165</v>
      </c>
    </row>
    <row r="33" spans="1:26" ht="11.1" customHeight="1" outlineLevel="3" x14ac:dyDescent="0.2">
      <c r="A33" s="8" t="s">
        <v>33</v>
      </c>
      <c r="B33" s="8" t="str">
        <f>VLOOKUP(A33,[1]TDSheet!$A:$C,3,0)</f>
        <v>шт</v>
      </c>
      <c r="C33" s="25" t="str">
        <f>VLOOKUP(A33,[1]TDSheet!$A:$B,2,0)</f>
        <v>Окт</v>
      </c>
      <c r="D33" s="10">
        <v>213</v>
      </c>
      <c r="E33" s="10">
        <v>1584</v>
      </c>
      <c r="F33" s="10">
        <v>506</v>
      </c>
      <c r="G33" s="10">
        <v>1045</v>
      </c>
      <c r="H33" s="22">
        <f>VLOOKUP(A33,[1]TDSheet!$A:$H,8,0)</f>
        <v>0.25</v>
      </c>
      <c r="M33" s="2">
        <f t="shared" si="3"/>
        <v>101.2</v>
      </c>
      <c r="N33" s="23">
        <f t="shared" si="9"/>
        <v>270.60000000000014</v>
      </c>
      <c r="O33" s="23"/>
      <c r="P33" s="2">
        <f t="shared" si="4"/>
        <v>13.000000000000002</v>
      </c>
      <c r="Q33" s="2">
        <f t="shared" si="5"/>
        <v>10.326086956521738</v>
      </c>
      <c r="R33" s="2">
        <f>VLOOKUP(A33,[1]TDSheet!$A:$U,21,0)</f>
        <v>147.19999999999999</v>
      </c>
      <c r="S33" s="2">
        <f>VLOOKUP(A33,[1]TDSheet!$A:$V,22,0)</f>
        <v>203.8</v>
      </c>
      <c r="T33" s="2">
        <f>VLOOKUP(A33,[1]TDSheet!$A:$M,13,0)</f>
        <v>177</v>
      </c>
      <c r="V33" s="2">
        <f t="shared" si="6"/>
        <v>67.650000000000034</v>
      </c>
      <c r="X33" s="22">
        <f>VLOOKUP(A33,[1]TDSheet!$A:$AA,27,0)</f>
        <v>12</v>
      </c>
      <c r="Y33" s="24">
        <v>23</v>
      </c>
      <c r="Z33" s="2">
        <f t="shared" si="7"/>
        <v>69</v>
      </c>
    </row>
    <row r="34" spans="1:26" ht="11.1" customHeight="1" outlineLevel="3" x14ac:dyDescent="0.2">
      <c r="A34" s="21" t="s">
        <v>58</v>
      </c>
      <c r="B34" s="20" t="s">
        <v>55</v>
      </c>
      <c r="C34" s="8"/>
      <c r="D34" s="9"/>
      <c r="E34" s="10"/>
      <c r="F34" s="10"/>
      <c r="G34" s="10"/>
      <c r="H34" s="22">
        <f>VLOOKUP(A34,[1]TDSheet!$A:$H,8,0)</f>
        <v>1</v>
      </c>
      <c r="M34" s="2">
        <f t="shared" si="3"/>
        <v>0</v>
      </c>
      <c r="N34" s="26">
        <v>500</v>
      </c>
      <c r="O34" s="23"/>
      <c r="P34" s="2" t="e">
        <f t="shared" si="4"/>
        <v>#DIV/0!</v>
      </c>
      <c r="Q34" s="2" t="e">
        <f t="shared" si="5"/>
        <v>#DIV/0!</v>
      </c>
      <c r="R34" s="2">
        <f>VLOOKUP(A34,[1]TDSheet!$A:$U,21,0)</f>
        <v>55.620000000000005</v>
      </c>
      <c r="S34" s="2">
        <f>VLOOKUP(A34,[1]TDSheet!$A:$V,22,0)</f>
        <v>40.5</v>
      </c>
      <c r="T34" s="2">
        <f>VLOOKUP(A34,[1]TDSheet!$A:$M,13,0)</f>
        <v>0</v>
      </c>
      <c r="V34" s="2">
        <f t="shared" si="6"/>
        <v>500</v>
      </c>
      <c r="X34" s="22">
        <f>VLOOKUP(A34,[1]TDSheet!$A:$AA,27,0)</f>
        <v>2.7</v>
      </c>
      <c r="Y34" s="24">
        <v>186</v>
      </c>
      <c r="Z34" s="2">
        <f t="shared" si="7"/>
        <v>502.20000000000005</v>
      </c>
    </row>
    <row r="35" spans="1:26" ht="11.1" customHeight="1" outlineLevel="3" x14ac:dyDescent="0.2">
      <c r="A35" s="21" t="s">
        <v>59</v>
      </c>
      <c r="B35" s="20" t="s">
        <v>55</v>
      </c>
      <c r="C35" s="8"/>
      <c r="D35" s="9"/>
      <c r="E35" s="10"/>
      <c r="F35" s="10"/>
      <c r="G35" s="10"/>
      <c r="H35" s="22">
        <f>VLOOKUP(A35,[1]TDSheet!$A:$H,8,0)</f>
        <v>1</v>
      </c>
      <c r="M35" s="2">
        <f t="shared" si="3"/>
        <v>0</v>
      </c>
      <c r="N35" s="26">
        <v>500</v>
      </c>
      <c r="O35" s="23"/>
      <c r="P35" s="2" t="e">
        <f t="shared" si="4"/>
        <v>#DIV/0!</v>
      </c>
      <c r="Q35" s="2" t="e">
        <f t="shared" si="5"/>
        <v>#DIV/0!</v>
      </c>
      <c r="R35" s="2">
        <f>VLOOKUP(A35,[1]TDSheet!$A:$U,21,0)</f>
        <v>360</v>
      </c>
      <c r="S35" s="2">
        <f>VLOOKUP(A35,[1]TDSheet!$A:$V,22,0)</f>
        <v>0</v>
      </c>
      <c r="T35" s="2">
        <f>VLOOKUP(A35,[1]TDSheet!$A:$M,13,0)</f>
        <v>0</v>
      </c>
      <c r="V35" s="2">
        <f t="shared" si="6"/>
        <v>500</v>
      </c>
      <c r="X35" s="22">
        <f>VLOOKUP(A35,[1]TDSheet!$A:$AA,27,0)</f>
        <v>5</v>
      </c>
      <c r="Y35" s="24">
        <v>100</v>
      </c>
      <c r="Z35" s="2">
        <f t="shared" si="7"/>
        <v>500</v>
      </c>
    </row>
    <row r="36" spans="1:26" ht="11.1" customHeight="1" outlineLevel="3" x14ac:dyDescent="0.2">
      <c r="A36" s="8" t="s">
        <v>8</v>
      </c>
      <c r="B36" s="20" t="s">
        <v>53</v>
      </c>
      <c r="C36" s="8"/>
      <c r="D36" s="9"/>
      <c r="E36" s="10">
        <v>427</v>
      </c>
      <c r="F36" s="10">
        <v>400</v>
      </c>
      <c r="G36" s="10">
        <v>27</v>
      </c>
      <c r="H36" s="22">
        <v>0</v>
      </c>
      <c r="M36" s="2">
        <f t="shared" si="3"/>
        <v>80</v>
      </c>
      <c r="N36" s="23"/>
      <c r="O36" s="23"/>
      <c r="P36" s="2">
        <f t="shared" si="4"/>
        <v>0.33750000000000002</v>
      </c>
      <c r="Q36" s="2">
        <f t="shared" si="5"/>
        <v>0.33750000000000002</v>
      </c>
      <c r="R36" s="2">
        <v>0</v>
      </c>
      <c r="S36" s="2">
        <v>0</v>
      </c>
      <c r="T36" s="2">
        <v>0</v>
      </c>
      <c r="V36" s="2">
        <f t="shared" si="6"/>
        <v>0</v>
      </c>
      <c r="X36" s="22">
        <v>0</v>
      </c>
    </row>
    <row r="37" spans="1:26" ht="11.1" customHeight="1" outlineLevel="3" x14ac:dyDescent="0.2">
      <c r="A37" s="8" t="s">
        <v>9</v>
      </c>
      <c r="B37" s="8" t="str">
        <f>VLOOKUP(A37,[1]TDSheet!$A:$C,3,0)</f>
        <v>шт</v>
      </c>
      <c r="C37" s="8"/>
      <c r="D37" s="9"/>
      <c r="E37" s="10">
        <v>142</v>
      </c>
      <c r="F37" s="10">
        <v>122</v>
      </c>
      <c r="G37" s="10">
        <v>11</v>
      </c>
      <c r="H37" s="22">
        <f>VLOOKUP(A37,[1]TDSheet!$A:$H,8,0)</f>
        <v>0</v>
      </c>
      <c r="M37" s="2">
        <f t="shared" si="3"/>
        <v>24.4</v>
      </c>
      <c r="N37" s="23"/>
      <c r="O37" s="23"/>
      <c r="P37" s="2">
        <f t="shared" si="4"/>
        <v>0.45081967213114754</v>
      </c>
      <c r="Q37" s="2">
        <f t="shared" si="5"/>
        <v>0.45081967213114754</v>
      </c>
      <c r="R37" s="2">
        <f>VLOOKUP(A37,[1]TDSheet!$A:$U,21,0)</f>
        <v>0</v>
      </c>
      <c r="S37" s="2">
        <f>VLOOKUP(A37,[1]TDSheet!$A:$V,22,0)</f>
        <v>0</v>
      </c>
      <c r="T37" s="2">
        <f>VLOOKUP(A37,[1]TDSheet!$A:$M,13,0)</f>
        <v>1.8</v>
      </c>
      <c r="V37" s="2">
        <f t="shared" si="6"/>
        <v>0</v>
      </c>
      <c r="X37" s="22">
        <f>VLOOKUP(A37,[1]TDSheet!$A:$AA,27,0)</f>
        <v>0</v>
      </c>
    </row>
  </sheetData>
  <autoFilter ref="A3:Z37" xr:uid="{93992619-6D28-42BE-A26F-8D1B96C0B5B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2023-10-19T14:21:08Z</dcterms:modified>
</cp:coreProperties>
</file>