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0,23 филиалы\"/>
    </mc:Choice>
  </mc:AlternateContent>
  <xr:revisionPtr revIDLastSave="0" documentId="13_ncr:1_{4EE61B24-F5C6-4917-8780-0DBF5A332ADD}" xr6:coauthVersionLast="45" xr6:coauthVersionMax="45" xr10:uidLastSave="{00000000-0000-0000-0000-000000000000}"/>
  <bookViews>
    <workbookView xWindow="-120" yWindow="-120" windowWidth="29040" windowHeight="15840" tabRatio="286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TDSheet!$A$3:$W$60</definedName>
    <definedName name="_xlnm._FilterDatabase" localSheetId="1" hidden="1">Лист1!$A$1:$F$56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3" i="1" l="1"/>
  <c r="W40" i="1"/>
  <c r="W46" i="1"/>
  <c r="W57" i="1"/>
  <c r="W58" i="1"/>
  <c r="W59" i="1"/>
  <c r="W60" i="1"/>
  <c r="O5" i="1"/>
  <c r="M7" i="1" l="1"/>
  <c r="M8" i="1"/>
  <c r="N8" i="1" s="1"/>
  <c r="M9" i="1"/>
  <c r="M10" i="1"/>
  <c r="M11" i="1"/>
  <c r="M12" i="1"/>
  <c r="M13" i="1"/>
  <c r="N13" i="1" s="1"/>
  <c r="M14" i="1"/>
  <c r="M15" i="1"/>
  <c r="M16" i="1"/>
  <c r="M17" i="1"/>
  <c r="M18" i="1"/>
  <c r="M19" i="1"/>
  <c r="N19" i="1" s="1"/>
  <c r="M20" i="1"/>
  <c r="M21" i="1"/>
  <c r="M22" i="1"/>
  <c r="M23" i="1"/>
  <c r="M24" i="1"/>
  <c r="M25" i="1"/>
  <c r="M26" i="1"/>
  <c r="M27" i="1"/>
  <c r="M28" i="1"/>
  <c r="M29" i="1"/>
  <c r="M30" i="1"/>
  <c r="M31" i="1"/>
  <c r="N31" i="1" s="1"/>
  <c r="M32" i="1"/>
  <c r="M33" i="1"/>
  <c r="N33" i="1" s="1"/>
  <c r="M34" i="1"/>
  <c r="M35" i="1"/>
  <c r="M36" i="1"/>
  <c r="M37" i="1"/>
  <c r="M38" i="1"/>
  <c r="N38" i="1" s="1"/>
  <c r="M39" i="1"/>
  <c r="N39" i="1" s="1"/>
  <c r="M40" i="1"/>
  <c r="M41" i="1"/>
  <c r="M42" i="1"/>
  <c r="M43" i="1"/>
  <c r="M44" i="1"/>
  <c r="N44" i="1" s="1"/>
  <c r="M45" i="1"/>
  <c r="N45" i="1" s="1"/>
  <c r="M46" i="1"/>
  <c r="M47" i="1"/>
  <c r="M48" i="1"/>
  <c r="N48" i="1" s="1"/>
  <c r="M49" i="1"/>
  <c r="M50" i="1"/>
  <c r="M51" i="1"/>
  <c r="M52" i="1"/>
  <c r="M53" i="1"/>
  <c r="M54" i="1"/>
  <c r="M55" i="1"/>
  <c r="M56" i="1"/>
  <c r="M57" i="1"/>
  <c r="M58" i="1"/>
  <c r="M59" i="1"/>
  <c r="M60" i="1"/>
  <c r="M6" i="1"/>
  <c r="G5" i="1"/>
  <c r="F5" i="1"/>
  <c r="V7" i="1"/>
  <c r="V14" i="1"/>
  <c r="V18" i="1"/>
  <c r="V24" i="1"/>
  <c r="V34" i="1"/>
  <c r="V35" i="1"/>
  <c r="V36" i="1"/>
  <c r="V37" i="1"/>
  <c r="V41" i="1"/>
  <c r="V42" i="1"/>
  <c r="V43" i="1"/>
  <c r="V44" i="1"/>
  <c r="V45" i="1"/>
  <c r="V48" i="1"/>
  <c r="V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7" i="1"/>
  <c r="U48" i="1"/>
  <c r="U49" i="1"/>
  <c r="U50" i="1"/>
  <c r="U51" i="1"/>
  <c r="U52" i="1"/>
  <c r="U53" i="1"/>
  <c r="U54" i="1"/>
  <c r="U55" i="1"/>
  <c r="U56" i="1"/>
  <c r="U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6" i="1"/>
  <c r="S7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5" i="1"/>
  <c r="S47" i="1"/>
  <c r="S48" i="1"/>
  <c r="S49" i="1"/>
  <c r="S50" i="1"/>
  <c r="S51" i="1"/>
  <c r="S52" i="1"/>
  <c r="S53" i="1"/>
  <c r="S54" i="1"/>
  <c r="S55" i="1"/>
  <c r="S56" i="1"/>
  <c r="S6" i="1"/>
  <c r="Q6" i="1" l="1"/>
  <c r="R6" i="1"/>
  <c r="R59" i="1"/>
  <c r="Q59" i="1"/>
  <c r="R57" i="1"/>
  <c r="Q57" i="1"/>
  <c r="R55" i="1"/>
  <c r="Q55" i="1"/>
  <c r="R53" i="1"/>
  <c r="Q53" i="1"/>
  <c r="R51" i="1"/>
  <c r="Q51" i="1"/>
  <c r="R49" i="1"/>
  <c r="Q49" i="1"/>
  <c r="Q47" i="1"/>
  <c r="R47" i="1"/>
  <c r="R45" i="1"/>
  <c r="Q45" i="1"/>
  <c r="R43" i="1"/>
  <c r="Q43" i="1"/>
  <c r="R41" i="1"/>
  <c r="Q41" i="1"/>
  <c r="Q39" i="1"/>
  <c r="R39" i="1"/>
  <c r="N37" i="1"/>
  <c r="Q37" i="1" s="1"/>
  <c r="R37" i="1"/>
  <c r="N35" i="1"/>
  <c r="Q35" i="1" s="1"/>
  <c r="R35" i="1"/>
  <c r="Q33" i="1"/>
  <c r="R33" i="1"/>
  <c r="R31" i="1"/>
  <c r="Q31" i="1"/>
  <c r="N29" i="1"/>
  <c r="Q29" i="1" s="1"/>
  <c r="R29" i="1"/>
  <c r="N27" i="1"/>
  <c r="Q27" i="1" s="1"/>
  <c r="R27" i="1"/>
  <c r="N25" i="1"/>
  <c r="Q25" i="1" s="1"/>
  <c r="R25" i="1"/>
  <c r="R23" i="1"/>
  <c r="Q23" i="1"/>
  <c r="N21" i="1"/>
  <c r="Q21" i="1" s="1"/>
  <c r="R21" i="1"/>
  <c r="Q19" i="1"/>
  <c r="R19" i="1"/>
  <c r="R17" i="1"/>
  <c r="N17" i="1"/>
  <c r="Q17" i="1" s="1"/>
  <c r="R15" i="1"/>
  <c r="N15" i="1"/>
  <c r="Q15" i="1" s="1"/>
  <c r="R13" i="1"/>
  <c r="Q13" i="1"/>
  <c r="N11" i="1"/>
  <c r="Q11" i="1" s="1"/>
  <c r="R11" i="1"/>
  <c r="R9" i="1"/>
  <c r="Q9" i="1"/>
  <c r="R7" i="1"/>
  <c r="N7" i="1"/>
  <c r="Q7" i="1" s="1"/>
  <c r="R60" i="1"/>
  <c r="Q60" i="1"/>
  <c r="R58" i="1"/>
  <c r="Q58" i="1"/>
  <c r="Q56" i="1"/>
  <c r="R56" i="1"/>
  <c r="Q54" i="1"/>
  <c r="R54" i="1"/>
  <c r="N52" i="1"/>
  <c r="Q52" i="1" s="1"/>
  <c r="R52" i="1"/>
  <c r="R50" i="1"/>
  <c r="Q50" i="1"/>
  <c r="R48" i="1"/>
  <c r="Q48" i="1"/>
  <c r="R46" i="1"/>
  <c r="Q46" i="1"/>
  <c r="Q44" i="1"/>
  <c r="R44" i="1"/>
  <c r="R42" i="1"/>
  <c r="N42" i="1"/>
  <c r="Q42" i="1" s="1"/>
  <c r="R40" i="1"/>
  <c r="Q40" i="1"/>
  <c r="R38" i="1"/>
  <c r="Q38" i="1"/>
  <c r="R36" i="1"/>
  <c r="N36" i="1"/>
  <c r="Q36" i="1" s="1"/>
  <c r="R34" i="1"/>
  <c r="N34" i="1"/>
  <c r="Q34" i="1" s="1"/>
  <c r="R32" i="1"/>
  <c r="Q32" i="1"/>
  <c r="R30" i="1"/>
  <c r="Q30" i="1"/>
  <c r="R28" i="1"/>
  <c r="N28" i="1"/>
  <c r="Q28" i="1" s="1"/>
  <c r="R26" i="1"/>
  <c r="N26" i="1"/>
  <c r="Q26" i="1" s="1"/>
  <c r="R24" i="1"/>
  <c r="N24" i="1"/>
  <c r="Q24" i="1" s="1"/>
  <c r="R22" i="1"/>
  <c r="Q22" i="1"/>
  <c r="R20" i="1"/>
  <c r="N20" i="1"/>
  <c r="Q20" i="1" s="1"/>
  <c r="R18" i="1"/>
  <c r="Q18" i="1"/>
  <c r="Q16" i="1"/>
  <c r="R16" i="1"/>
  <c r="Q14" i="1"/>
  <c r="R14" i="1"/>
  <c r="R12" i="1"/>
  <c r="Q12" i="1"/>
  <c r="R10" i="1"/>
  <c r="N10" i="1"/>
  <c r="Q10" i="1" s="1"/>
  <c r="Q8" i="1"/>
  <c r="R8" i="1"/>
  <c r="H7" i="1"/>
  <c r="W7" i="1" s="1"/>
  <c r="H8" i="1"/>
  <c r="W8" i="1" s="1"/>
  <c r="H9" i="1"/>
  <c r="W9" i="1" s="1"/>
  <c r="H10" i="1"/>
  <c r="W10" i="1" s="1"/>
  <c r="H11" i="1"/>
  <c r="W11" i="1" s="1"/>
  <c r="H12" i="1"/>
  <c r="W12" i="1" s="1"/>
  <c r="H14" i="1"/>
  <c r="W14" i="1" s="1"/>
  <c r="H15" i="1"/>
  <c r="W15" i="1" s="1"/>
  <c r="H16" i="1"/>
  <c r="W16" i="1" s="1"/>
  <c r="H17" i="1"/>
  <c r="W17" i="1" s="1"/>
  <c r="H18" i="1"/>
  <c r="W18" i="1" s="1"/>
  <c r="H19" i="1"/>
  <c r="W19" i="1" s="1"/>
  <c r="H20" i="1"/>
  <c r="W20" i="1" s="1"/>
  <c r="H21" i="1"/>
  <c r="W21" i="1" s="1"/>
  <c r="H22" i="1"/>
  <c r="W22" i="1" s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W39" i="1" s="1"/>
  <c r="H41" i="1"/>
  <c r="W41" i="1" s="1"/>
  <c r="H42" i="1"/>
  <c r="W42" i="1" s="1"/>
  <c r="H43" i="1"/>
  <c r="W43" i="1" s="1"/>
  <c r="H44" i="1"/>
  <c r="W44" i="1" s="1"/>
  <c r="H45" i="1"/>
  <c r="W45" i="1" s="1"/>
  <c r="H47" i="1"/>
  <c r="W47" i="1" s="1"/>
  <c r="H48" i="1"/>
  <c r="W48" i="1" s="1"/>
  <c r="H49" i="1"/>
  <c r="W49" i="1" s="1"/>
  <c r="H50" i="1"/>
  <c r="W50" i="1" s="1"/>
  <c r="H51" i="1"/>
  <c r="W51" i="1" s="1"/>
  <c r="H52" i="1"/>
  <c r="W52" i="1" s="1"/>
  <c r="H53" i="1"/>
  <c r="W53" i="1" s="1"/>
  <c r="H54" i="1"/>
  <c r="W54" i="1" s="1"/>
  <c r="H55" i="1"/>
  <c r="W55" i="1" s="1"/>
  <c r="H56" i="1"/>
  <c r="W56" i="1" s="1"/>
  <c r="H6" i="1"/>
  <c r="W6" i="1" s="1"/>
  <c r="C7" i="1"/>
  <c r="C14" i="1"/>
  <c r="C16" i="1"/>
  <c r="C18" i="1"/>
  <c r="C19" i="1"/>
  <c r="C22" i="1"/>
  <c r="C23" i="1"/>
  <c r="C24" i="1"/>
  <c r="C31" i="1"/>
  <c r="C32" i="1"/>
  <c r="C33" i="1"/>
  <c r="C34" i="1"/>
  <c r="C35" i="1"/>
  <c r="C36" i="1"/>
  <c r="C37" i="1"/>
  <c r="C39" i="1"/>
  <c r="C41" i="1"/>
  <c r="C42" i="1"/>
  <c r="C43" i="1"/>
  <c r="C44" i="1"/>
  <c r="C45" i="1"/>
  <c r="C48" i="1"/>
  <c r="W5" i="1"/>
  <c r="U5" i="1"/>
  <c r="T5" i="1"/>
  <c r="S5" i="1"/>
  <c r="M5" i="1"/>
  <c r="L5" i="1"/>
  <c r="K5" i="1"/>
  <c r="J5" i="1"/>
  <c r="I5" i="1"/>
  <c r="N5" i="1" l="1"/>
</calcChain>
</file>

<file path=xl/sharedStrings.xml><?xml version="1.0" encoding="utf-8"?>
<sst xmlns="http://schemas.openxmlformats.org/spreadsheetml/2006/main" count="250" uniqueCount="82">
  <si>
    <t>Период: 11.10.2023 - 18.10.2023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</si>
  <si>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</si>
  <si>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</si>
  <si>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</si>
  <si>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</si>
  <si>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</si>
  <si>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</si>
  <si>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</si>
  <si>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</si>
  <si>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</si>
  <si>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</si>
  <si>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</si>
  <si>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</si>
  <si>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</si>
  <si>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</si>
  <si>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</si>
  <si>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</si>
  <si>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</si>
  <si>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</si>
  <si>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</si>
  <si>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</si>
  <si>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</si>
  <si>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</si>
  <si>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</si>
  <si>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</si>
  <si>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</si>
  <si>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</si>
  <si>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</si>
  <si>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</si>
  <si>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</si>
  <si>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</si>
  <si>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</si>
  <si>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</si>
  <si>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</si>
  <si>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</si>
  <si>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</si>
  <si>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</si>
  <si>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</si>
  <si>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</si>
  <si>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</si>
  <si>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</si>
  <si>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</si>
  <si>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322 Сосиски Сочинки с сыром ТМ Стародворье в оболочке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</si>
  <si>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</si>
  <si>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</si>
  <si>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</si>
  <si>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</si>
  <si>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</si>
  <si>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П_200  Ветчина Дугушка ТМ Стародворье, вектор в/у    ПОКОМ</t>
  </si>
  <si>
    <t>П_217  Колбаса Докторская Дугушка, ВЕС, НЕ ГОСТ, ТМ Стародворье ПОКОМ</t>
  </si>
  <si>
    <t>П_225  Колбаса Дугушка со шпиком, ВЕС, ТМ Стародворье   ПОКОМ</t>
  </si>
  <si>
    <t>П_236  Колбаса Рубленая ЗАПЕЧ. Дугушка ТМ Стародворье, вектор, в/к    ПОКОМ</t>
  </si>
  <si>
    <t>082  Колбаса Стародворская, 0,4кг, ТС Старый двор  ПОКОМ</t>
  </si>
  <si>
    <t>095  Сосиски Баварские,  0.42кг, БАВАРУШКИ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</si>
  <si>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</si>
  <si>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</si>
  <si>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</si>
  <si>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</si>
  <si>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</si>
  <si>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</si>
  <si>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</si>
  <si>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</si>
  <si>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</si>
  <si>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</si>
  <si>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</si>
  <si>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</si>
  <si>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</si>
  <si>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</si>
  <si>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</si>
  <si>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</si>
  <si>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</si>
  <si>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</si>
  <si>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27,09</t>
  </si>
  <si>
    <t>ср 04,10</t>
  </si>
  <si>
    <t>коментарий</t>
  </si>
  <si>
    <t>вес</t>
  </si>
  <si>
    <t>ср 11,10</t>
  </si>
  <si>
    <t>АКЦИЯ</t>
  </si>
  <si>
    <t>вместо 096  Сосиски Баварские,  0.42кг,ПОКОМ</t>
  </si>
  <si>
    <t xml:space="preserve">ЗАКАЗ </t>
  </si>
  <si>
    <t>от филиала</t>
  </si>
  <si>
    <t>комментарий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</si>
</sst>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6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3" fillId="9" borderId="0" xfId="0" applyNumberFormat="1" applyFont="1" applyFill="1" applyAlignment="1">
      <alignment wrapText="1"/>
    </xf>
    <xf numFmtId="164" fontId="0" fillId="10" borderId="3" xfId="0" applyNumberFormat="1" applyFill="1" applyBorder="1" applyAlignment="1"/>
    <xf numFmtId="164" fontId="0" fillId="10" borderId="1" xfId="0" applyNumberFormat="1" applyFill="1" applyBorder="1" applyAlignment="1">
      <alignment horizontal="right" vertical="top"/>
    </xf>
    <xf numFmtId="164" fontId="6" fillId="11" borderId="0" xfId="0" applyNumberFormat="1" applyFont="1" applyFill="1"/>
    <xf numFmtId="164" fontId="4" fillId="4" borderId="0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/>
    <xf numFmtId="164" fontId="6" fillId="12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04.10.2023 - 11.10.2023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20,09</v>
          </cell>
          <cell r="R3" t="str">
            <v>ср 27,09</v>
          </cell>
          <cell r="S3" t="str">
            <v>ср 04,10</v>
          </cell>
          <cell r="T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12665.132000000003</v>
          </cell>
          <cell r="G5">
            <v>15443.525000000001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2533.0263999999997</v>
          </cell>
          <cell r="N5">
            <v>12372.027000000004</v>
          </cell>
          <cell r="Q5">
            <v>2296.4850000000006</v>
          </cell>
          <cell r="R5">
            <v>2314.3701999999994</v>
          </cell>
          <cell r="S5">
            <v>2795.6900000000005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50.874000000000002</v>
          </cell>
          <cell r="F6">
            <v>16.2</v>
          </cell>
          <cell r="G6">
            <v>29.276</v>
          </cell>
          <cell r="H6">
            <v>0</v>
          </cell>
          <cell r="M6">
            <v>3.2399999999999998</v>
          </cell>
          <cell r="O6">
            <v>9.0358024691358025</v>
          </cell>
          <cell r="P6">
            <v>9.0358024691358025</v>
          </cell>
          <cell r="Q6">
            <v>4.0439999999999996</v>
          </cell>
          <cell r="R6">
            <v>11.9206</v>
          </cell>
          <cell r="S6">
            <v>5.1132</v>
          </cell>
          <cell r="T6" t="str">
            <v>завод вывел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31.129000000000001</v>
          </cell>
          <cell r="F7">
            <v>16.324000000000002</v>
          </cell>
          <cell r="G7">
            <v>8.0090000000000003</v>
          </cell>
          <cell r="H7">
            <v>1</v>
          </cell>
          <cell r="M7">
            <v>3.2648000000000001</v>
          </cell>
          <cell r="N7">
            <v>21.374200000000002</v>
          </cell>
          <cell r="O7">
            <v>9</v>
          </cell>
          <cell r="P7">
            <v>2.453136486155354</v>
          </cell>
          <cell r="Q7">
            <v>4.6415999999999995</v>
          </cell>
          <cell r="R7">
            <v>12.2342</v>
          </cell>
          <cell r="S7">
            <v>6.5175999999999998</v>
          </cell>
          <cell r="T7" t="str">
            <v>акция/нет в матрице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39.814</v>
          </cell>
          <cell r="E8">
            <v>77.704999999999998</v>
          </cell>
          <cell r="F8">
            <v>37.457000000000001</v>
          </cell>
          <cell r="G8">
            <v>70.433999999999997</v>
          </cell>
          <cell r="H8">
            <v>1</v>
          </cell>
          <cell r="M8">
            <v>7.4914000000000005</v>
          </cell>
          <cell r="N8">
            <v>19.462800000000016</v>
          </cell>
          <cell r="O8">
            <v>12.000000000000002</v>
          </cell>
          <cell r="P8">
            <v>9.4019809381424029</v>
          </cell>
          <cell r="Q8">
            <v>11.148199999999999</v>
          </cell>
          <cell r="R8">
            <v>11.3612</v>
          </cell>
          <cell r="S8">
            <v>10.214600000000001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19.777000000000001</v>
          </cell>
          <cell r="E9">
            <v>106.548</v>
          </cell>
          <cell r="F9">
            <v>92.116</v>
          </cell>
          <cell r="G9">
            <v>34.209000000000003</v>
          </cell>
          <cell r="H9">
            <v>1</v>
          </cell>
          <cell r="M9">
            <v>18.423200000000001</v>
          </cell>
          <cell r="N9">
            <v>131.59980000000002</v>
          </cell>
          <cell r="O9">
            <v>9</v>
          </cell>
          <cell r="P9">
            <v>1.8568435450953147</v>
          </cell>
          <cell r="Q9">
            <v>17.712799999999998</v>
          </cell>
          <cell r="R9">
            <v>14.336600000000001</v>
          </cell>
          <cell r="S9">
            <v>7.8751999999999995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148</v>
          </cell>
          <cell r="E10">
            <v>204</v>
          </cell>
          <cell r="F10">
            <v>146</v>
          </cell>
          <cell r="G10">
            <v>113</v>
          </cell>
          <cell r="H10">
            <v>0.45</v>
          </cell>
          <cell r="M10">
            <v>29.2</v>
          </cell>
          <cell r="N10">
            <v>208.2</v>
          </cell>
          <cell r="O10">
            <v>11</v>
          </cell>
          <cell r="P10">
            <v>3.8698630136986303</v>
          </cell>
          <cell r="Q10">
            <v>2</v>
          </cell>
          <cell r="R10">
            <v>35.200000000000003</v>
          </cell>
          <cell r="S10">
            <v>21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123</v>
          </cell>
          <cell r="E11">
            <v>240</v>
          </cell>
          <cell r="F11">
            <v>169</v>
          </cell>
          <cell r="G11">
            <v>98</v>
          </cell>
          <cell r="H11">
            <v>0.45</v>
          </cell>
          <cell r="M11">
            <v>33.799999999999997</v>
          </cell>
          <cell r="N11">
            <v>240</v>
          </cell>
          <cell r="O11">
            <v>10</v>
          </cell>
          <cell r="P11">
            <v>2.8994082840236688</v>
          </cell>
          <cell r="Q11">
            <v>6.4</v>
          </cell>
          <cell r="R11">
            <v>39.4</v>
          </cell>
          <cell r="S11">
            <v>28</v>
          </cell>
        </row>
        <row r="12">
          <cell r="A12" t="str">
            <v>082  Колбаса Стародворская, 0,4кг, ТС Старый двор  ПОКОМ</v>
          </cell>
          <cell r="B12" t="str">
            <v>шт</v>
          </cell>
          <cell r="D12">
            <v>27</v>
          </cell>
          <cell r="F12">
            <v>-4</v>
          </cell>
          <cell r="G12">
            <v>26</v>
          </cell>
          <cell r="H12">
            <v>0.4</v>
          </cell>
          <cell r="M12">
            <v>-0.8</v>
          </cell>
          <cell r="O12">
            <v>-32.5</v>
          </cell>
          <cell r="P12">
            <v>-32.5</v>
          </cell>
          <cell r="Q12">
            <v>0</v>
          </cell>
          <cell r="R12">
            <v>-1</v>
          </cell>
          <cell r="S12">
            <v>-1.2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D13">
            <v>97</v>
          </cell>
          <cell r="F13">
            <v>26</v>
          </cell>
          <cell r="H13">
            <v>0.42</v>
          </cell>
          <cell r="M13">
            <v>5.2</v>
          </cell>
          <cell r="O13">
            <v>0</v>
          </cell>
          <cell r="P13">
            <v>0</v>
          </cell>
          <cell r="Q13">
            <v>9.4</v>
          </cell>
          <cell r="R13">
            <v>9.1999999999999993</v>
          </cell>
          <cell r="S13">
            <v>152.80000000000001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Окт</v>
          </cell>
          <cell r="D14">
            <v>663.57100000000003</v>
          </cell>
          <cell r="F14">
            <v>108.205</v>
          </cell>
          <cell r="G14">
            <v>541.29100000000005</v>
          </cell>
          <cell r="H14">
            <v>1</v>
          </cell>
          <cell r="M14">
            <v>21.640999999999998</v>
          </cell>
          <cell r="O14">
            <v>25.012291483757686</v>
          </cell>
          <cell r="P14">
            <v>25.012291483757686</v>
          </cell>
          <cell r="Q14">
            <v>7.3855999999999993</v>
          </cell>
          <cell r="R14">
            <v>21.6952</v>
          </cell>
          <cell r="S14">
            <v>17.617599999999999</v>
          </cell>
          <cell r="T14" t="str">
            <v>акция/нет в матрице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  <cell r="D15">
            <v>1989.9870000000001</v>
          </cell>
          <cell r="E15">
            <v>2299.7049999999999</v>
          </cell>
          <cell r="F15">
            <v>1871.4670000000001</v>
          </cell>
          <cell r="G15">
            <v>2056.8090000000002</v>
          </cell>
          <cell r="H15">
            <v>1</v>
          </cell>
          <cell r="M15">
            <v>374.29340000000002</v>
          </cell>
          <cell r="N15">
            <v>2434.7118</v>
          </cell>
          <cell r="O15">
            <v>12</v>
          </cell>
          <cell r="P15">
            <v>5.4951783814515567</v>
          </cell>
          <cell r="Q15">
            <v>378.22579999999999</v>
          </cell>
          <cell r="R15">
            <v>333.01280000000003</v>
          </cell>
          <cell r="S15">
            <v>326.59859999999998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Окт</v>
          </cell>
          <cell r="D16">
            <v>406.50099999999998</v>
          </cell>
          <cell r="F16">
            <v>88.031999999999996</v>
          </cell>
          <cell r="G16">
            <v>297.35300000000001</v>
          </cell>
          <cell r="H16">
            <v>1</v>
          </cell>
          <cell r="M16">
            <v>17.606400000000001</v>
          </cell>
          <cell r="O16">
            <v>16.888915394402037</v>
          </cell>
          <cell r="P16">
            <v>16.888915394402037</v>
          </cell>
          <cell r="Q16">
            <v>21.641999999999999</v>
          </cell>
          <cell r="R16">
            <v>23.063200000000002</v>
          </cell>
          <cell r="S16">
            <v>73.079599999999999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  <cell r="D17">
            <v>1303.193</v>
          </cell>
          <cell r="E17">
            <v>1990.06</v>
          </cell>
          <cell r="F17">
            <v>1436.355</v>
          </cell>
          <cell r="G17">
            <v>1584.9069999999999</v>
          </cell>
          <cell r="H17">
            <v>1</v>
          </cell>
          <cell r="M17">
            <v>287.27100000000002</v>
          </cell>
          <cell r="N17">
            <v>1862.3450000000005</v>
          </cell>
          <cell r="O17">
            <v>12</v>
          </cell>
          <cell r="P17">
            <v>5.5171145016378258</v>
          </cell>
          <cell r="Q17">
            <v>279.17140000000001</v>
          </cell>
          <cell r="R17">
            <v>264.30579999999998</v>
          </cell>
          <cell r="S17">
            <v>251.8058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Окт</v>
          </cell>
          <cell r="D18">
            <v>679.76199999999994</v>
          </cell>
          <cell r="F18">
            <v>124.46599999999999</v>
          </cell>
          <cell r="G18">
            <v>499.11399999999998</v>
          </cell>
          <cell r="H18">
            <v>1</v>
          </cell>
          <cell r="M18">
            <v>24.8932</v>
          </cell>
          <cell r="O18">
            <v>20.050214516414119</v>
          </cell>
          <cell r="P18">
            <v>20.050214516414119</v>
          </cell>
          <cell r="Q18">
            <v>4.9316000000000004</v>
          </cell>
          <cell r="R18">
            <v>9.170399999999999</v>
          </cell>
          <cell r="S18">
            <v>3.3448000000000002</v>
          </cell>
          <cell r="T18" t="str">
            <v>акция/нет в матрице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Окт</v>
          </cell>
          <cell r="D19">
            <v>446.74400000000003</v>
          </cell>
          <cell r="F19">
            <v>51.837000000000003</v>
          </cell>
          <cell r="G19">
            <v>294.70999999999998</v>
          </cell>
          <cell r="H19">
            <v>1</v>
          </cell>
          <cell r="M19">
            <v>10.3674</v>
          </cell>
          <cell r="O19">
            <v>28.426606477998337</v>
          </cell>
          <cell r="P19">
            <v>28.426606477998337</v>
          </cell>
          <cell r="Q19">
            <v>16.038399999999999</v>
          </cell>
          <cell r="R19">
            <v>17.645800000000001</v>
          </cell>
          <cell r="S19">
            <v>13.5678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  <cell r="D20">
            <v>1335.6579999999999</v>
          </cell>
          <cell r="E20">
            <v>1525.3050000000001</v>
          </cell>
          <cell r="F20">
            <v>1235.175</v>
          </cell>
          <cell r="G20">
            <v>1344.4970000000001</v>
          </cell>
          <cell r="H20">
            <v>1</v>
          </cell>
          <cell r="M20">
            <v>247.035</v>
          </cell>
          <cell r="N20">
            <v>1619.923</v>
          </cell>
          <cell r="O20">
            <v>12</v>
          </cell>
          <cell r="P20">
            <v>5.4425364826846403</v>
          </cell>
          <cell r="Q20">
            <v>244.57420000000002</v>
          </cell>
          <cell r="R20">
            <v>216.1044</v>
          </cell>
          <cell r="S20">
            <v>213.17579999999998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  <cell r="D21">
            <v>1708.1890000000001</v>
          </cell>
          <cell r="E21">
            <v>1344.92</v>
          </cell>
          <cell r="F21">
            <v>1244.114</v>
          </cell>
          <cell r="G21">
            <v>1600.4349999999999</v>
          </cell>
          <cell r="H21">
            <v>1</v>
          </cell>
          <cell r="M21">
            <v>248.8228</v>
          </cell>
          <cell r="N21">
            <v>1385.4386</v>
          </cell>
          <cell r="O21">
            <v>12</v>
          </cell>
          <cell r="P21">
            <v>6.4320271293466673</v>
          </cell>
          <cell r="Q21">
            <v>294.01080000000002</v>
          </cell>
          <cell r="R21">
            <v>233.4982</v>
          </cell>
          <cell r="S21">
            <v>236.28319999999999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Окт</v>
          </cell>
          <cell r="D22">
            <v>967.40899999999999</v>
          </cell>
          <cell r="F22">
            <v>169.42599999999999</v>
          </cell>
          <cell r="G22">
            <v>768.15899999999999</v>
          </cell>
          <cell r="H22">
            <v>1</v>
          </cell>
          <cell r="M22">
            <v>33.885199999999998</v>
          </cell>
          <cell r="O22">
            <v>22.669454511113997</v>
          </cell>
          <cell r="P22">
            <v>22.669454511113997</v>
          </cell>
          <cell r="Q22">
            <v>30.055599999999998</v>
          </cell>
          <cell r="R22">
            <v>39.925400000000003</v>
          </cell>
          <cell r="S22">
            <v>31.066000000000003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Окт</v>
          </cell>
          <cell r="D23">
            <v>654.51800000000003</v>
          </cell>
          <cell r="F23">
            <v>73.376000000000005</v>
          </cell>
          <cell r="G23">
            <v>552.35</v>
          </cell>
          <cell r="H23">
            <v>1</v>
          </cell>
          <cell r="M23">
            <v>14.6752</v>
          </cell>
          <cell r="O23">
            <v>37.638328608809424</v>
          </cell>
          <cell r="P23">
            <v>37.638328608809424</v>
          </cell>
          <cell r="Q23">
            <v>22.683199999999999</v>
          </cell>
          <cell r="R23">
            <v>15.511799999999999</v>
          </cell>
          <cell r="S23">
            <v>18.5274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Окт</v>
          </cell>
          <cell r="D24">
            <v>144.423</v>
          </cell>
          <cell r="F24">
            <v>60.473999999999997</v>
          </cell>
          <cell r="G24">
            <v>68.215999999999994</v>
          </cell>
          <cell r="H24">
            <v>1</v>
          </cell>
          <cell r="M24">
            <v>12.094799999999999</v>
          </cell>
          <cell r="N24">
            <v>76.921599999999998</v>
          </cell>
          <cell r="O24">
            <v>12</v>
          </cell>
          <cell r="P24">
            <v>5.6401097992525715</v>
          </cell>
          <cell r="Q24">
            <v>5.6204000000000001</v>
          </cell>
          <cell r="R24">
            <v>13.863999999999999</v>
          </cell>
          <cell r="S24">
            <v>10.353199999999999</v>
          </cell>
          <cell r="T24" t="str">
            <v>акция/нет в матрице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  <cell r="D25">
            <v>185.14400000000001</v>
          </cell>
          <cell r="E25">
            <v>140.767</v>
          </cell>
          <cell r="F25">
            <v>200.86799999999999</v>
          </cell>
          <cell r="G25">
            <v>85.527000000000001</v>
          </cell>
          <cell r="H25">
            <v>1</v>
          </cell>
          <cell r="M25">
            <v>40.1736</v>
          </cell>
          <cell r="N25">
            <v>276.03540000000004</v>
          </cell>
          <cell r="O25">
            <v>9</v>
          </cell>
          <cell r="P25">
            <v>2.1289354202760022</v>
          </cell>
          <cell r="Q25">
            <v>34.2074</v>
          </cell>
          <cell r="R25">
            <v>34.7196</v>
          </cell>
          <cell r="S25">
            <v>21.003999999999998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  <cell r="D26">
            <v>177.26</v>
          </cell>
          <cell r="E26">
            <v>173.84100000000001</v>
          </cell>
          <cell r="F26">
            <v>210.83799999999999</v>
          </cell>
          <cell r="G26">
            <v>99.295000000000002</v>
          </cell>
          <cell r="H26">
            <v>1</v>
          </cell>
          <cell r="M26">
            <v>42.1676</v>
          </cell>
          <cell r="N26">
            <v>280.21339999999998</v>
          </cell>
          <cell r="O26">
            <v>9</v>
          </cell>
          <cell r="P26">
            <v>2.3547700129957598</v>
          </cell>
          <cell r="Q26">
            <v>43.1006</v>
          </cell>
          <cell r="R26">
            <v>31.526799999999998</v>
          </cell>
          <cell r="S26">
            <v>26.5916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  <cell r="D27">
            <v>38.018000000000001</v>
          </cell>
          <cell r="E27">
            <v>338.86399999999998</v>
          </cell>
          <cell r="F27">
            <v>176.97300000000001</v>
          </cell>
          <cell r="G27">
            <v>159.095</v>
          </cell>
          <cell r="H27">
            <v>1</v>
          </cell>
          <cell r="M27">
            <v>35.394600000000004</v>
          </cell>
          <cell r="N27">
            <v>230.24560000000005</v>
          </cell>
          <cell r="O27">
            <v>11</v>
          </cell>
          <cell r="P27">
            <v>4.4948947014516332</v>
          </cell>
          <cell r="Q27">
            <v>45.414999999999999</v>
          </cell>
          <cell r="R27">
            <v>32.926600000000001</v>
          </cell>
          <cell r="S27">
            <v>27.699599999999997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  <cell r="D28">
            <v>13.365</v>
          </cell>
          <cell r="E28">
            <v>128.92699999999999</v>
          </cell>
          <cell r="F28">
            <v>95.917000000000002</v>
          </cell>
          <cell r="G28">
            <v>36.274000000000001</v>
          </cell>
          <cell r="H28">
            <v>1</v>
          </cell>
          <cell r="M28">
            <v>19.183399999999999</v>
          </cell>
          <cell r="N28">
            <v>136.3766</v>
          </cell>
          <cell r="O28">
            <v>9</v>
          </cell>
          <cell r="P28">
            <v>1.8909056788681882</v>
          </cell>
          <cell r="Q28">
            <v>12.3148</v>
          </cell>
          <cell r="R28">
            <v>16.183199999999999</v>
          </cell>
          <cell r="S28">
            <v>9.8727999999999998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  <cell r="D29">
            <v>127.68300000000001</v>
          </cell>
          <cell r="E29">
            <v>1297.1199999999999</v>
          </cell>
          <cell r="F29">
            <v>536.61300000000006</v>
          </cell>
          <cell r="G29">
            <v>730.66499999999996</v>
          </cell>
          <cell r="H29">
            <v>1</v>
          </cell>
          <cell r="M29">
            <v>107.32260000000001</v>
          </cell>
          <cell r="N29">
            <v>557.20620000000008</v>
          </cell>
          <cell r="O29">
            <v>12</v>
          </cell>
          <cell r="P29">
            <v>6.8081187000687642</v>
          </cell>
          <cell r="Q29">
            <v>84.795400000000001</v>
          </cell>
          <cell r="R29">
            <v>114.88199999999999</v>
          </cell>
          <cell r="S29">
            <v>106.81120000000001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  <cell r="E30">
            <v>536.52200000000005</v>
          </cell>
          <cell r="F30">
            <v>390.66300000000001</v>
          </cell>
          <cell r="G30">
            <v>131.58699999999999</v>
          </cell>
          <cell r="H30">
            <v>1</v>
          </cell>
          <cell r="M30">
            <v>78.132599999999996</v>
          </cell>
          <cell r="N30">
            <v>571.60640000000001</v>
          </cell>
          <cell r="O30">
            <v>9</v>
          </cell>
          <cell r="P30">
            <v>1.684149765910772</v>
          </cell>
          <cell r="Q30">
            <v>80.362400000000008</v>
          </cell>
          <cell r="R30">
            <v>77.772199999999998</v>
          </cell>
          <cell r="S30">
            <v>20.9788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Окт</v>
          </cell>
          <cell r="D31">
            <v>289</v>
          </cell>
          <cell r="E31">
            <v>402</v>
          </cell>
          <cell r="F31">
            <v>229</v>
          </cell>
          <cell r="G31">
            <v>412</v>
          </cell>
          <cell r="H31">
            <v>0.4</v>
          </cell>
          <cell r="M31">
            <v>45.8</v>
          </cell>
          <cell r="N31">
            <v>137.59999999999991</v>
          </cell>
          <cell r="O31">
            <v>11.999999999999998</v>
          </cell>
          <cell r="P31">
            <v>8.9956331877729259</v>
          </cell>
          <cell r="Q31">
            <v>87</v>
          </cell>
          <cell r="R31">
            <v>34.4</v>
          </cell>
          <cell r="S31">
            <v>54.2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Окт</v>
          </cell>
          <cell r="D32">
            <v>1227</v>
          </cell>
          <cell r="F32">
            <v>1123</v>
          </cell>
          <cell r="G32">
            <v>-2</v>
          </cell>
          <cell r="H32">
            <v>0.4</v>
          </cell>
          <cell r="M32">
            <v>224.6</v>
          </cell>
          <cell r="N32">
            <v>200</v>
          </cell>
          <cell r="O32">
            <v>0.88156723063223508</v>
          </cell>
          <cell r="P32">
            <v>-8.9047195013357075E-3</v>
          </cell>
          <cell r="Q32">
            <v>107.6</v>
          </cell>
          <cell r="R32">
            <v>80.599999999999994</v>
          </cell>
          <cell r="S32">
            <v>221.2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Окт</v>
          </cell>
          <cell r="D33">
            <v>1108</v>
          </cell>
          <cell r="F33">
            <v>399</v>
          </cell>
          <cell r="G33">
            <v>594</v>
          </cell>
          <cell r="H33">
            <v>0.4</v>
          </cell>
          <cell r="M33">
            <v>79.8</v>
          </cell>
          <cell r="O33">
            <v>7.4436090225563909</v>
          </cell>
          <cell r="P33">
            <v>7.4436090225563909</v>
          </cell>
          <cell r="Q33">
            <v>76.599999999999994</v>
          </cell>
          <cell r="R33">
            <v>71.8</v>
          </cell>
          <cell r="S33">
            <v>215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Окт</v>
          </cell>
          <cell r="D34">
            <v>496</v>
          </cell>
          <cell r="F34">
            <v>298</v>
          </cell>
          <cell r="G34">
            <v>117</v>
          </cell>
          <cell r="H34">
            <v>0.4</v>
          </cell>
          <cell r="M34">
            <v>59.6</v>
          </cell>
          <cell r="N34">
            <v>419.4</v>
          </cell>
          <cell r="O34">
            <v>9</v>
          </cell>
          <cell r="P34">
            <v>1.9630872483221475</v>
          </cell>
          <cell r="Q34">
            <v>39.4</v>
          </cell>
          <cell r="R34">
            <v>74.599999999999994</v>
          </cell>
          <cell r="S34">
            <v>63.4</v>
          </cell>
          <cell r="T34" t="str">
            <v>акция/нет в матрице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Окт</v>
          </cell>
          <cell r="D35">
            <v>22.420999999999999</v>
          </cell>
          <cell r="F35">
            <v>8.1159999999999997</v>
          </cell>
          <cell r="G35">
            <v>6.2169999999999996</v>
          </cell>
          <cell r="H35">
            <v>1</v>
          </cell>
          <cell r="M35">
            <v>1.6232</v>
          </cell>
          <cell r="N35">
            <v>11.638200000000001</v>
          </cell>
          <cell r="O35">
            <v>11</v>
          </cell>
          <cell r="P35">
            <v>3.8300887136520454</v>
          </cell>
          <cell r="Q35">
            <v>6.5133999999999999</v>
          </cell>
          <cell r="R35">
            <v>12.417</v>
          </cell>
          <cell r="S35">
            <v>8.6262000000000008</v>
          </cell>
          <cell r="T35" t="str">
            <v>акция/нет в матрице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Окт</v>
          </cell>
          <cell r="D36">
            <v>26.048999999999999</v>
          </cell>
          <cell r="F36">
            <v>16.504999999999999</v>
          </cell>
          <cell r="G36">
            <v>-0.09</v>
          </cell>
          <cell r="H36">
            <v>1</v>
          </cell>
          <cell r="M36">
            <v>3.3009999999999997</v>
          </cell>
          <cell r="N36">
            <v>23.196999999999999</v>
          </cell>
          <cell r="O36">
            <v>7</v>
          </cell>
          <cell r="P36">
            <v>-2.7264465313541351E-2</v>
          </cell>
          <cell r="Q36">
            <v>6.0213999999999999</v>
          </cell>
          <cell r="R36">
            <v>12.896799999999999</v>
          </cell>
          <cell r="S36">
            <v>6.3220000000000001</v>
          </cell>
          <cell r="T36" t="str">
            <v>акция/нет в матрице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Окт</v>
          </cell>
          <cell r="D37">
            <v>215.333</v>
          </cell>
          <cell r="F37">
            <v>76.218000000000004</v>
          </cell>
          <cell r="G37">
            <v>126.928</v>
          </cell>
          <cell r="H37">
            <v>1</v>
          </cell>
          <cell r="M37">
            <v>15.243600000000001</v>
          </cell>
          <cell r="N37">
            <v>55.995200000000011</v>
          </cell>
          <cell r="O37">
            <v>12</v>
          </cell>
          <cell r="P37">
            <v>8.3266420005772908</v>
          </cell>
          <cell r="Q37">
            <v>4.8868</v>
          </cell>
          <cell r="R37">
            <v>11.506600000000001</v>
          </cell>
          <cell r="S37">
            <v>7.0952000000000002</v>
          </cell>
          <cell r="T37" t="str">
            <v>акция/нет в матрице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  <cell r="D38">
            <v>161.46299999999999</v>
          </cell>
          <cell r="E38">
            <v>276.31400000000002</v>
          </cell>
          <cell r="F38">
            <v>206.35</v>
          </cell>
          <cell r="G38">
            <v>157.262</v>
          </cell>
          <cell r="H38">
            <v>1</v>
          </cell>
          <cell r="M38">
            <v>41.269999999999996</v>
          </cell>
          <cell r="N38">
            <v>296.70799999999997</v>
          </cell>
          <cell r="O38">
            <v>11</v>
          </cell>
          <cell r="P38">
            <v>3.8105645747516359</v>
          </cell>
          <cell r="Q38">
            <v>49.290399999999998</v>
          </cell>
          <cell r="R38">
            <v>46.095399999999998</v>
          </cell>
          <cell r="S38">
            <v>39.493600000000001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Окт</v>
          </cell>
          <cell r="D39">
            <v>430</v>
          </cell>
          <cell r="E39">
            <v>372</v>
          </cell>
          <cell r="F39">
            <v>251</v>
          </cell>
          <cell r="G39">
            <v>485</v>
          </cell>
          <cell r="H39">
            <v>0.4</v>
          </cell>
          <cell r="M39">
            <v>50.2</v>
          </cell>
          <cell r="N39">
            <v>117.40000000000009</v>
          </cell>
          <cell r="O39">
            <v>12.000000000000002</v>
          </cell>
          <cell r="P39">
            <v>9.6613545816733062</v>
          </cell>
          <cell r="Q39">
            <v>69.599999999999994</v>
          </cell>
          <cell r="R39">
            <v>59.4</v>
          </cell>
          <cell r="S39">
            <v>61</v>
          </cell>
        </row>
        <row r="40">
          <cell r="A40" t="str">
            <v>349 Сосиски Баварские ТМ Стародворье в оболочке айпи в модифицированной газовой среде 0,42 кг  ПОКОМ</v>
          </cell>
          <cell r="B40" t="str">
            <v>шт</v>
          </cell>
          <cell r="E40">
            <v>102</v>
          </cell>
          <cell r="G40">
            <v>102</v>
          </cell>
          <cell r="H40">
            <v>0.42</v>
          </cell>
          <cell r="M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  <cell r="S40">
            <v>0</v>
          </cell>
          <cell r="T40" t="str">
            <v>вместо 096  Сосиски Баварские,  0.42кг,ПОКОМ</v>
          </cell>
        </row>
        <row r="41">
          <cell r="A41" t="str">
            <v>352  Сардельки Сочинки с сыром 0,4 кг ТМ Стародворье   ПОКОМ</v>
          </cell>
          <cell r="B41" t="str">
            <v>шт</v>
          </cell>
          <cell r="C41" t="str">
            <v>Окт</v>
          </cell>
          <cell r="D41">
            <v>87</v>
          </cell>
          <cell r="F41">
            <v>47</v>
          </cell>
          <cell r="G41">
            <v>2</v>
          </cell>
          <cell r="H41">
            <v>0.4</v>
          </cell>
          <cell r="M41">
            <v>9.4</v>
          </cell>
          <cell r="N41">
            <v>150</v>
          </cell>
          <cell r="O41">
            <v>16.170212765957448</v>
          </cell>
          <cell r="P41">
            <v>0.21276595744680851</v>
          </cell>
          <cell r="Q41">
            <v>43.8</v>
          </cell>
          <cell r="R41">
            <v>66.599999999999994</v>
          </cell>
          <cell r="S41">
            <v>36.200000000000003</v>
          </cell>
          <cell r="T41" t="str">
            <v>акция/нет в матрице</v>
          </cell>
        </row>
        <row r="42">
          <cell r="A42" t="str">
            <v>369 Колбаса Сливушка ТМ Вязанка в оболочке полиамид вес.  ПОКОМ</v>
          </cell>
          <cell r="B42" t="str">
            <v>кг</v>
          </cell>
          <cell r="C42" t="str">
            <v>Окт</v>
          </cell>
          <cell r="D42">
            <v>86.741</v>
          </cell>
          <cell r="F42">
            <v>40.767000000000003</v>
          </cell>
          <cell r="G42">
            <v>39.247999999999998</v>
          </cell>
          <cell r="H42">
            <v>1</v>
          </cell>
          <cell r="M42">
            <v>8.1534000000000013</v>
          </cell>
          <cell r="N42">
            <v>58.592800000000018</v>
          </cell>
          <cell r="O42">
            <v>12</v>
          </cell>
          <cell r="P42">
            <v>4.8136973532514036</v>
          </cell>
          <cell r="Q42">
            <v>2.4568000000000003</v>
          </cell>
          <cell r="R42">
            <v>6.4876000000000005</v>
          </cell>
          <cell r="S42">
            <v>3.2372000000000001</v>
          </cell>
          <cell r="T42" t="str">
            <v>акция/нет в матрице</v>
          </cell>
        </row>
        <row r="43">
          <cell r="A43" t="str">
            <v>370 Ветчина Сливушка с индейкой ТМ Вязанка в оболочке полиамид.</v>
          </cell>
          <cell r="B43" t="str">
            <v>кг</v>
          </cell>
          <cell r="C43" t="str">
            <v>Окт</v>
          </cell>
          <cell r="D43">
            <v>2.63</v>
          </cell>
          <cell r="F43">
            <v>1.258</v>
          </cell>
          <cell r="H43">
            <v>1</v>
          </cell>
          <cell r="M43">
            <v>0.25159999999999999</v>
          </cell>
          <cell r="N43">
            <v>25</v>
          </cell>
          <cell r="O43">
            <v>99.364069952305243</v>
          </cell>
          <cell r="P43">
            <v>0</v>
          </cell>
          <cell r="Q43">
            <v>1.9456</v>
          </cell>
          <cell r="R43">
            <v>3.8305999999999996</v>
          </cell>
          <cell r="S43">
            <v>0.54880000000000007</v>
          </cell>
          <cell r="T43" t="str">
            <v>акция/нет в матрице</v>
          </cell>
        </row>
        <row r="44">
          <cell r="A44" t="str">
            <v>371  Сосиски Сочинки Молочные 0,4 кг ТМ Стародворье  ПОКОМ</v>
          </cell>
          <cell r="B44" t="str">
            <v>шт</v>
          </cell>
          <cell r="C44" t="str">
            <v>Окт</v>
          </cell>
          <cell r="D44">
            <v>577</v>
          </cell>
          <cell r="F44">
            <v>251</v>
          </cell>
          <cell r="G44">
            <v>259</v>
          </cell>
          <cell r="H44">
            <v>0.4</v>
          </cell>
          <cell r="M44">
            <v>50.2</v>
          </cell>
          <cell r="O44">
            <v>5.1593625498007967</v>
          </cell>
          <cell r="P44">
            <v>5.1593625498007967</v>
          </cell>
          <cell r="Q44">
            <v>22.8</v>
          </cell>
          <cell r="R44">
            <v>37.6</v>
          </cell>
          <cell r="S44">
            <v>185.6</v>
          </cell>
          <cell r="T44" t="str">
            <v>акция/нет в матрице</v>
          </cell>
        </row>
        <row r="45">
          <cell r="A45" t="str">
            <v>372  Сосиски Сочинки Сливочные 0,4 кг ТМ Стародворье  ПОКОМ</v>
          </cell>
          <cell r="B45" t="str">
            <v>шт</v>
          </cell>
          <cell r="C45" t="str">
            <v>Окт</v>
          </cell>
          <cell r="D45">
            <v>1334</v>
          </cell>
          <cell r="F45">
            <v>528</v>
          </cell>
          <cell r="G45">
            <v>755</v>
          </cell>
          <cell r="H45">
            <v>0.4</v>
          </cell>
          <cell r="M45">
            <v>105.6</v>
          </cell>
          <cell r="N45">
            <v>512.19999999999982</v>
          </cell>
          <cell r="O45">
            <v>11.999999999999998</v>
          </cell>
          <cell r="P45">
            <v>7.1496212121212128</v>
          </cell>
          <cell r="Q45">
            <v>21.4</v>
          </cell>
          <cell r="R45">
            <v>31.8</v>
          </cell>
          <cell r="S45">
            <v>35.6</v>
          </cell>
          <cell r="T45" t="str">
            <v>акция/нет в матрице</v>
          </cell>
        </row>
        <row r="46">
          <cell r="A46" t="str">
            <v>378 Ветчина Балыкбургская ТМ Баварушка в оболочке фиброуз в вакуумной упаковке.  ПОКОМ</v>
          </cell>
          <cell r="B46" t="str">
            <v>кг</v>
          </cell>
          <cell r="D46">
            <v>152.44499999999999</v>
          </cell>
          <cell r="F46">
            <v>68.183999999999997</v>
          </cell>
          <cell r="G46">
            <v>73.804000000000002</v>
          </cell>
          <cell r="H46">
            <v>0</v>
          </cell>
          <cell r="M46">
            <v>13.636799999999999</v>
          </cell>
          <cell r="O46">
            <v>5.4121201454886778</v>
          </cell>
          <cell r="P46">
            <v>5.4121201454886778</v>
          </cell>
          <cell r="Q46">
            <v>35.941199999999995</v>
          </cell>
          <cell r="R46">
            <v>14.006</v>
          </cell>
          <cell r="S46">
            <v>6.8554000000000004</v>
          </cell>
        </row>
        <row r="47">
          <cell r="A47" t="str">
            <v>381  Сардельки Сочинки 0,4кг ТМ Стародворье  ПОКОМ</v>
          </cell>
          <cell r="B47" t="str">
            <v>шт</v>
          </cell>
          <cell r="C47" t="str">
            <v>Окт</v>
          </cell>
          <cell r="D47">
            <v>715</v>
          </cell>
          <cell r="F47">
            <v>187</v>
          </cell>
          <cell r="G47">
            <v>500</v>
          </cell>
          <cell r="H47">
            <v>0.4</v>
          </cell>
          <cell r="M47">
            <v>37.4</v>
          </cell>
          <cell r="O47">
            <v>13.368983957219251</v>
          </cell>
          <cell r="P47">
            <v>13.368983957219251</v>
          </cell>
          <cell r="Q47">
            <v>20.6</v>
          </cell>
          <cell r="R47">
            <v>29</v>
          </cell>
          <cell r="S47">
            <v>164</v>
          </cell>
          <cell r="T47" t="str">
            <v>акция/нет в матрице</v>
          </cell>
        </row>
        <row r="48">
          <cell r="A48" t="str">
            <v>383 Колбаса Сочинка по-европейски с сочной грудиной ТМ Стародворье в оболочке фиброуз в ва  Поком</v>
          </cell>
          <cell r="B48" t="str">
            <v>кг</v>
          </cell>
          <cell r="D48">
            <v>1.879</v>
          </cell>
          <cell r="E48">
            <v>127.47199999999999</v>
          </cell>
          <cell r="F48">
            <v>108.312</v>
          </cell>
          <cell r="G48">
            <v>21.039000000000001</v>
          </cell>
          <cell r="H48">
            <v>1</v>
          </cell>
          <cell r="M48">
            <v>21.662399999999998</v>
          </cell>
          <cell r="N48">
            <v>152.2602</v>
          </cell>
          <cell r="O48">
            <v>8</v>
          </cell>
          <cell r="P48">
            <v>0.97122202526035917</v>
          </cell>
          <cell r="Q48">
            <v>0</v>
          </cell>
          <cell r="R48">
            <v>14.9618</v>
          </cell>
          <cell r="S48">
            <v>0.33160000000000001</v>
          </cell>
        </row>
        <row r="49">
          <cell r="A49" t="str">
            <v>384  Колбаса Сочинка по-фински с сочным окороком ТМ Стародворье в оболочке фиброуз в ва  Поком</v>
          </cell>
          <cell r="B49" t="str">
            <v>кг</v>
          </cell>
          <cell r="D49">
            <v>0.251</v>
          </cell>
          <cell r="E49">
            <v>152.12</v>
          </cell>
          <cell r="F49">
            <v>120.28700000000001</v>
          </cell>
          <cell r="G49">
            <v>32.084000000000003</v>
          </cell>
          <cell r="H49">
            <v>1</v>
          </cell>
          <cell r="M49">
            <v>24.057400000000001</v>
          </cell>
          <cell r="N49">
            <v>160.37520000000001</v>
          </cell>
          <cell r="O49">
            <v>8</v>
          </cell>
          <cell r="P49">
            <v>1.3336437021457015</v>
          </cell>
          <cell r="Q49">
            <v>0</v>
          </cell>
          <cell r="R49">
            <v>15.77</v>
          </cell>
          <cell r="S49">
            <v>0</v>
          </cell>
        </row>
        <row r="50">
          <cell r="A50" t="str">
            <v>389 Колбаса вареная Мусульманская Халяль ТМ Вязанка Халяль оболочка вектор 0,4 кг АК.  Поком</v>
          </cell>
          <cell r="B50" t="str">
            <v>шт</v>
          </cell>
          <cell r="E50">
            <v>256</v>
          </cell>
          <cell r="G50">
            <v>256</v>
          </cell>
          <cell r="H50">
            <v>0.4</v>
          </cell>
          <cell r="M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  <cell r="S50">
            <v>0</v>
          </cell>
        </row>
        <row r="51">
          <cell r="A51" t="str">
            <v>390 Сосиски Восточные Халяль ТМ Вязанка в оболочке полиамид в вакуумной упаковке 0,33 кг  Поком</v>
          </cell>
          <cell r="B51" t="str">
            <v>шт</v>
          </cell>
          <cell r="E51">
            <v>200</v>
          </cell>
          <cell r="G51">
            <v>200</v>
          </cell>
          <cell r="H51">
            <v>0.33</v>
          </cell>
          <cell r="M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  <cell r="S51">
            <v>0</v>
          </cell>
        </row>
        <row r="52">
          <cell r="A52" t="str">
            <v>БОНУС_096  Сосиски Баварские,  0.42кг,ПОКОМ</v>
          </cell>
          <cell r="B52" t="str">
            <v>шт</v>
          </cell>
          <cell r="E52">
            <v>98</v>
          </cell>
          <cell r="F52">
            <v>75</v>
          </cell>
          <cell r="G52">
            <v>-17</v>
          </cell>
          <cell r="H52">
            <v>0</v>
          </cell>
          <cell r="M52">
            <v>15</v>
          </cell>
          <cell r="O52">
            <v>-1.1333333333333333</v>
          </cell>
          <cell r="P52">
            <v>-1.1333333333333333</v>
          </cell>
          <cell r="Q52">
            <v>31.4</v>
          </cell>
          <cell r="R52">
            <v>44.2</v>
          </cell>
          <cell r="S52">
            <v>36.799999999999997</v>
          </cell>
        </row>
        <row r="53">
          <cell r="A53" t="str">
            <v>БОНУС_225  Колбаса Дугушка со шпиком, ВЕС, ТМ Стародворье   ПОКОМ</v>
          </cell>
          <cell r="B53" t="str">
            <v>кг</v>
          </cell>
          <cell r="D53">
            <v>3.9849999999999999</v>
          </cell>
          <cell r="E53">
            <v>56.182000000000002</v>
          </cell>
          <cell r="F53">
            <v>20.933</v>
          </cell>
          <cell r="G53">
            <v>32.185000000000002</v>
          </cell>
          <cell r="H53">
            <v>0</v>
          </cell>
          <cell r="M53">
            <v>4.1866000000000003</v>
          </cell>
          <cell r="O53">
            <v>7.6876224143696552</v>
          </cell>
          <cell r="P53">
            <v>7.6876224143696552</v>
          </cell>
          <cell r="Q53">
            <v>6.3567999999999998</v>
          </cell>
          <cell r="R53">
            <v>11.090199999999999</v>
          </cell>
          <cell r="S53">
            <v>6.8584000000000005</v>
          </cell>
        </row>
        <row r="54">
          <cell r="A54" t="str">
            <v>БОНУС_229  Колбаса Молочная Дугушка, в/у, ВЕС, ТМ Стародворье   ПОКОМ</v>
          </cell>
          <cell r="B54" t="str">
            <v>кг</v>
          </cell>
          <cell r="E54">
            <v>77.216999999999999</v>
          </cell>
          <cell r="F54">
            <v>25.405999999999999</v>
          </cell>
          <cell r="G54">
            <v>51.811</v>
          </cell>
          <cell r="H54">
            <v>0</v>
          </cell>
          <cell r="M54">
            <v>5.0811999999999999</v>
          </cell>
          <cell r="O54">
            <v>10.196607100684878</v>
          </cell>
          <cell r="P54">
            <v>10.196607100684878</v>
          </cell>
          <cell r="Q54">
            <v>0</v>
          </cell>
          <cell r="R54">
            <v>0</v>
          </cell>
          <cell r="S54">
            <v>0</v>
          </cell>
        </row>
        <row r="55">
          <cell r="A55" t="str">
            <v>БОНУС_314 Колбаса вареная Филейская ТМ Вязанка ТС Классическая в оболочке полиамид.  ПОКОМ</v>
          </cell>
          <cell r="B55" t="str">
            <v>кг</v>
          </cell>
          <cell r="D55">
            <v>27.178999999999998</v>
          </cell>
          <cell r="F55">
            <v>10.9</v>
          </cell>
          <cell r="G55">
            <v>10.824999999999999</v>
          </cell>
          <cell r="H55">
            <v>0</v>
          </cell>
          <cell r="M55">
            <v>2.1800000000000002</v>
          </cell>
          <cell r="O55">
            <v>4.9655963302752291</v>
          </cell>
          <cell r="P55">
            <v>4.9655963302752291</v>
          </cell>
          <cell r="Q55">
            <v>2.9914000000000001</v>
          </cell>
          <cell r="R55">
            <v>6.8482000000000003</v>
          </cell>
          <cell r="S55">
            <v>4.6231999999999998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60"/>
  <sheetViews>
    <sheetView tabSelected="1" workbookViewId="0">
      <pane ySplit="5" topLeftCell="A6" activePane="bottomLeft" state="frozen"/>
      <selection pane="bottomLeft" activeCell="P9" sqref="P9"/>
    </sheetView>
  </sheetViews>
  <sheetFormatPr defaultColWidth="10.5" defaultRowHeight="11.45" customHeight="1" outlineLevelRow="2" x14ac:dyDescent="0.2"/>
  <cols>
    <col min="1" max="1" width="67.33203125" style="1" customWidth="1"/>
    <col min="2" max="2" width="4" style="1" customWidth="1"/>
    <col min="3" max="3" width="9.1640625" style="1" customWidth="1"/>
    <col min="4" max="7" width="8" style="1" customWidth="1"/>
    <col min="8" max="8" width="4.83203125" style="15" customWidth="1"/>
    <col min="9" max="12" width="1.5" style="2" customWidth="1"/>
    <col min="13" max="15" width="10.5" style="2"/>
    <col min="16" max="16" width="24" style="2" customWidth="1"/>
    <col min="17" max="18" width="6.6640625" style="2" customWidth="1"/>
    <col min="19" max="21" width="8.6640625" style="2" customWidth="1"/>
    <col min="22" max="22" width="28.1640625" style="2" customWidth="1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13" t="s">
        <v>77</v>
      </c>
      <c r="D3" s="4" t="s">
        <v>3</v>
      </c>
      <c r="E3" s="4"/>
      <c r="F3" s="4"/>
      <c r="G3" s="4"/>
      <c r="H3" s="9" t="s">
        <v>65</v>
      </c>
      <c r="I3" s="10" t="s">
        <v>66</v>
      </c>
      <c r="J3" s="10" t="s">
        <v>67</v>
      </c>
      <c r="K3" s="10" t="s">
        <v>68</v>
      </c>
      <c r="L3" s="10" t="s">
        <v>68</v>
      </c>
      <c r="M3" s="10" t="s">
        <v>69</v>
      </c>
      <c r="N3" s="10" t="s">
        <v>68</v>
      </c>
      <c r="O3" s="23" t="s">
        <v>79</v>
      </c>
      <c r="P3" s="26"/>
      <c r="Q3" s="10" t="s">
        <v>70</v>
      </c>
      <c r="R3" s="10" t="s">
        <v>71</v>
      </c>
      <c r="S3" s="11" t="s">
        <v>72</v>
      </c>
      <c r="T3" s="11" t="s">
        <v>73</v>
      </c>
      <c r="U3" s="11" t="s">
        <v>76</v>
      </c>
      <c r="V3" s="10" t="s">
        <v>74</v>
      </c>
      <c r="W3" s="10" t="s">
        <v>75</v>
      </c>
    </row>
    <row r="4" spans="1:23" ht="26.1" customHeight="1" x14ac:dyDescent="0.2">
      <c r="A4" s="4" t="s">
        <v>1</v>
      </c>
      <c r="B4" s="4" t="s">
        <v>2</v>
      </c>
      <c r="C4" s="13" t="s">
        <v>77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23" t="s">
        <v>80</v>
      </c>
      <c r="P4" s="26" t="s">
        <v>81</v>
      </c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5"/>
      <c r="B5" s="5"/>
      <c r="C5" s="5"/>
      <c r="D5" s="6"/>
      <c r="E5" s="6"/>
      <c r="F5" s="12">
        <f t="shared" ref="F5:G5" si="0">SUM(F6:F73)</f>
        <v>12208.828</v>
      </c>
      <c r="G5" s="12">
        <f t="shared" si="0"/>
        <v>14774.983999999997</v>
      </c>
      <c r="H5" s="9"/>
      <c r="I5" s="12">
        <f t="shared" ref="I5:O5" si="1">SUM(I6:I73)</f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2441.7656000000006</v>
      </c>
      <c r="N5" s="12">
        <f t="shared" si="1"/>
        <v>13513.682200000003</v>
      </c>
      <c r="O5" s="12">
        <f t="shared" si="1"/>
        <v>0</v>
      </c>
      <c r="P5" s="24"/>
      <c r="Q5" s="10"/>
      <c r="R5" s="10"/>
      <c r="S5" s="12">
        <f>SUM(S6:S73)</f>
        <v>2305.1701999999996</v>
      </c>
      <c r="T5" s="12">
        <f>SUM(T6:T73)</f>
        <v>2642.8900000000003</v>
      </c>
      <c r="U5" s="12">
        <f>SUM(U6:U73)</f>
        <v>2527.8263999999995</v>
      </c>
      <c r="V5" s="10"/>
      <c r="W5" s="12">
        <f>SUM(W6:W73)</f>
        <v>11077.592200000001</v>
      </c>
    </row>
    <row r="6" spans="1:23" ht="11.1" customHeight="1" outlineLevel="2" x14ac:dyDescent="0.2">
      <c r="A6" s="7" t="s">
        <v>8</v>
      </c>
      <c r="B6" s="7" t="s">
        <v>9</v>
      </c>
      <c r="C6" s="7"/>
      <c r="D6" s="8">
        <v>40.078000000000003</v>
      </c>
      <c r="E6" s="8"/>
      <c r="F6" s="8">
        <v>29.276</v>
      </c>
      <c r="G6" s="8"/>
      <c r="H6" s="15">
        <f>VLOOKUP(A6,[1]TDSheet!$A:$H,8,0)</f>
        <v>0</v>
      </c>
      <c r="M6" s="2">
        <f>F6/5</f>
        <v>5.8552</v>
      </c>
      <c r="N6" s="17"/>
      <c r="O6" s="17"/>
      <c r="P6" s="25"/>
      <c r="Q6" s="2">
        <f>(G6+N6)/M6</f>
        <v>0</v>
      </c>
      <c r="R6" s="2">
        <f>G6/M6</f>
        <v>0</v>
      </c>
      <c r="S6" s="2">
        <f>VLOOKUP(A6,[1]TDSheet!$A:$R,18,0)</f>
        <v>11.9206</v>
      </c>
      <c r="T6" s="2">
        <f>VLOOKUP(A6,[1]TDSheet!$A:$S,19,0)</f>
        <v>5.1132</v>
      </c>
      <c r="U6" s="2">
        <f>VLOOKUP(A6,[1]TDSheet!$A:$M,13,0)</f>
        <v>3.2399999999999998</v>
      </c>
      <c r="V6" s="19" t="str">
        <f>VLOOKUP(A6,[1]TDSheet!$A:$T,20,0)</f>
        <v>завод вывел</v>
      </c>
      <c r="W6" s="2">
        <f>N6*H6</f>
        <v>0</v>
      </c>
    </row>
    <row r="7" spans="1:23" ht="11.1" customHeight="1" outlineLevel="2" x14ac:dyDescent="0.2">
      <c r="A7" s="7" t="s">
        <v>10</v>
      </c>
      <c r="B7" s="7" t="s">
        <v>9</v>
      </c>
      <c r="C7" s="14" t="str">
        <f>VLOOKUP(A7,[1]TDSheet!$A:$C,3,0)</f>
        <v>Окт</v>
      </c>
      <c r="D7" s="8">
        <v>13.445</v>
      </c>
      <c r="E7" s="8">
        <v>32.292000000000002</v>
      </c>
      <c r="F7" s="8">
        <v>13.363</v>
      </c>
      <c r="G7" s="8">
        <v>26.937999999999999</v>
      </c>
      <c r="H7" s="15">
        <f>VLOOKUP(A7,[1]TDSheet!$A:$H,8,0)</f>
        <v>1</v>
      </c>
      <c r="M7" s="2">
        <f t="shared" ref="M7:M60" si="2">F7/5</f>
        <v>2.6726000000000001</v>
      </c>
      <c r="N7" s="17">
        <f>12*M7-G7</f>
        <v>5.1332000000000058</v>
      </c>
      <c r="O7" s="17"/>
      <c r="P7" s="25"/>
      <c r="Q7" s="2">
        <f t="shared" ref="Q7:Q60" si="3">(G7+N7)/M7</f>
        <v>12.000000000000002</v>
      </c>
      <c r="R7" s="2">
        <f t="shared" ref="R7:R60" si="4">G7/M7</f>
        <v>10.079323505200927</v>
      </c>
      <c r="S7" s="2">
        <f>VLOOKUP(A7,[1]TDSheet!$A:$R,18,0)</f>
        <v>12.2342</v>
      </c>
      <c r="T7" s="2">
        <f>VLOOKUP(A7,[1]TDSheet!$A:$S,19,0)</f>
        <v>6.5175999999999998</v>
      </c>
      <c r="U7" s="2">
        <f>VLOOKUP(A7,[1]TDSheet!$A:$M,13,0)</f>
        <v>3.2648000000000001</v>
      </c>
      <c r="V7" s="18" t="str">
        <f>VLOOKUP(A7,[1]TDSheet!$A:$T,20,0)</f>
        <v>акция/нет в матрице</v>
      </c>
      <c r="W7" s="2">
        <f t="shared" ref="W7:W60" si="5">N7*H7</f>
        <v>5.1332000000000058</v>
      </c>
    </row>
    <row r="8" spans="1:23" ht="11.1" customHeight="1" outlineLevel="2" x14ac:dyDescent="0.2">
      <c r="A8" s="7" t="s">
        <v>11</v>
      </c>
      <c r="B8" s="7" t="s">
        <v>9</v>
      </c>
      <c r="C8" s="7"/>
      <c r="D8" s="8">
        <v>71.698999999999998</v>
      </c>
      <c r="E8" s="8">
        <v>47.421999999999997</v>
      </c>
      <c r="F8" s="8">
        <v>74.692999999999998</v>
      </c>
      <c r="G8" s="8">
        <v>43.162999999999997</v>
      </c>
      <c r="H8" s="15">
        <f>VLOOKUP(A8,[1]TDSheet!$A:$H,8,0)</f>
        <v>1</v>
      </c>
      <c r="M8" s="2">
        <f t="shared" si="2"/>
        <v>14.938599999999999</v>
      </c>
      <c r="N8" s="17">
        <f>10*M8-G8</f>
        <v>106.223</v>
      </c>
      <c r="O8" s="17"/>
      <c r="P8" s="25"/>
      <c r="Q8" s="2">
        <f t="shared" si="3"/>
        <v>10</v>
      </c>
      <c r="R8" s="2">
        <f t="shared" si="4"/>
        <v>2.8893604487702995</v>
      </c>
      <c r="S8" s="2">
        <f>VLOOKUP(A8,[1]TDSheet!$A:$R,18,0)</f>
        <v>11.3612</v>
      </c>
      <c r="T8" s="2">
        <f>VLOOKUP(A8,[1]TDSheet!$A:$S,19,0)</f>
        <v>10.214600000000001</v>
      </c>
      <c r="U8" s="2">
        <f>VLOOKUP(A8,[1]TDSheet!$A:$M,13,0)</f>
        <v>7.4914000000000005</v>
      </c>
      <c r="W8" s="2">
        <f t="shared" si="5"/>
        <v>106.223</v>
      </c>
    </row>
    <row r="9" spans="1:23" ht="11.1" customHeight="1" outlineLevel="2" x14ac:dyDescent="0.2">
      <c r="A9" s="7" t="s">
        <v>12</v>
      </c>
      <c r="B9" s="7" t="s">
        <v>9</v>
      </c>
      <c r="C9" s="7"/>
      <c r="D9" s="8">
        <v>52.095999999999997</v>
      </c>
      <c r="E9" s="8">
        <v>142.59399999999999</v>
      </c>
      <c r="F9" s="8">
        <v>25.036000000000001</v>
      </c>
      <c r="G9" s="8">
        <v>136.95400000000001</v>
      </c>
      <c r="H9" s="15">
        <f>VLOOKUP(A9,[1]TDSheet!$A:$H,8,0)</f>
        <v>1</v>
      </c>
      <c r="M9" s="2">
        <f t="shared" si="2"/>
        <v>5.0072000000000001</v>
      </c>
      <c r="N9" s="17"/>
      <c r="O9" s="17"/>
      <c r="P9" s="25"/>
      <c r="Q9" s="2">
        <f t="shared" si="3"/>
        <v>27.351413963891996</v>
      </c>
      <c r="R9" s="2">
        <f t="shared" si="4"/>
        <v>27.351413963891996</v>
      </c>
      <c r="S9" s="2">
        <f>VLOOKUP(A9,[1]TDSheet!$A:$R,18,0)</f>
        <v>14.336600000000001</v>
      </c>
      <c r="T9" s="2">
        <f>VLOOKUP(A9,[1]TDSheet!$A:$S,19,0)</f>
        <v>7.8751999999999995</v>
      </c>
      <c r="U9" s="2">
        <f>VLOOKUP(A9,[1]TDSheet!$A:$M,13,0)</f>
        <v>18.423200000000001</v>
      </c>
      <c r="W9" s="2">
        <f t="shared" si="5"/>
        <v>0</v>
      </c>
    </row>
    <row r="10" spans="1:23" ht="11.1" customHeight="1" outlineLevel="2" x14ac:dyDescent="0.2">
      <c r="A10" s="7" t="s">
        <v>19</v>
      </c>
      <c r="B10" s="7" t="s">
        <v>20</v>
      </c>
      <c r="C10" s="7"/>
      <c r="D10" s="8">
        <v>166</v>
      </c>
      <c r="E10" s="8">
        <v>210</v>
      </c>
      <c r="F10" s="8">
        <v>113</v>
      </c>
      <c r="G10" s="8">
        <v>218</v>
      </c>
      <c r="H10" s="15">
        <f>VLOOKUP(A10,[1]TDSheet!$A:$H,8,0)</f>
        <v>0.45</v>
      </c>
      <c r="M10" s="2">
        <f t="shared" si="2"/>
        <v>22.6</v>
      </c>
      <c r="N10" s="17">
        <f t="shared" ref="N10:N52" si="6">12*M10-G10</f>
        <v>53.200000000000045</v>
      </c>
      <c r="O10" s="17"/>
      <c r="P10" s="25"/>
      <c r="Q10" s="2">
        <f t="shared" si="3"/>
        <v>12.000000000000002</v>
      </c>
      <c r="R10" s="2">
        <f t="shared" si="4"/>
        <v>9.6460176991150437</v>
      </c>
      <c r="S10" s="2">
        <f>VLOOKUP(A10,[1]TDSheet!$A:$R,18,0)</f>
        <v>35.200000000000003</v>
      </c>
      <c r="T10" s="2">
        <f>VLOOKUP(A10,[1]TDSheet!$A:$S,19,0)</f>
        <v>21</v>
      </c>
      <c r="U10" s="2">
        <f>VLOOKUP(A10,[1]TDSheet!$A:$M,13,0)</f>
        <v>29.2</v>
      </c>
      <c r="W10" s="2">
        <f t="shared" si="5"/>
        <v>23.940000000000023</v>
      </c>
    </row>
    <row r="11" spans="1:23" ht="11.1" customHeight="1" outlineLevel="2" x14ac:dyDescent="0.2">
      <c r="A11" s="7" t="s">
        <v>21</v>
      </c>
      <c r="B11" s="7" t="s">
        <v>20</v>
      </c>
      <c r="C11" s="7"/>
      <c r="D11" s="8">
        <v>152</v>
      </c>
      <c r="E11" s="8">
        <v>240</v>
      </c>
      <c r="F11" s="8">
        <v>130</v>
      </c>
      <c r="G11" s="8">
        <v>205</v>
      </c>
      <c r="H11" s="15">
        <f>VLOOKUP(A11,[1]TDSheet!$A:$H,8,0)</f>
        <v>0.45</v>
      </c>
      <c r="M11" s="2">
        <f t="shared" si="2"/>
        <v>26</v>
      </c>
      <c r="N11" s="17">
        <f t="shared" si="6"/>
        <v>107</v>
      </c>
      <c r="O11" s="17"/>
      <c r="P11" s="25"/>
      <c r="Q11" s="2">
        <f t="shared" si="3"/>
        <v>12</v>
      </c>
      <c r="R11" s="2">
        <f t="shared" si="4"/>
        <v>7.884615384615385</v>
      </c>
      <c r="S11" s="2">
        <f>VLOOKUP(A11,[1]TDSheet!$A:$R,18,0)</f>
        <v>39.4</v>
      </c>
      <c r="T11" s="2">
        <f>VLOOKUP(A11,[1]TDSheet!$A:$S,19,0)</f>
        <v>28</v>
      </c>
      <c r="U11" s="2">
        <f>VLOOKUP(A11,[1]TDSheet!$A:$M,13,0)</f>
        <v>33.799999999999997</v>
      </c>
      <c r="W11" s="2">
        <f t="shared" si="5"/>
        <v>48.15</v>
      </c>
    </row>
    <row r="12" spans="1:23" ht="21.95" customHeight="1" outlineLevel="2" x14ac:dyDescent="0.2">
      <c r="A12" s="7" t="s">
        <v>52</v>
      </c>
      <c r="B12" s="7" t="s">
        <v>20</v>
      </c>
      <c r="C12" s="7"/>
      <c r="D12" s="8">
        <v>26</v>
      </c>
      <c r="E12" s="8"/>
      <c r="F12" s="8">
        <v>2</v>
      </c>
      <c r="G12" s="8">
        <v>24</v>
      </c>
      <c r="H12" s="15">
        <f>VLOOKUP(A12,[1]TDSheet!$A:$H,8,0)</f>
        <v>0.4</v>
      </c>
      <c r="M12" s="2">
        <f t="shared" si="2"/>
        <v>0.4</v>
      </c>
      <c r="N12" s="17"/>
      <c r="O12" s="17"/>
      <c r="P12" s="25"/>
      <c r="Q12" s="2">
        <f t="shared" si="3"/>
        <v>60</v>
      </c>
      <c r="R12" s="2">
        <f t="shared" si="4"/>
        <v>60</v>
      </c>
      <c r="S12" s="2">
        <f>VLOOKUP(A12,[1]TDSheet!$A:$R,18,0)</f>
        <v>-1</v>
      </c>
      <c r="T12" s="2">
        <f>VLOOKUP(A12,[1]TDSheet!$A:$S,19,0)</f>
        <v>-1.2</v>
      </c>
      <c r="U12" s="2">
        <f>VLOOKUP(A12,[1]TDSheet!$A:$M,13,0)</f>
        <v>-0.8</v>
      </c>
      <c r="W12" s="2">
        <f t="shared" si="5"/>
        <v>0</v>
      </c>
    </row>
    <row r="13" spans="1:23" ht="11.1" customHeight="1" outlineLevel="2" x14ac:dyDescent="0.2">
      <c r="A13" s="16" t="s">
        <v>53</v>
      </c>
      <c r="B13" s="7" t="s">
        <v>20</v>
      </c>
      <c r="C13" s="7"/>
      <c r="D13" s="8">
        <v>102</v>
      </c>
      <c r="E13" s="8"/>
      <c r="F13" s="8">
        <v>37</v>
      </c>
      <c r="G13" s="8">
        <v>7</v>
      </c>
      <c r="H13" s="15">
        <v>0.42</v>
      </c>
      <c r="M13" s="2">
        <f t="shared" si="2"/>
        <v>7.4</v>
      </c>
      <c r="N13" s="17">
        <f>8*M13-G13</f>
        <v>52.2</v>
      </c>
      <c r="O13" s="17"/>
      <c r="P13" s="25"/>
      <c r="Q13" s="2">
        <f t="shared" si="3"/>
        <v>8</v>
      </c>
      <c r="R13" s="2">
        <f t="shared" si="4"/>
        <v>0.94594594594594594</v>
      </c>
      <c r="S13" s="2">
        <v>0</v>
      </c>
      <c r="T13" s="2">
        <v>0</v>
      </c>
      <c r="U13" s="2">
        <v>0</v>
      </c>
      <c r="V13" s="20" t="s">
        <v>78</v>
      </c>
      <c r="W13" s="2">
        <f t="shared" si="5"/>
        <v>21.923999999999999</v>
      </c>
    </row>
    <row r="14" spans="1:23" ht="11.1" customHeight="1" outlineLevel="2" x14ac:dyDescent="0.2">
      <c r="A14" s="7" t="s">
        <v>24</v>
      </c>
      <c r="B14" s="7" t="s">
        <v>9</v>
      </c>
      <c r="C14" s="14" t="str">
        <f>VLOOKUP(A14,[1]TDSheet!$A:$C,3,0)</f>
        <v>Окт</v>
      </c>
      <c r="D14" s="8">
        <v>556.22900000000004</v>
      </c>
      <c r="E14" s="8"/>
      <c r="F14" s="8">
        <v>124.23399999999999</v>
      </c>
      <c r="G14" s="8">
        <v>158.57300000000001</v>
      </c>
      <c r="H14" s="15">
        <f>VLOOKUP(A14,[1]TDSheet!$A:$H,8,0)</f>
        <v>1</v>
      </c>
      <c r="M14" s="2">
        <f t="shared" si="2"/>
        <v>24.846799999999998</v>
      </c>
      <c r="N14" s="21">
        <v>40</v>
      </c>
      <c r="O14" s="17"/>
      <c r="P14" s="25"/>
      <c r="Q14" s="2">
        <f t="shared" si="3"/>
        <v>7.9918943284447099</v>
      </c>
      <c r="R14" s="2">
        <f t="shared" si="4"/>
        <v>6.3820290741664927</v>
      </c>
      <c r="S14" s="2">
        <f>VLOOKUP(A14,[1]TDSheet!$A:$R,18,0)</f>
        <v>21.6952</v>
      </c>
      <c r="T14" s="2">
        <f>VLOOKUP(A14,[1]TDSheet!$A:$S,19,0)</f>
        <v>17.617599999999999</v>
      </c>
      <c r="U14" s="2">
        <f>VLOOKUP(A14,[1]TDSheet!$A:$M,13,0)</f>
        <v>21.640999999999998</v>
      </c>
      <c r="V14" s="18" t="str">
        <f>VLOOKUP(A14,[1]TDSheet!$A:$T,20,0)</f>
        <v>акция/нет в матрице</v>
      </c>
      <c r="W14" s="2">
        <f t="shared" si="5"/>
        <v>40</v>
      </c>
    </row>
    <row r="15" spans="1:23" ht="21.95" customHeight="1" outlineLevel="2" x14ac:dyDescent="0.2">
      <c r="A15" s="7" t="s">
        <v>25</v>
      </c>
      <c r="B15" s="7" t="s">
        <v>9</v>
      </c>
      <c r="C15" s="7"/>
      <c r="D15" s="8">
        <v>2384.9789999999998</v>
      </c>
      <c r="E15" s="8">
        <v>2449.2620000000002</v>
      </c>
      <c r="F15" s="8">
        <v>2034.067</v>
      </c>
      <c r="G15" s="8">
        <v>2489.4540000000002</v>
      </c>
      <c r="H15" s="15">
        <f>VLOOKUP(A15,[1]TDSheet!$A:$H,8,0)</f>
        <v>1</v>
      </c>
      <c r="M15" s="2">
        <f t="shared" si="2"/>
        <v>406.8134</v>
      </c>
      <c r="N15" s="17">
        <f t="shared" si="6"/>
        <v>2392.3067999999998</v>
      </c>
      <c r="O15" s="17"/>
      <c r="P15" s="25"/>
      <c r="Q15" s="2">
        <f t="shared" si="3"/>
        <v>12</v>
      </c>
      <c r="R15" s="2">
        <f t="shared" si="4"/>
        <v>6.119400196748682</v>
      </c>
      <c r="S15" s="2">
        <f>VLOOKUP(A15,[1]TDSheet!$A:$R,18,0)</f>
        <v>333.01280000000003</v>
      </c>
      <c r="T15" s="2">
        <f>VLOOKUP(A15,[1]TDSheet!$A:$S,19,0)</f>
        <v>326.59859999999998</v>
      </c>
      <c r="U15" s="2">
        <f>VLOOKUP(A15,[1]TDSheet!$A:$M,13,0)</f>
        <v>374.29340000000002</v>
      </c>
      <c r="W15" s="2">
        <f t="shared" si="5"/>
        <v>2392.3067999999998</v>
      </c>
    </row>
    <row r="16" spans="1:23" ht="11.1" customHeight="1" outlineLevel="2" x14ac:dyDescent="0.2">
      <c r="A16" s="7" t="s">
        <v>26</v>
      </c>
      <c r="B16" s="7" t="s">
        <v>9</v>
      </c>
      <c r="C16" s="14" t="str">
        <f>VLOOKUP(A16,[1]TDSheet!$A:$C,3,0)</f>
        <v>Окт</v>
      </c>
      <c r="D16" s="8">
        <v>307.01100000000002</v>
      </c>
      <c r="E16" s="8"/>
      <c r="F16" s="8">
        <v>108.95</v>
      </c>
      <c r="G16" s="8">
        <v>88.403000000000006</v>
      </c>
      <c r="H16" s="15">
        <f>VLOOKUP(A16,[1]TDSheet!$A:$H,8,0)</f>
        <v>1</v>
      </c>
      <c r="M16" s="2">
        <f t="shared" si="2"/>
        <v>21.79</v>
      </c>
      <c r="N16" s="21">
        <v>30</v>
      </c>
      <c r="O16" s="17"/>
      <c r="P16" s="25"/>
      <c r="Q16" s="2">
        <f t="shared" si="3"/>
        <v>5.4338228545204226</v>
      </c>
      <c r="R16" s="2">
        <f t="shared" si="4"/>
        <v>4.0570445158329509</v>
      </c>
      <c r="S16" s="2">
        <f>VLOOKUP(A16,[1]TDSheet!$A:$R,18,0)</f>
        <v>23.063200000000002</v>
      </c>
      <c r="T16" s="2">
        <f>VLOOKUP(A16,[1]TDSheet!$A:$S,19,0)</f>
        <v>73.079599999999999</v>
      </c>
      <c r="U16" s="2">
        <f>VLOOKUP(A16,[1]TDSheet!$A:$M,13,0)</f>
        <v>17.606400000000001</v>
      </c>
      <c r="W16" s="2">
        <f t="shared" si="5"/>
        <v>30</v>
      </c>
    </row>
    <row r="17" spans="1:23" ht="11.1" customHeight="1" outlineLevel="2" x14ac:dyDescent="0.2">
      <c r="A17" s="7" t="s">
        <v>27</v>
      </c>
      <c r="B17" s="7" t="s">
        <v>9</v>
      </c>
      <c r="C17" s="7"/>
      <c r="D17" s="8">
        <v>1883.69</v>
      </c>
      <c r="E17" s="8">
        <v>1887.19</v>
      </c>
      <c r="F17" s="8">
        <v>1517.634</v>
      </c>
      <c r="G17" s="8">
        <v>1954.421</v>
      </c>
      <c r="H17" s="15">
        <f>VLOOKUP(A17,[1]TDSheet!$A:$H,8,0)</f>
        <v>1</v>
      </c>
      <c r="M17" s="2">
        <f t="shared" si="2"/>
        <v>303.52679999999998</v>
      </c>
      <c r="N17" s="17">
        <f t="shared" si="6"/>
        <v>1687.9005999999997</v>
      </c>
      <c r="O17" s="17"/>
      <c r="P17" s="25"/>
      <c r="Q17" s="2">
        <f t="shared" si="3"/>
        <v>12</v>
      </c>
      <c r="R17" s="2">
        <f t="shared" si="4"/>
        <v>6.4390393204158585</v>
      </c>
      <c r="S17" s="2">
        <f>VLOOKUP(A17,[1]TDSheet!$A:$R,18,0)</f>
        <v>264.30579999999998</v>
      </c>
      <c r="T17" s="2">
        <f>VLOOKUP(A17,[1]TDSheet!$A:$S,19,0)</f>
        <v>251.8058</v>
      </c>
      <c r="U17" s="2">
        <f>VLOOKUP(A17,[1]TDSheet!$A:$M,13,0)</f>
        <v>287.27100000000002</v>
      </c>
      <c r="W17" s="2">
        <f t="shared" si="5"/>
        <v>1687.9005999999997</v>
      </c>
    </row>
    <row r="18" spans="1:23" ht="21.95" customHeight="1" outlineLevel="2" x14ac:dyDescent="0.2">
      <c r="A18" s="7" t="s">
        <v>28</v>
      </c>
      <c r="B18" s="7" t="s">
        <v>9</v>
      </c>
      <c r="C18" s="14" t="str">
        <f>VLOOKUP(A18,[1]TDSheet!$A:$C,3,0)</f>
        <v>Окт</v>
      </c>
      <c r="D18" s="8">
        <v>560.20399999999995</v>
      </c>
      <c r="E18" s="8"/>
      <c r="F18" s="8">
        <v>48.518000000000001</v>
      </c>
      <c r="G18" s="8">
        <v>350.596</v>
      </c>
      <c r="H18" s="15">
        <f>VLOOKUP(A18,[1]TDSheet!$A:$H,8,0)</f>
        <v>1</v>
      </c>
      <c r="M18" s="2">
        <f t="shared" si="2"/>
        <v>9.7035999999999998</v>
      </c>
      <c r="N18" s="17"/>
      <c r="O18" s="17"/>
      <c r="P18" s="25"/>
      <c r="Q18" s="2">
        <f t="shared" si="3"/>
        <v>36.130508264973827</v>
      </c>
      <c r="R18" s="2">
        <f t="shared" si="4"/>
        <v>36.130508264973827</v>
      </c>
      <c r="S18" s="2">
        <f>VLOOKUP(A18,[1]TDSheet!$A:$R,18,0)</f>
        <v>9.170399999999999</v>
      </c>
      <c r="T18" s="2">
        <f>VLOOKUP(A18,[1]TDSheet!$A:$S,19,0)</f>
        <v>3.3448000000000002</v>
      </c>
      <c r="U18" s="2">
        <f>VLOOKUP(A18,[1]TDSheet!$A:$M,13,0)</f>
        <v>24.8932</v>
      </c>
      <c r="V18" s="18" t="str">
        <f>VLOOKUP(A18,[1]TDSheet!$A:$T,20,0)</f>
        <v>акция/нет в матрице</v>
      </c>
      <c r="W18" s="2">
        <f t="shared" si="5"/>
        <v>0</v>
      </c>
    </row>
    <row r="19" spans="1:23" ht="21.95" customHeight="1" outlineLevel="2" x14ac:dyDescent="0.2">
      <c r="A19" s="7" t="s">
        <v>29</v>
      </c>
      <c r="B19" s="7" t="s">
        <v>9</v>
      </c>
      <c r="C19" s="14" t="str">
        <f>VLOOKUP(A19,[1]TDSheet!$A:$C,3,0)</f>
        <v>Окт</v>
      </c>
      <c r="D19" s="8">
        <v>379.86900000000003</v>
      </c>
      <c r="E19" s="8">
        <v>8.7870000000000008</v>
      </c>
      <c r="F19" s="8">
        <v>50.072000000000003</v>
      </c>
      <c r="G19" s="8"/>
      <c r="H19" s="15">
        <f>VLOOKUP(A19,[1]TDSheet!$A:$H,8,0)</f>
        <v>1</v>
      </c>
      <c r="M19" s="2">
        <f t="shared" si="2"/>
        <v>10.0144</v>
      </c>
      <c r="N19" s="17">
        <f>7*M19-G19</f>
        <v>70.100800000000007</v>
      </c>
      <c r="O19" s="17"/>
      <c r="P19" s="25"/>
      <c r="Q19" s="2">
        <f t="shared" si="3"/>
        <v>7.0000000000000009</v>
      </c>
      <c r="R19" s="2">
        <f t="shared" si="4"/>
        <v>0</v>
      </c>
      <c r="S19" s="2">
        <f>VLOOKUP(A19,[1]TDSheet!$A:$R,18,0)</f>
        <v>17.645800000000001</v>
      </c>
      <c r="T19" s="2">
        <f>VLOOKUP(A19,[1]TDSheet!$A:$S,19,0)</f>
        <v>13.5678</v>
      </c>
      <c r="U19" s="2">
        <f>VLOOKUP(A19,[1]TDSheet!$A:$M,13,0)</f>
        <v>10.3674</v>
      </c>
      <c r="W19" s="2">
        <f t="shared" si="5"/>
        <v>70.100800000000007</v>
      </c>
    </row>
    <row r="20" spans="1:23" ht="11.1" customHeight="1" outlineLevel="2" x14ac:dyDescent="0.2">
      <c r="A20" s="7" t="s">
        <v>30</v>
      </c>
      <c r="B20" s="7" t="s">
        <v>9</v>
      </c>
      <c r="C20" s="7"/>
      <c r="D20" s="8">
        <v>1634.616</v>
      </c>
      <c r="E20" s="8">
        <v>1631.29</v>
      </c>
      <c r="F20" s="8">
        <v>1308.184</v>
      </c>
      <c r="G20" s="8">
        <v>1672.8030000000001</v>
      </c>
      <c r="H20" s="15">
        <f>VLOOKUP(A20,[1]TDSheet!$A:$H,8,0)</f>
        <v>1</v>
      </c>
      <c r="M20" s="2">
        <f t="shared" si="2"/>
        <v>261.63679999999999</v>
      </c>
      <c r="N20" s="17">
        <f t="shared" si="6"/>
        <v>1466.8385999999998</v>
      </c>
      <c r="O20" s="17"/>
      <c r="P20" s="25"/>
      <c r="Q20" s="2">
        <f t="shared" si="3"/>
        <v>12</v>
      </c>
      <c r="R20" s="2">
        <f t="shared" si="4"/>
        <v>6.3936074741779452</v>
      </c>
      <c r="S20" s="2">
        <f>VLOOKUP(A20,[1]TDSheet!$A:$R,18,0)</f>
        <v>216.1044</v>
      </c>
      <c r="T20" s="2">
        <f>VLOOKUP(A20,[1]TDSheet!$A:$S,19,0)</f>
        <v>213.17579999999998</v>
      </c>
      <c r="U20" s="2">
        <f>VLOOKUP(A20,[1]TDSheet!$A:$M,13,0)</f>
        <v>247.035</v>
      </c>
      <c r="W20" s="2">
        <f t="shared" si="5"/>
        <v>1466.8385999999998</v>
      </c>
    </row>
    <row r="21" spans="1:23" ht="11.1" customHeight="1" outlineLevel="2" x14ac:dyDescent="0.2">
      <c r="A21" s="7" t="s">
        <v>31</v>
      </c>
      <c r="B21" s="7" t="s">
        <v>9</v>
      </c>
      <c r="C21" s="7"/>
      <c r="D21" s="8">
        <v>1834.9839999999999</v>
      </c>
      <c r="E21" s="8">
        <v>1395.7</v>
      </c>
      <c r="F21" s="8">
        <v>1450.9010000000001</v>
      </c>
      <c r="G21" s="8">
        <v>1553.174</v>
      </c>
      <c r="H21" s="15">
        <f>VLOOKUP(A21,[1]TDSheet!$A:$H,8,0)</f>
        <v>1</v>
      </c>
      <c r="M21" s="2">
        <f t="shared" si="2"/>
        <v>290.18020000000001</v>
      </c>
      <c r="N21" s="17">
        <f t="shared" si="6"/>
        <v>1928.9884000000002</v>
      </c>
      <c r="O21" s="17"/>
      <c r="P21" s="25"/>
      <c r="Q21" s="2">
        <f t="shared" si="3"/>
        <v>12</v>
      </c>
      <c r="R21" s="2">
        <f t="shared" si="4"/>
        <v>5.3524465142694089</v>
      </c>
      <c r="S21" s="2">
        <f>VLOOKUP(A21,[1]TDSheet!$A:$R,18,0)</f>
        <v>233.4982</v>
      </c>
      <c r="T21" s="2">
        <f>VLOOKUP(A21,[1]TDSheet!$A:$S,19,0)</f>
        <v>236.28319999999999</v>
      </c>
      <c r="U21" s="2">
        <f>VLOOKUP(A21,[1]TDSheet!$A:$M,13,0)</f>
        <v>248.8228</v>
      </c>
      <c r="W21" s="2">
        <f t="shared" si="5"/>
        <v>1928.9884000000002</v>
      </c>
    </row>
    <row r="22" spans="1:23" ht="11.1" customHeight="1" outlineLevel="2" x14ac:dyDescent="0.2">
      <c r="A22" s="7" t="s">
        <v>32</v>
      </c>
      <c r="B22" s="7" t="s">
        <v>9</v>
      </c>
      <c r="C22" s="14" t="str">
        <f>VLOOKUP(A22,[1]TDSheet!$A:$C,3,0)</f>
        <v>Окт</v>
      </c>
      <c r="D22" s="8">
        <v>787.47900000000004</v>
      </c>
      <c r="E22" s="8"/>
      <c r="F22" s="8">
        <v>182.28200000000001</v>
      </c>
      <c r="G22" s="8">
        <v>485.87700000000001</v>
      </c>
      <c r="H22" s="15">
        <f>VLOOKUP(A22,[1]TDSheet!$A:$H,8,0)</f>
        <v>1</v>
      </c>
      <c r="M22" s="2">
        <f t="shared" si="2"/>
        <v>36.456400000000002</v>
      </c>
      <c r="N22" s="17"/>
      <c r="O22" s="17"/>
      <c r="P22" s="25"/>
      <c r="Q22" s="2">
        <f t="shared" si="3"/>
        <v>13.327618744582569</v>
      </c>
      <c r="R22" s="2">
        <f t="shared" si="4"/>
        <v>13.327618744582569</v>
      </c>
      <c r="S22" s="2">
        <f>VLOOKUP(A22,[1]TDSheet!$A:$R,18,0)</f>
        <v>39.925400000000003</v>
      </c>
      <c r="T22" s="2">
        <f>VLOOKUP(A22,[1]TDSheet!$A:$S,19,0)</f>
        <v>31.066000000000003</v>
      </c>
      <c r="U22" s="2">
        <f>VLOOKUP(A22,[1]TDSheet!$A:$M,13,0)</f>
        <v>33.885199999999998</v>
      </c>
      <c r="W22" s="2">
        <f t="shared" si="5"/>
        <v>0</v>
      </c>
    </row>
    <row r="23" spans="1:23" ht="11.1" customHeight="1" outlineLevel="2" x14ac:dyDescent="0.2">
      <c r="A23" s="7" t="s">
        <v>33</v>
      </c>
      <c r="B23" s="7" t="s">
        <v>9</v>
      </c>
      <c r="C23" s="14" t="str">
        <f>VLOOKUP(A23,[1]TDSheet!$A:$C,3,0)</f>
        <v>Окт</v>
      </c>
      <c r="D23" s="8">
        <v>558.47400000000005</v>
      </c>
      <c r="E23" s="8"/>
      <c r="F23" s="8">
        <v>107.508</v>
      </c>
      <c r="G23" s="8">
        <v>434.39100000000002</v>
      </c>
      <c r="H23" s="15">
        <f>VLOOKUP(A23,[1]TDSheet!$A:$H,8,0)</f>
        <v>1</v>
      </c>
      <c r="M23" s="2">
        <f t="shared" si="2"/>
        <v>21.5016</v>
      </c>
      <c r="N23" s="17"/>
      <c r="O23" s="17"/>
      <c r="P23" s="25"/>
      <c r="Q23" s="2">
        <f t="shared" si="3"/>
        <v>20.202729099229824</v>
      </c>
      <c r="R23" s="2">
        <f t="shared" si="4"/>
        <v>20.202729099229824</v>
      </c>
      <c r="S23" s="2">
        <f>VLOOKUP(A23,[1]TDSheet!$A:$R,18,0)</f>
        <v>15.511799999999999</v>
      </c>
      <c r="T23" s="2">
        <f>VLOOKUP(A23,[1]TDSheet!$A:$S,19,0)</f>
        <v>18.5274</v>
      </c>
      <c r="U23" s="2">
        <f>VLOOKUP(A23,[1]TDSheet!$A:$M,13,0)</f>
        <v>14.6752</v>
      </c>
      <c r="W23" s="2">
        <f t="shared" si="5"/>
        <v>0</v>
      </c>
    </row>
    <row r="24" spans="1:23" ht="11.1" customHeight="1" outlineLevel="2" x14ac:dyDescent="0.2">
      <c r="A24" s="7" t="s">
        <v>34</v>
      </c>
      <c r="B24" s="7" t="s">
        <v>9</v>
      </c>
      <c r="C24" s="14" t="str">
        <f>VLOOKUP(A24,[1]TDSheet!$A:$C,3,0)</f>
        <v>Окт</v>
      </c>
      <c r="D24" s="8">
        <v>71.706999999999994</v>
      </c>
      <c r="E24" s="8">
        <v>79.274000000000001</v>
      </c>
      <c r="F24" s="8">
        <v>53.365000000000002</v>
      </c>
      <c r="G24" s="8">
        <v>83.602999999999994</v>
      </c>
      <c r="H24" s="15">
        <f>VLOOKUP(A24,[1]TDSheet!$A:$H,8,0)</f>
        <v>1</v>
      </c>
      <c r="M24" s="2">
        <f t="shared" si="2"/>
        <v>10.673</v>
      </c>
      <c r="N24" s="17">
        <f t="shared" si="6"/>
        <v>44.472999999999999</v>
      </c>
      <c r="O24" s="17"/>
      <c r="P24" s="25"/>
      <c r="Q24" s="2">
        <f t="shared" si="3"/>
        <v>12</v>
      </c>
      <c r="R24" s="2">
        <f t="shared" si="4"/>
        <v>7.8331303288672345</v>
      </c>
      <c r="S24" s="2">
        <f>VLOOKUP(A24,[1]TDSheet!$A:$R,18,0)</f>
        <v>13.863999999999999</v>
      </c>
      <c r="T24" s="2">
        <f>VLOOKUP(A24,[1]TDSheet!$A:$S,19,0)</f>
        <v>10.353199999999999</v>
      </c>
      <c r="U24" s="2">
        <f>VLOOKUP(A24,[1]TDSheet!$A:$M,13,0)</f>
        <v>12.094799999999999</v>
      </c>
      <c r="V24" s="18" t="str">
        <f>VLOOKUP(A24,[1]TDSheet!$A:$T,20,0)</f>
        <v>акция/нет в матрице</v>
      </c>
      <c r="W24" s="2">
        <f t="shared" si="5"/>
        <v>44.472999999999999</v>
      </c>
    </row>
    <row r="25" spans="1:23" ht="11.1" customHeight="1" outlineLevel="2" x14ac:dyDescent="0.2">
      <c r="A25" s="7" t="s">
        <v>35</v>
      </c>
      <c r="B25" s="7" t="s">
        <v>9</v>
      </c>
      <c r="C25" s="7"/>
      <c r="D25" s="8">
        <v>144.18899999999999</v>
      </c>
      <c r="E25" s="8">
        <v>282.44900000000001</v>
      </c>
      <c r="F25" s="8">
        <v>118.63200000000001</v>
      </c>
      <c r="G25" s="8">
        <v>249.34399999999999</v>
      </c>
      <c r="H25" s="15">
        <f>VLOOKUP(A25,[1]TDSheet!$A:$H,8,0)</f>
        <v>1</v>
      </c>
      <c r="M25" s="2">
        <f t="shared" si="2"/>
        <v>23.726400000000002</v>
      </c>
      <c r="N25" s="17">
        <f t="shared" si="6"/>
        <v>35.372800000000041</v>
      </c>
      <c r="O25" s="17"/>
      <c r="P25" s="25"/>
      <c r="Q25" s="2">
        <f t="shared" si="3"/>
        <v>12</v>
      </c>
      <c r="R25" s="2">
        <f t="shared" si="4"/>
        <v>10.509137500842941</v>
      </c>
      <c r="S25" s="2">
        <f>VLOOKUP(A25,[1]TDSheet!$A:$R,18,0)</f>
        <v>34.7196</v>
      </c>
      <c r="T25" s="2">
        <f>VLOOKUP(A25,[1]TDSheet!$A:$S,19,0)</f>
        <v>21.003999999999998</v>
      </c>
      <c r="U25" s="2">
        <f>VLOOKUP(A25,[1]TDSheet!$A:$M,13,0)</f>
        <v>40.1736</v>
      </c>
      <c r="W25" s="2">
        <f t="shared" si="5"/>
        <v>35.372800000000041</v>
      </c>
    </row>
    <row r="26" spans="1:23" ht="11.1" customHeight="1" outlineLevel="2" x14ac:dyDescent="0.2">
      <c r="A26" s="7" t="s">
        <v>36</v>
      </c>
      <c r="B26" s="7" t="s">
        <v>9</v>
      </c>
      <c r="C26" s="7"/>
      <c r="D26" s="8">
        <v>155.56100000000001</v>
      </c>
      <c r="E26" s="8">
        <v>281.07900000000001</v>
      </c>
      <c r="F26" s="8">
        <v>143.285</v>
      </c>
      <c r="G26" s="8">
        <v>235.48500000000001</v>
      </c>
      <c r="H26" s="15">
        <f>VLOOKUP(A26,[1]TDSheet!$A:$H,8,0)</f>
        <v>1</v>
      </c>
      <c r="M26" s="2">
        <f t="shared" si="2"/>
        <v>28.657</v>
      </c>
      <c r="N26" s="17">
        <f t="shared" si="6"/>
        <v>108.399</v>
      </c>
      <c r="O26" s="17"/>
      <c r="P26" s="25"/>
      <c r="Q26" s="2">
        <f t="shared" si="3"/>
        <v>12</v>
      </c>
      <c r="R26" s="2">
        <f t="shared" si="4"/>
        <v>8.217363994835468</v>
      </c>
      <c r="S26" s="2">
        <f>VLOOKUP(A26,[1]TDSheet!$A:$R,18,0)</f>
        <v>31.526799999999998</v>
      </c>
      <c r="T26" s="2">
        <f>VLOOKUP(A26,[1]TDSheet!$A:$S,19,0)</f>
        <v>26.5916</v>
      </c>
      <c r="U26" s="2">
        <f>VLOOKUP(A26,[1]TDSheet!$A:$M,13,0)</f>
        <v>42.1676</v>
      </c>
      <c r="W26" s="2">
        <f t="shared" si="5"/>
        <v>108.399</v>
      </c>
    </row>
    <row r="27" spans="1:23" ht="11.1" customHeight="1" outlineLevel="2" x14ac:dyDescent="0.2">
      <c r="A27" s="7" t="s">
        <v>37</v>
      </c>
      <c r="B27" s="7" t="s">
        <v>9</v>
      </c>
      <c r="C27" s="7"/>
      <c r="D27" s="8">
        <v>188.71600000000001</v>
      </c>
      <c r="E27" s="8">
        <v>238.30099999999999</v>
      </c>
      <c r="F27" s="8">
        <v>171.65199999999999</v>
      </c>
      <c r="G27" s="8">
        <v>224.483</v>
      </c>
      <c r="H27" s="15">
        <f>VLOOKUP(A27,[1]TDSheet!$A:$H,8,0)</f>
        <v>1</v>
      </c>
      <c r="M27" s="2">
        <f t="shared" si="2"/>
        <v>34.330399999999997</v>
      </c>
      <c r="N27" s="17">
        <f t="shared" si="6"/>
        <v>187.48179999999996</v>
      </c>
      <c r="O27" s="17"/>
      <c r="P27" s="25"/>
      <c r="Q27" s="2">
        <f t="shared" si="3"/>
        <v>12</v>
      </c>
      <c r="R27" s="2">
        <f t="shared" si="4"/>
        <v>6.5388984689954102</v>
      </c>
      <c r="S27" s="2">
        <f>VLOOKUP(A27,[1]TDSheet!$A:$R,18,0)</f>
        <v>32.926600000000001</v>
      </c>
      <c r="T27" s="2">
        <f>VLOOKUP(A27,[1]TDSheet!$A:$S,19,0)</f>
        <v>27.699599999999997</v>
      </c>
      <c r="U27" s="2">
        <f>VLOOKUP(A27,[1]TDSheet!$A:$M,13,0)</f>
        <v>35.394600000000004</v>
      </c>
      <c r="W27" s="2">
        <f t="shared" si="5"/>
        <v>187.48179999999996</v>
      </c>
    </row>
    <row r="28" spans="1:23" ht="11.1" customHeight="1" outlineLevel="2" x14ac:dyDescent="0.2">
      <c r="A28" s="7" t="s">
        <v>38</v>
      </c>
      <c r="B28" s="7" t="s">
        <v>9</v>
      </c>
      <c r="C28" s="7"/>
      <c r="D28" s="8">
        <v>60.512</v>
      </c>
      <c r="E28" s="8">
        <v>147.29499999999999</v>
      </c>
      <c r="F28" s="8">
        <v>55.418999999999997</v>
      </c>
      <c r="G28" s="8">
        <v>128.15</v>
      </c>
      <c r="H28" s="15">
        <f>VLOOKUP(A28,[1]TDSheet!$A:$H,8,0)</f>
        <v>1</v>
      </c>
      <c r="M28" s="2">
        <f t="shared" si="2"/>
        <v>11.0838</v>
      </c>
      <c r="N28" s="17">
        <f t="shared" si="6"/>
        <v>4.8556000000000097</v>
      </c>
      <c r="O28" s="17"/>
      <c r="P28" s="25"/>
      <c r="Q28" s="2">
        <f t="shared" si="3"/>
        <v>12.000000000000002</v>
      </c>
      <c r="R28" s="2">
        <f t="shared" si="4"/>
        <v>11.561919197387178</v>
      </c>
      <c r="S28" s="2">
        <f>VLOOKUP(A28,[1]TDSheet!$A:$R,18,0)</f>
        <v>16.183199999999999</v>
      </c>
      <c r="T28" s="2">
        <f>VLOOKUP(A28,[1]TDSheet!$A:$S,19,0)</f>
        <v>9.8727999999999998</v>
      </c>
      <c r="U28" s="2">
        <f>VLOOKUP(A28,[1]TDSheet!$A:$M,13,0)</f>
        <v>19.183399999999999</v>
      </c>
      <c r="W28" s="2">
        <f t="shared" si="5"/>
        <v>4.8556000000000097</v>
      </c>
    </row>
    <row r="29" spans="1:23" ht="11.1" customHeight="1" outlineLevel="2" x14ac:dyDescent="0.2">
      <c r="A29" s="7" t="s">
        <v>39</v>
      </c>
      <c r="B29" s="7" t="s">
        <v>9</v>
      </c>
      <c r="C29" s="7"/>
      <c r="D29" s="8">
        <v>878.23699999999997</v>
      </c>
      <c r="E29" s="8">
        <v>561.91899999999998</v>
      </c>
      <c r="F29" s="8">
        <v>599.51599999999996</v>
      </c>
      <c r="G29" s="8">
        <v>675.21</v>
      </c>
      <c r="H29" s="15">
        <f>VLOOKUP(A29,[1]TDSheet!$A:$H,8,0)</f>
        <v>1</v>
      </c>
      <c r="M29" s="2">
        <f t="shared" si="2"/>
        <v>119.9032</v>
      </c>
      <c r="N29" s="17">
        <f t="shared" si="6"/>
        <v>763.62840000000006</v>
      </c>
      <c r="O29" s="17"/>
      <c r="P29" s="25"/>
      <c r="Q29" s="2">
        <f t="shared" si="3"/>
        <v>12.000000000000002</v>
      </c>
      <c r="R29" s="2">
        <f t="shared" si="4"/>
        <v>5.6312925760113162</v>
      </c>
      <c r="S29" s="2">
        <f>VLOOKUP(A29,[1]TDSheet!$A:$R,18,0)</f>
        <v>114.88199999999999</v>
      </c>
      <c r="T29" s="2">
        <f>VLOOKUP(A29,[1]TDSheet!$A:$S,19,0)</f>
        <v>106.81120000000001</v>
      </c>
      <c r="U29" s="2">
        <f>VLOOKUP(A29,[1]TDSheet!$A:$M,13,0)</f>
        <v>107.32260000000001</v>
      </c>
      <c r="W29" s="2">
        <f t="shared" si="5"/>
        <v>763.62840000000006</v>
      </c>
    </row>
    <row r="30" spans="1:23" ht="11.1" customHeight="1" outlineLevel="2" x14ac:dyDescent="0.2">
      <c r="A30" s="7" t="s">
        <v>40</v>
      </c>
      <c r="B30" s="7" t="s">
        <v>9</v>
      </c>
      <c r="C30" s="7"/>
      <c r="D30" s="8">
        <v>187.13499999999999</v>
      </c>
      <c r="E30" s="8">
        <v>578.25699999999995</v>
      </c>
      <c r="F30" s="8">
        <v>204.41200000000001</v>
      </c>
      <c r="G30" s="8">
        <v>503.291</v>
      </c>
      <c r="H30" s="15">
        <f>VLOOKUP(A30,[1]TDSheet!$A:$H,8,0)</f>
        <v>1</v>
      </c>
      <c r="M30" s="2">
        <f t="shared" si="2"/>
        <v>40.882400000000004</v>
      </c>
      <c r="N30" s="17"/>
      <c r="O30" s="17"/>
      <c r="P30" s="25"/>
      <c r="Q30" s="2">
        <f t="shared" si="3"/>
        <v>12.310700937322661</v>
      </c>
      <c r="R30" s="2">
        <f t="shared" si="4"/>
        <v>12.310700937322661</v>
      </c>
      <c r="S30" s="2">
        <f>VLOOKUP(A30,[1]TDSheet!$A:$R,18,0)</f>
        <v>77.772199999999998</v>
      </c>
      <c r="T30" s="2">
        <f>VLOOKUP(A30,[1]TDSheet!$A:$S,19,0)</f>
        <v>20.9788</v>
      </c>
      <c r="U30" s="2">
        <f>VLOOKUP(A30,[1]TDSheet!$A:$M,13,0)</f>
        <v>78.132599999999996</v>
      </c>
      <c r="W30" s="2">
        <f t="shared" si="5"/>
        <v>0</v>
      </c>
    </row>
    <row r="31" spans="1:23" ht="11.1" customHeight="1" outlineLevel="2" x14ac:dyDescent="0.2">
      <c r="A31" s="7" t="s">
        <v>54</v>
      </c>
      <c r="B31" s="7" t="s">
        <v>20</v>
      </c>
      <c r="C31" s="14" t="str">
        <f>VLOOKUP(A31,[1]TDSheet!$A:$C,3,0)</f>
        <v>Окт</v>
      </c>
      <c r="D31" s="8">
        <v>452</v>
      </c>
      <c r="E31" s="8">
        <v>139</v>
      </c>
      <c r="F31" s="8">
        <v>432</v>
      </c>
      <c r="G31" s="8">
        <v>91</v>
      </c>
      <c r="H31" s="15">
        <f>VLOOKUP(A31,[1]TDSheet!$A:$H,8,0)</f>
        <v>0.4</v>
      </c>
      <c r="M31" s="2">
        <f t="shared" si="2"/>
        <v>86.4</v>
      </c>
      <c r="N31" s="17">
        <f>8*M31-G31</f>
        <v>600.20000000000005</v>
      </c>
      <c r="O31" s="17"/>
      <c r="P31" s="25"/>
      <c r="Q31" s="2">
        <f t="shared" si="3"/>
        <v>8</v>
      </c>
      <c r="R31" s="2">
        <f t="shared" si="4"/>
        <v>1.0532407407407407</v>
      </c>
      <c r="S31" s="2">
        <f>VLOOKUP(A31,[1]TDSheet!$A:$R,18,0)</f>
        <v>34.4</v>
      </c>
      <c r="T31" s="2">
        <f>VLOOKUP(A31,[1]TDSheet!$A:$S,19,0)</f>
        <v>54.2</v>
      </c>
      <c r="U31" s="2">
        <f>VLOOKUP(A31,[1]TDSheet!$A:$M,13,0)</f>
        <v>45.8</v>
      </c>
      <c r="W31" s="2">
        <f t="shared" si="5"/>
        <v>240.08000000000004</v>
      </c>
    </row>
    <row r="32" spans="1:23" ht="11.1" customHeight="1" outlineLevel="2" x14ac:dyDescent="0.2">
      <c r="A32" s="7" t="s">
        <v>55</v>
      </c>
      <c r="B32" s="7" t="s">
        <v>20</v>
      </c>
      <c r="C32" s="14" t="str">
        <f>VLOOKUP(A32,[1]TDSheet!$A:$C,3,0)</f>
        <v>Окт</v>
      </c>
      <c r="D32" s="8"/>
      <c r="E32" s="8">
        <v>206</v>
      </c>
      <c r="F32" s="8">
        <v>-411</v>
      </c>
      <c r="G32" s="8">
        <v>102</v>
      </c>
      <c r="H32" s="15">
        <f>VLOOKUP(A32,[1]TDSheet!$A:$H,8,0)</f>
        <v>0.4</v>
      </c>
      <c r="M32" s="2">
        <f t="shared" si="2"/>
        <v>-82.2</v>
      </c>
      <c r="N32" s="17"/>
      <c r="O32" s="17"/>
      <c r="P32" s="25"/>
      <c r="Q32" s="2">
        <f t="shared" si="3"/>
        <v>-1.2408759124087592</v>
      </c>
      <c r="R32" s="2">
        <f t="shared" si="4"/>
        <v>-1.2408759124087592</v>
      </c>
      <c r="S32" s="2">
        <f>VLOOKUP(A32,[1]TDSheet!$A:$R,18,0)</f>
        <v>80.599999999999994</v>
      </c>
      <c r="T32" s="2">
        <f>VLOOKUP(A32,[1]TDSheet!$A:$S,19,0)</f>
        <v>221.2</v>
      </c>
      <c r="U32" s="2">
        <f>VLOOKUP(A32,[1]TDSheet!$A:$M,13,0)</f>
        <v>224.6</v>
      </c>
      <c r="W32" s="2">
        <f t="shared" si="5"/>
        <v>0</v>
      </c>
    </row>
    <row r="33" spans="1:23" ht="21.95" customHeight="1" outlineLevel="2" x14ac:dyDescent="0.2">
      <c r="A33" s="7" t="s">
        <v>56</v>
      </c>
      <c r="B33" s="7" t="s">
        <v>20</v>
      </c>
      <c r="C33" s="14" t="str">
        <f>VLOOKUP(A33,[1]TDSheet!$A:$C,3,0)</f>
        <v>Окт</v>
      </c>
      <c r="D33" s="8">
        <v>696</v>
      </c>
      <c r="E33" s="8"/>
      <c r="F33" s="8">
        <v>481</v>
      </c>
      <c r="G33" s="8">
        <v>74</v>
      </c>
      <c r="H33" s="15">
        <f>VLOOKUP(A33,[1]TDSheet!$A:$H,8,0)</f>
        <v>0.4</v>
      </c>
      <c r="M33" s="2">
        <f t="shared" si="2"/>
        <v>96.2</v>
      </c>
      <c r="N33" s="17">
        <f>8*M33-G33</f>
        <v>695.6</v>
      </c>
      <c r="O33" s="17"/>
      <c r="P33" s="25"/>
      <c r="Q33" s="2">
        <f t="shared" si="3"/>
        <v>8</v>
      </c>
      <c r="R33" s="2">
        <f t="shared" si="4"/>
        <v>0.76923076923076916</v>
      </c>
      <c r="S33" s="2">
        <f>VLOOKUP(A33,[1]TDSheet!$A:$R,18,0)</f>
        <v>71.8</v>
      </c>
      <c r="T33" s="2">
        <f>VLOOKUP(A33,[1]TDSheet!$A:$S,19,0)</f>
        <v>215</v>
      </c>
      <c r="U33" s="2">
        <f>VLOOKUP(A33,[1]TDSheet!$A:$M,13,0)</f>
        <v>79.8</v>
      </c>
      <c r="W33" s="2">
        <f t="shared" si="5"/>
        <v>278.24</v>
      </c>
    </row>
    <row r="34" spans="1:23" ht="11.1" customHeight="1" outlineLevel="2" x14ac:dyDescent="0.2">
      <c r="A34" s="7" t="s">
        <v>57</v>
      </c>
      <c r="B34" s="7" t="s">
        <v>20</v>
      </c>
      <c r="C34" s="14" t="str">
        <f>VLOOKUP(A34,[1]TDSheet!$A:$C,3,0)</f>
        <v>Окт</v>
      </c>
      <c r="D34" s="8">
        <v>168</v>
      </c>
      <c r="E34" s="8">
        <v>434</v>
      </c>
      <c r="F34" s="8">
        <v>208</v>
      </c>
      <c r="G34" s="8">
        <v>341</v>
      </c>
      <c r="H34" s="15">
        <f>VLOOKUP(A34,[1]TDSheet!$A:$H,8,0)</f>
        <v>0.4</v>
      </c>
      <c r="M34" s="2">
        <f t="shared" si="2"/>
        <v>41.6</v>
      </c>
      <c r="N34" s="17">
        <f t="shared" si="6"/>
        <v>158.20000000000005</v>
      </c>
      <c r="O34" s="17"/>
      <c r="P34" s="25"/>
      <c r="Q34" s="2">
        <f t="shared" si="3"/>
        <v>12</v>
      </c>
      <c r="R34" s="2">
        <f t="shared" si="4"/>
        <v>8.197115384615385</v>
      </c>
      <c r="S34" s="2">
        <f>VLOOKUP(A34,[1]TDSheet!$A:$R,18,0)</f>
        <v>74.599999999999994</v>
      </c>
      <c r="T34" s="2">
        <f>VLOOKUP(A34,[1]TDSheet!$A:$S,19,0)</f>
        <v>63.4</v>
      </c>
      <c r="U34" s="2">
        <f>VLOOKUP(A34,[1]TDSheet!$A:$M,13,0)</f>
        <v>59.6</v>
      </c>
      <c r="V34" s="18" t="str">
        <f>VLOOKUP(A34,[1]TDSheet!$A:$T,20,0)</f>
        <v>акция/нет в матрице</v>
      </c>
      <c r="W34" s="2">
        <f t="shared" si="5"/>
        <v>63.280000000000022</v>
      </c>
    </row>
    <row r="35" spans="1:23" ht="11.1" customHeight="1" outlineLevel="2" x14ac:dyDescent="0.2">
      <c r="A35" s="7" t="s">
        <v>13</v>
      </c>
      <c r="B35" s="7" t="s">
        <v>9</v>
      </c>
      <c r="C35" s="14" t="str">
        <f>VLOOKUP(A35,[1]TDSheet!$A:$C,3,0)</f>
        <v>Окт</v>
      </c>
      <c r="D35" s="8">
        <v>6.2169999999999996</v>
      </c>
      <c r="E35" s="8">
        <v>32.393999999999998</v>
      </c>
      <c r="F35" s="8">
        <v>14.331</v>
      </c>
      <c r="G35" s="8">
        <v>24.28</v>
      </c>
      <c r="H35" s="15">
        <f>VLOOKUP(A35,[1]TDSheet!$A:$H,8,0)</f>
        <v>1</v>
      </c>
      <c r="M35" s="2">
        <f t="shared" si="2"/>
        <v>2.8662000000000001</v>
      </c>
      <c r="N35" s="17">
        <f t="shared" si="6"/>
        <v>10.114400000000003</v>
      </c>
      <c r="O35" s="17"/>
      <c r="P35" s="25"/>
      <c r="Q35" s="2">
        <f t="shared" si="3"/>
        <v>12.000000000000002</v>
      </c>
      <c r="R35" s="2">
        <f t="shared" si="4"/>
        <v>8.4711464657037201</v>
      </c>
      <c r="S35" s="2">
        <f>VLOOKUP(A35,[1]TDSheet!$A:$R,18,0)</f>
        <v>12.417</v>
      </c>
      <c r="T35" s="2">
        <f>VLOOKUP(A35,[1]TDSheet!$A:$S,19,0)</f>
        <v>8.6262000000000008</v>
      </c>
      <c r="U35" s="2">
        <f>VLOOKUP(A35,[1]TDSheet!$A:$M,13,0)</f>
        <v>1.6232</v>
      </c>
      <c r="V35" s="18" t="str">
        <f>VLOOKUP(A35,[1]TDSheet!$A:$T,20,0)</f>
        <v>акция/нет в матрице</v>
      </c>
      <c r="W35" s="2">
        <f t="shared" si="5"/>
        <v>10.114400000000003</v>
      </c>
    </row>
    <row r="36" spans="1:23" ht="11.1" customHeight="1" outlineLevel="2" x14ac:dyDescent="0.2">
      <c r="A36" s="7" t="s">
        <v>14</v>
      </c>
      <c r="B36" s="7" t="s">
        <v>9</v>
      </c>
      <c r="C36" s="14" t="str">
        <f>VLOOKUP(A36,[1]TDSheet!$A:$C,3,0)</f>
        <v>Окт</v>
      </c>
      <c r="D36" s="8">
        <v>-0.09</v>
      </c>
      <c r="E36" s="8">
        <v>32.575000000000003</v>
      </c>
      <c r="F36" s="8">
        <v>14.881</v>
      </c>
      <c r="G36" s="8">
        <v>17.603999999999999</v>
      </c>
      <c r="H36" s="15">
        <f>VLOOKUP(A36,[1]TDSheet!$A:$H,8,0)</f>
        <v>1</v>
      </c>
      <c r="M36" s="2">
        <f t="shared" si="2"/>
        <v>2.9762</v>
      </c>
      <c r="N36" s="17">
        <f t="shared" si="6"/>
        <v>18.110399999999998</v>
      </c>
      <c r="O36" s="17"/>
      <c r="P36" s="25"/>
      <c r="Q36" s="2">
        <f t="shared" si="3"/>
        <v>12</v>
      </c>
      <c r="R36" s="2">
        <f t="shared" si="4"/>
        <v>5.914925072239769</v>
      </c>
      <c r="S36" s="2">
        <f>VLOOKUP(A36,[1]TDSheet!$A:$R,18,0)</f>
        <v>12.896799999999999</v>
      </c>
      <c r="T36" s="2">
        <f>VLOOKUP(A36,[1]TDSheet!$A:$S,19,0)</f>
        <v>6.3220000000000001</v>
      </c>
      <c r="U36" s="2">
        <f>VLOOKUP(A36,[1]TDSheet!$A:$M,13,0)</f>
        <v>3.3009999999999997</v>
      </c>
      <c r="V36" s="18" t="str">
        <f>VLOOKUP(A36,[1]TDSheet!$A:$T,20,0)</f>
        <v>акция/нет в матрице</v>
      </c>
      <c r="W36" s="2">
        <f t="shared" si="5"/>
        <v>18.110399999999998</v>
      </c>
    </row>
    <row r="37" spans="1:23" ht="21.95" customHeight="1" outlineLevel="2" x14ac:dyDescent="0.2">
      <c r="A37" s="7" t="s">
        <v>15</v>
      </c>
      <c r="B37" s="7" t="s">
        <v>9</v>
      </c>
      <c r="C37" s="14" t="str">
        <f>VLOOKUP(A37,[1]TDSheet!$A:$C,3,0)</f>
        <v>Окт</v>
      </c>
      <c r="D37" s="8">
        <v>136.41800000000001</v>
      </c>
      <c r="E37" s="8">
        <v>65.564999999999998</v>
      </c>
      <c r="F37" s="8">
        <v>88.61</v>
      </c>
      <c r="G37" s="8">
        <v>98.641999999999996</v>
      </c>
      <c r="H37" s="15">
        <f>VLOOKUP(A37,[1]TDSheet!$A:$H,8,0)</f>
        <v>1</v>
      </c>
      <c r="M37" s="2">
        <f t="shared" si="2"/>
        <v>17.722000000000001</v>
      </c>
      <c r="N37" s="17">
        <f t="shared" si="6"/>
        <v>114.02200000000002</v>
      </c>
      <c r="O37" s="17"/>
      <c r="P37" s="25"/>
      <c r="Q37" s="2">
        <f t="shared" si="3"/>
        <v>12</v>
      </c>
      <c r="R37" s="2">
        <f t="shared" si="4"/>
        <v>5.5660760636497004</v>
      </c>
      <c r="S37" s="2">
        <f>VLOOKUP(A37,[1]TDSheet!$A:$R,18,0)</f>
        <v>11.506600000000001</v>
      </c>
      <c r="T37" s="2">
        <f>VLOOKUP(A37,[1]TDSheet!$A:$S,19,0)</f>
        <v>7.0952000000000002</v>
      </c>
      <c r="U37" s="2">
        <f>VLOOKUP(A37,[1]TDSheet!$A:$M,13,0)</f>
        <v>15.243600000000001</v>
      </c>
      <c r="V37" s="18" t="str">
        <f>VLOOKUP(A37,[1]TDSheet!$A:$T,20,0)</f>
        <v>акция/нет в матрице</v>
      </c>
      <c r="W37" s="2">
        <f t="shared" si="5"/>
        <v>114.02200000000002</v>
      </c>
    </row>
    <row r="38" spans="1:23" ht="11.1" customHeight="1" outlineLevel="2" x14ac:dyDescent="0.2">
      <c r="A38" s="7" t="s">
        <v>41</v>
      </c>
      <c r="B38" s="7" t="s">
        <v>9</v>
      </c>
      <c r="C38" s="7"/>
      <c r="D38" s="8">
        <v>276.31400000000002</v>
      </c>
      <c r="E38" s="8">
        <v>306.53199999999998</v>
      </c>
      <c r="F38" s="8">
        <v>287.84699999999998</v>
      </c>
      <c r="G38" s="8">
        <v>175.947</v>
      </c>
      <c r="H38" s="15">
        <f>VLOOKUP(A38,[1]TDSheet!$A:$H,8,0)</f>
        <v>1</v>
      </c>
      <c r="M38" s="2">
        <f t="shared" si="2"/>
        <v>57.569399999999995</v>
      </c>
      <c r="N38" s="17">
        <f>10*M38-G38</f>
        <v>399.74699999999996</v>
      </c>
      <c r="O38" s="17"/>
      <c r="P38" s="25"/>
      <c r="Q38" s="2">
        <f t="shared" si="3"/>
        <v>10</v>
      </c>
      <c r="R38" s="2">
        <f t="shared" si="4"/>
        <v>3.0562590542892583</v>
      </c>
      <c r="S38" s="2">
        <f>VLOOKUP(A38,[1]TDSheet!$A:$R,18,0)</f>
        <v>46.095399999999998</v>
      </c>
      <c r="T38" s="2">
        <f>VLOOKUP(A38,[1]TDSheet!$A:$S,19,0)</f>
        <v>39.493600000000001</v>
      </c>
      <c r="U38" s="2">
        <f>VLOOKUP(A38,[1]TDSheet!$A:$M,13,0)</f>
        <v>41.269999999999996</v>
      </c>
      <c r="W38" s="2">
        <f t="shared" si="5"/>
        <v>399.74699999999996</v>
      </c>
    </row>
    <row r="39" spans="1:23" ht="21.95" customHeight="1" outlineLevel="2" x14ac:dyDescent="0.2">
      <c r="A39" s="7" t="s">
        <v>58</v>
      </c>
      <c r="B39" s="7" t="s">
        <v>20</v>
      </c>
      <c r="C39" s="14" t="str">
        <f>VLOOKUP(A39,[1]TDSheet!$A:$C,3,0)</f>
        <v>Окт</v>
      </c>
      <c r="D39" s="8">
        <v>527</v>
      </c>
      <c r="E39" s="8">
        <v>120</v>
      </c>
      <c r="F39" s="8">
        <v>440</v>
      </c>
      <c r="G39" s="8">
        <v>177</v>
      </c>
      <c r="H39" s="15">
        <f>VLOOKUP(A39,[1]TDSheet!$A:$H,8,0)</f>
        <v>0.4</v>
      </c>
      <c r="M39" s="2">
        <f t="shared" si="2"/>
        <v>88</v>
      </c>
      <c r="N39" s="17">
        <f>8*M39-G39</f>
        <v>527</v>
      </c>
      <c r="O39" s="17"/>
      <c r="P39" s="25"/>
      <c r="Q39" s="2">
        <f t="shared" si="3"/>
        <v>8</v>
      </c>
      <c r="R39" s="2">
        <f t="shared" si="4"/>
        <v>2.0113636363636362</v>
      </c>
      <c r="S39" s="2">
        <f>VLOOKUP(A39,[1]TDSheet!$A:$R,18,0)</f>
        <v>59.4</v>
      </c>
      <c r="T39" s="2">
        <f>VLOOKUP(A39,[1]TDSheet!$A:$S,19,0)</f>
        <v>61</v>
      </c>
      <c r="U39" s="2">
        <f>VLOOKUP(A39,[1]TDSheet!$A:$M,13,0)</f>
        <v>50.2</v>
      </c>
      <c r="W39" s="2">
        <f t="shared" si="5"/>
        <v>210.8</v>
      </c>
    </row>
    <row r="40" spans="1:23" ht="21.95" customHeight="1" outlineLevel="2" x14ac:dyDescent="0.2">
      <c r="A40" s="7" t="s">
        <v>42</v>
      </c>
      <c r="B40" s="7" t="s">
        <v>9</v>
      </c>
      <c r="C40" s="7"/>
      <c r="D40" s="8"/>
      <c r="E40" s="8">
        <v>2</v>
      </c>
      <c r="F40" s="8">
        <v>-2</v>
      </c>
      <c r="G40" s="8">
        <v>2</v>
      </c>
      <c r="H40" s="15">
        <v>0</v>
      </c>
      <c r="M40" s="2">
        <f t="shared" si="2"/>
        <v>-0.4</v>
      </c>
      <c r="N40" s="17"/>
      <c r="O40" s="17"/>
      <c r="P40" s="25"/>
      <c r="Q40" s="2">
        <f t="shared" si="3"/>
        <v>-5</v>
      </c>
      <c r="R40" s="2">
        <f t="shared" si="4"/>
        <v>-5</v>
      </c>
      <c r="S40" s="2">
        <v>0</v>
      </c>
      <c r="T40" s="2">
        <v>0</v>
      </c>
      <c r="U40" s="2">
        <v>0</v>
      </c>
      <c r="W40" s="2">
        <f t="shared" si="5"/>
        <v>0</v>
      </c>
    </row>
    <row r="41" spans="1:23" ht="21.95" customHeight="1" outlineLevel="2" x14ac:dyDescent="0.2">
      <c r="A41" s="7" t="s">
        <v>59</v>
      </c>
      <c r="B41" s="7" t="s">
        <v>20</v>
      </c>
      <c r="C41" s="14" t="str">
        <f>VLOOKUP(A41,[1]TDSheet!$A:$C,3,0)</f>
        <v>Окт</v>
      </c>
      <c r="D41" s="8">
        <v>2</v>
      </c>
      <c r="E41" s="8">
        <v>151</v>
      </c>
      <c r="F41" s="8">
        <v>10</v>
      </c>
      <c r="G41" s="8">
        <v>143</v>
      </c>
      <c r="H41" s="15">
        <f>VLOOKUP(A41,[1]TDSheet!$A:$H,8,0)</f>
        <v>0.4</v>
      </c>
      <c r="M41" s="2">
        <f t="shared" si="2"/>
        <v>2</v>
      </c>
      <c r="N41" s="17"/>
      <c r="O41" s="17"/>
      <c r="P41" s="25"/>
      <c r="Q41" s="2">
        <f t="shared" si="3"/>
        <v>71.5</v>
      </c>
      <c r="R41" s="2">
        <f t="shared" si="4"/>
        <v>71.5</v>
      </c>
      <c r="S41" s="2">
        <f>VLOOKUP(A41,[1]TDSheet!$A:$R,18,0)</f>
        <v>66.599999999999994</v>
      </c>
      <c r="T41" s="2">
        <f>VLOOKUP(A41,[1]TDSheet!$A:$S,19,0)</f>
        <v>36.200000000000003</v>
      </c>
      <c r="U41" s="2">
        <f>VLOOKUP(A41,[1]TDSheet!$A:$M,13,0)</f>
        <v>9.4</v>
      </c>
      <c r="V41" s="18" t="str">
        <f>VLOOKUP(A41,[1]TDSheet!$A:$T,20,0)</f>
        <v>акция/нет в матрице</v>
      </c>
      <c r="W41" s="2">
        <f t="shared" si="5"/>
        <v>0</v>
      </c>
    </row>
    <row r="42" spans="1:23" ht="11.1" customHeight="1" outlineLevel="2" x14ac:dyDescent="0.2">
      <c r="A42" s="7" t="s">
        <v>16</v>
      </c>
      <c r="B42" s="7" t="s">
        <v>9</v>
      </c>
      <c r="C42" s="14" t="str">
        <f>VLOOKUP(A42,[1]TDSheet!$A:$C,3,0)</f>
        <v>Окт</v>
      </c>
      <c r="D42" s="8">
        <v>51.375999999999998</v>
      </c>
      <c r="E42" s="8">
        <v>74.709999999999994</v>
      </c>
      <c r="F42" s="8">
        <v>41.866</v>
      </c>
      <c r="G42" s="8">
        <v>72.091999999999999</v>
      </c>
      <c r="H42" s="15">
        <f>VLOOKUP(A42,[1]TDSheet!$A:$H,8,0)</f>
        <v>1</v>
      </c>
      <c r="M42" s="2">
        <f t="shared" si="2"/>
        <v>8.3732000000000006</v>
      </c>
      <c r="N42" s="17">
        <f t="shared" si="6"/>
        <v>28.386400000000009</v>
      </c>
      <c r="O42" s="17"/>
      <c r="P42" s="25"/>
      <c r="Q42" s="2">
        <f t="shared" si="3"/>
        <v>12</v>
      </c>
      <c r="R42" s="2">
        <f t="shared" si="4"/>
        <v>8.6098504753260396</v>
      </c>
      <c r="S42" s="2">
        <f>VLOOKUP(A42,[1]TDSheet!$A:$R,18,0)</f>
        <v>6.4876000000000005</v>
      </c>
      <c r="T42" s="2">
        <f>VLOOKUP(A42,[1]TDSheet!$A:$S,19,0)</f>
        <v>3.2372000000000001</v>
      </c>
      <c r="U42" s="2">
        <f>VLOOKUP(A42,[1]TDSheet!$A:$M,13,0)</f>
        <v>8.1534000000000013</v>
      </c>
      <c r="V42" s="18" t="str">
        <f>VLOOKUP(A42,[1]TDSheet!$A:$T,20,0)</f>
        <v>акция/нет в матрице</v>
      </c>
      <c r="W42" s="2">
        <f t="shared" si="5"/>
        <v>28.386400000000009</v>
      </c>
    </row>
    <row r="43" spans="1:23" ht="11.1" customHeight="1" outlineLevel="2" x14ac:dyDescent="0.2">
      <c r="A43" s="7" t="s">
        <v>17</v>
      </c>
      <c r="B43" s="7" t="s">
        <v>9</v>
      </c>
      <c r="C43" s="14" t="str">
        <f>VLOOKUP(A43,[1]TDSheet!$A:$C,3,0)</f>
        <v>Окт</v>
      </c>
      <c r="D43" s="8"/>
      <c r="E43" s="8">
        <v>32.798000000000002</v>
      </c>
      <c r="F43" s="8">
        <v>6.84</v>
      </c>
      <c r="G43" s="8">
        <v>25.957999999999998</v>
      </c>
      <c r="H43" s="15">
        <f>VLOOKUP(A43,[1]TDSheet!$A:$H,8,0)</f>
        <v>1</v>
      </c>
      <c r="M43" s="2">
        <f t="shared" si="2"/>
        <v>1.3679999999999999</v>
      </c>
      <c r="N43" s="17"/>
      <c r="O43" s="17"/>
      <c r="P43" s="25"/>
      <c r="Q43" s="2">
        <f t="shared" si="3"/>
        <v>18.975146198830409</v>
      </c>
      <c r="R43" s="2">
        <f t="shared" si="4"/>
        <v>18.975146198830409</v>
      </c>
      <c r="S43" s="2">
        <f>VLOOKUP(A43,[1]TDSheet!$A:$R,18,0)</f>
        <v>3.8305999999999996</v>
      </c>
      <c r="T43" s="2">
        <f>VLOOKUP(A43,[1]TDSheet!$A:$S,19,0)</f>
        <v>0.54880000000000007</v>
      </c>
      <c r="U43" s="2">
        <f>VLOOKUP(A43,[1]TDSheet!$A:$M,13,0)</f>
        <v>0.25159999999999999</v>
      </c>
      <c r="V43" s="18" t="str">
        <f>VLOOKUP(A43,[1]TDSheet!$A:$T,20,0)</f>
        <v>акция/нет в матрице</v>
      </c>
      <c r="W43" s="2">
        <f t="shared" si="5"/>
        <v>0</v>
      </c>
    </row>
    <row r="44" spans="1:23" ht="11.1" customHeight="1" outlineLevel="2" x14ac:dyDescent="0.2">
      <c r="A44" s="7" t="s">
        <v>60</v>
      </c>
      <c r="B44" s="7" t="s">
        <v>20</v>
      </c>
      <c r="C44" s="14" t="str">
        <f>VLOOKUP(A44,[1]TDSheet!$A:$C,3,0)</f>
        <v>Окт</v>
      </c>
      <c r="D44" s="8">
        <v>295</v>
      </c>
      <c r="E44" s="8">
        <v>7</v>
      </c>
      <c r="F44" s="8">
        <v>234</v>
      </c>
      <c r="G44" s="8">
        <v>7</v>
      </c>
      <c r="H44" s="15">
        <f>VLOOKUP(A44,[1]TDSheet!$A:$H,8,0)</f>
        <v>0.4</v>
      </c>
      <c r="M44" s="2">
        <f t="shared" si="2"/>
        <v>46.8</v>
      </c>
      <c r="N44" s="17">
        <f>7*M44-G44</f>
        <v>320.59999999999997</v>
      </c>
      <c r="O44" s="17"/>
      <c r="P44" s="25"/>
      <c r="Q44" s="2">
        <f t="shared" si="3"/>
        <v>7</v>
      </c>
      <c r="R44" s="2">
        <f t="shared" si="4"/>
        <v>0.14957264957264957</v>
      </c>
      <c r="S44" s="2">
        <f>VLOOKUP(A44,[1]TDSheet!$A:$R,18,0)</f>
        <v>37.6</v>
      </c>
      <c r="T44" s="2">
        <f>VLOOKUP(A44,[1]TDSheet!$A:$S,19,0)</f>
        <v>185.6</v>
      </c>
      <c r="U44" s="2">
        <f>VLOOKUP(A44,[1]TDSheet!$A:$M,13,0)</f>
        <v>50.2</v>
      </c>
      <c r="V44" s="18" t="str">
        <f>VLOOKUP(A44,[1]TDSheet!$A:$T,20,0)</f>
        <v>акция/нет в матрице</v>
      </c>
      <c r="W44" s="2">
        <f t="shared" si="5"/>
        <v>128.23999999999998</v>
      </c>
    </row>
    <row r="45" spans="1:23" ht="11.1" customHeight="1" outlineLevel="2" x14ac:dyDescent="0.2">
      <c r="A45" s="7" t="s">
        <v>61</v>
      </c>
      <c r="B45" s="7" t="s">
        <v>20</v>
      </c>
      <c r="C45" s="14" t="str">
        <f>VLOOKUP(A45,[1]TDSheet!$A:$C,3,0)</f>
        <v>Окт</v>
      </c>
      <c r="D45" s="8">
        <v>793</v>
      </c>
      <c r="E45" s="8">
        <v>525</v>
      </c>
      <c r="F45" s="8">
        <v>801</v>
      </c>
      <c r="G45" s="8">
        <v>474</v>
      </c>
      <c r="H45" s="15">
        <f>VLOOKUP(A45,[1]TDSheet!$A:$H,8,0)</f>
        <v>0.4</v>
      </c>
      <c r="M45" s="2">
        <f t="shared" si="2"/>
        <v>160.19999999999999</v>
      </c>
      <c r="N45" s="17">
        <f>9*M45-G45</f>
        <v>967.8</v>
      </c>
      <c r="O45" s="17"/>
      <c r="P45" s="25"/>
      <c r="Q45" s="2">
        <f t="shared" si="3"/>
        <v>9</v>
      </c>
      <c r="R45" s="2">
        <f t="shared" si="4"/>
        <v>2.9588014981273409</v>
      </c>
      <c r="S45" s="2">
        <f>VLOOKUP(A45,[1]TDSheet!$A:$R,18,0)</f>
        <v>31.8</v>
      </c>
      <c r="T45" s="2">
        <f>VLOOKUP(A45,[1]TDSheet!$A:$S,19,0)</f>
        <v>35.6</v>
      </c>
      <c r="U45" s="2">
        <f>VLOOKUP(A45,[1]TDSheet!$A:$M,13,0)</f>
        <v>105.6</v>
      </c>
      <c r="V45" s="18" t="str">
        <f>VLOOKUP(A45,[1]TDSheet!$A:$T,20,0)</f>
        <v>акция/нет в матрице</v>
      </c>
      <c r="W45" s="2">
        <f t="shared" si="5"/>
        <v>387.12</v>
      </c>
    </row>
    <row r="46" spans="1:23" ht="11.1" customHeight="1" outlineLevel="2" x14ac:dyDescent="0.2">
      <c r="A46" s="7" t="s">
        <v>62</v>
      </c>
      <c r="B46" s="7" t="s">
        <v>20</v>
      </c>
      <c r="C46" s="7"/>
      <c r="D46" s="8"/>
      <c r="E46" s="8">
        <v>1</v>
      </c>
      <c r="F46" s="8">
        <v>-1</v>
      </c>
      <c r="G46" s="8"/>
      <c r="H46" s="15">
        <v>0</v>
      </c>
      <c r="M46" s="2">
        <f t="shared" si="2"/>
        <v>-0.2</v>
      </c>
      <c r="N46" s="17"/>
      <c r="O46" s="17"/>
      <c r="P46" s="25"/>
      <c r="Q46" s="2">
        <f t="shared" si="3"/>
        <v>0</v>
      </c>
      <c r="R46" s="2">
        <f t="shared" si="4"/>
        <v>0</v>
      </c>
      <c r="S46" s="2">
        <v>0</v>
      </c>
      <c r="T46" s="2">
        <v>0</v>
      </c>
      <c r="U46" s="2">
        <v>0</v>
      </c>
      <c r="W46" s="2">
        <f t="shared" si="5"/>
        <v>0</v>
      </c>
    </row>
    <row r="47" spans="1:23" ht="11.1" customHeight="1" outlineLevel="2" x14ac:dyDescent="0.2">
      <c r="A47" s="7" t="s">
        <v>43</v>
      </c>
      <c r="B47" s="7" t="s">
        <v>9</v>
      </c>
      <c r="C47" s="7"/>
      <c r="D47" s="8">
        <v>76.414000000000001</v>
      </c>
      <c r="E47" s="8">
        <v>2.6</v>
      </c>
      <c r="F47" s="8">
        <v>72.489999999999995</v>
      </c>
      <c r="G47" s="8">
        <v>1.3</v>
      </c>
      <c r="H47" s="15">
        <f>VLOOKUP(A47,[1]TDSheet!$A:$H,8,0)</f>
        <v>0</v>
      </c>
      <c r="M47" s="2">
        <f t="shared" si="2"/>
        <v>14.497999999999999</v>
      </c>
      <c r="N47" s="17"/>
      <c r="O47" s="17"/>
      <c r="P47" s="25"/>
      <c r="Q47" s="2">
        <f t="shared" si="3"/>
        <v>8.9667540350393163E-2</v>
      </c>
      <c r="R47" s="2">
        <f t="shared" si="4"/>
        <v>8.9667540350393163E-2</v>
      </c>
      <c r="S47" s="2">
        <f>VLOOKUP(A47,[1]TDSheet!$A:$R,18,0)</f>
        <v>14.006</v>
      </c>
      <c r="T47" s="2">
        <f>VLOOKUP(A47,[1]TDSheet!$A:$S,19,0)</f>
        <v>6.8554000000000004</v>
      </c>
      <c r="U47" s="2">
        <f>VLOOKUP(A47,[1]TDSheet!$A:$M,13,0)</f>
        <v>13.636799999999999</v>
      </c>
      <c r="W47" s="2">
        <f t="shared" si="5"/>
        <v>0</v>
      </c>
    </row>
    <row r="48" spans="1:23" ht="11.1" customHeight="1" outlineLevel="2" x14ac:dyDescent="0.2">
      <c r="A48" s="7" t="s">
        <v>63</v>
      </c>
      <c r="B48" s="7" t="s">
        <v>20</v>
      </c>
      <c r="C48" s="14" t="str">
        <f>VLOOKUP(A48,[1]TDSheet!$A:$C,3,0)</f>
        <v>Окт</v>
      </c>
      <c r="D48" s="8">
        <v>540</v>
      </c>
      <c r="E48" s="8"/>
      <c r="F48" s="8">
        <v>399</v>
      </c>
      <c r="G48" s="8"/>
      <c r="H48" s="15">
        <f>VLOOKUP(A48,[1]TDSheet!$A:$H,8,0)</f>
        <v>0.4</v>
      </c>
      <c r="M48" s="2">
        <f t="shared" si="2"/>
        <v>79.8</v>
      </c>
      <c r="N48" s="17">
        <f>7*M48-G48</f>
        <v>558.6</v>
      </c>
      <c r="O48" s="17"/>
      <c r="P48" s="25"/>
      <c r="Q48" s="2">
        <f t="shared" si="3"/>
        <v>7.0000000000000009</v>
      </c>
      <c r="R48" s="2">
        <f t="shared" si="4"/>
        <v>0</v>
      </c>
      <c r="S48" s="2">
        <f>VLOOKUP(A48,[1]TDSheet!$A:$R,18,0)</f>
        <v>29</v>
      </c>
      <c r="T48" s="2">
        <f>VLOOKUP(A48,[1]TDSheet!$A:$S,19,0)</f>
        <v>164</v>
      </c>
      <c r="U48" s="2">
        <f>VLOOKUP(A48,[1]TDSheet!$A:$M,13,0)</f>
        <v>37.4</v>
      </c>
      <c r="V48" s="18" t="str">
        <f>VLOOKUP(A48,[1]TDSheet!$A:$T,20,0)</f>
        <v>акция/нет в матрице</v>
      </c>
      <c r="W48" s="2">
        <f t="shared" si="5"/>
        <v>223.44000000000003</v>
      </c>
    </row>
    <row r="49" spans="1:23" ht="11.1" customHeight="1" outlineLevel="2" x14ac:dyDescent="0.2">
      <c r="A49" s="7" t="s">
        <v>44</v>
      </c>
      <c r="B49" s="7" t="s">
        <v>9</v>
      </c>
      <c r="C49" s="7"/>
      <c r="D49" s="8">
        <v>59.575000000000003</v>
      </c>
      <c r="E49" s="8">
        <v>157.011</v>
      </c>
      <c r="F49" s="8">
        <v>46.475999999999999</v>
      </c>
      <c r="G49" s="8">
        <v>133.22399999999999</v>
      </c>
      <c r="H49" s="15">
        <f>VLOOKUP(A49,[1]TDSheet!$A:$H,8,0)</f>
        <v>1</v>
      </c>
      <c r="M49" s="2">
        <f t="shared" si="2"/>
        <v>9.2951999999999995</v>
      </c>
      <c r="N49" s="17"/>
      <c r="O49" s="17"/>
      <c r="P49" s="25"/>
      <c r="Q49" s="2">
        <f t="shared" si="3"/>
        <v>14.332558739994836</v>
      </c>
      <c r="R49" s="2">
        <f t="shared" si="4"/>
        <v>14.332558739994836</v>
      </c>
      <c r="S49" s="2">
        <f>VLOOKUP(A49,[1]TDSheet!$A:$R,18,0)</f>
        <v>14.9618</v>
      </c>
      <c r="T49" s="2">
        <f>VLOOKUP(A49,[1]TDSheet!$A:$S,19,0)</f>
        <v>0.33160000000000001</v>
      </c>
      <c r="U49" s="2">
        <f>VLOOKUP(A49,[1]TDSheet!$A:$M,13,0)</f>
        <v>21.662399999999998</v>
      </c>
      <c r="W49" s="2">
        <f t="shared" si="5"/>
        <v>0</v>
      </c>
    </row>
    <row r="50" spans="1:23" ht="11.1" customHeight="1" outlineLevel="2" x14ac:dyDescent="0.2">
      <c r="A50" s="7" t="s">
        <v>45</v>
      </c>
      <c r="B50" s="7" t="s">
        <v>9</v>
      </c>
      <c r="C50" s="7"/>
      <c r="D50" s="8">
        <v>92.763999999999996</v>
      </c>
      <c r="E50" s="8">
        <v>162.10300000000001</v>
      </c>
      <c r="F50" s="8">
        <v>56.814999999999998</v>
      </c>
      <c r="G50" s="8">
        <v>139.02199999999999</v>
      </c>
      <c r="H50" s="15">
        <f>VLOOKUP(A50,[1]TDSheet!$A:$H,8,0)</f>
        <v>1</v>
      </c>
      <c r="M50" s="2">
        <f t="shared" si="2"/>
        <v>11.363</v>
      </c>
      <c r="N50" s="17"/>
      <c r="O50" s="17"/>
      <c r="P50" s="25"/>
      <c r="Q50" s="2">
        <f t="shared" si="3"/>
        <v>12.234621138783771</v>
      </c>
      <c r="R50" s="2">
        <f t="shared" si="4"/>
        <v>12.234621138783771</v>
      </c>
      <c r="S50" s="2">
        <f>VLOOKUP(A50,[1]TDSheet!$A:$R,18,0)</f>
        <v>15.77</v>
      </c>
      <c r="T50" s="2">
        <f>VLOOKUP(A50,[1]TDSheet!$A:$S,19,0)</f>
        <v>0</v>
      </c>
      <c r="U50" s="2">
        <f>VLOOKUP(A50,[1]TDSheet!$A:$M,13,0)</f>
        <v>24.057400000000001</v>
      </c>
      <c r="W50" s="2">
        <f t="shared" si="5"/>
        <v>0</v>
      </c>
    </row>
    <row r="51" spans="1:23" ht="11.1" customHeight="1" outlineLevel="2" x14ac:dyDescent="0.2">
      <c r="A51" s="7" t="s">
        <v>22</v>
      </c>
      <c r="B51" s="7" t="s">
        <v>20</v>
      </c>
      <c r="C51" s="7"/>
      <c r="D51" s="8">
        <v>256</v>
      </c>
      <c r="E51" s="8"/>
      <c r="F51" s="8">
        <v>48</v>
      </c>
      <c r="G51" s="8">
        <v>208</v>
      </c>
      <c r="H51" s="15">
        <f>VLOOKUP(A51,[1]TDSheet!$A:$H,8,0)</f>
        <v>0.4</v>
      </c>
      <c r="M51" s="2">
        <f t="shared" si="2"/>
        <v>9.6</v>
      </c>
      <c r="N51" s="17"/>
      <c r="O51" s="17"/>
      <c r="P51" s="25"/>
      <c r="Q51" s="2">
        <f t="shared" si="3"/>
        <v>21.666666666666668</v>
      </c>
      <c r="R51" s="2">
        <f t="shared" si="4"/>
        <v>21.666666666666668</v>
      </c>
      <c r="S51" s="2">
        <f>VLOOKUP(A51,[1]TDSheet!$A:$R,18,0)</f>
        <v>0</v>
      </c>
      <c r="T51" s="2">
        <f>VLOOKUP(A51,[1]TDSheet!$A:$S,19,0)</f>
        <v>0</v>
      </c>
      <c r="U51" s="2">
        <f>VLOOKUP(A51,[1]TDSheet!$A:$M,13,0)</f>
        <v>0</v>
      </c>
      <c r="W51" s="2">
        <f t="shared" si="5"/>
        <v>0</v>
      </c>
    </row>
    <row r="52" spans="1:23" ht="11.1" customHeight="1" outlineLevel="2" x14ac:dyDescent="0.2">
      <c r="A52" s="7" t="s">
        <v>23</v>
      </c>
      <c r="B52" s="7" t="s">
        <v>20</v>
      </c>
      <c r="C52" s="7"/>
      <c r="D52" s="8">
        <v>200</v>
      </c>
      <c r="E52" s="8"/>
      <c r="F52" s="8">
        <v>68</v>
      </c>
      <c r="G52" s="8">
        <v>132</v>
      </c>
      <c r="H52" s="15">
        <f>VLOOKUP(A52,[1]TDSheet!$A:$H,8,0)</f>
        <v>0.33</v>
      </c>
      <c r="M52" s="2">
        <f t="shared" si="2"/>
        <v>13.6</v>
      </c>
      <c r="N52" s="17">
        <f t="shared" si="6"/>
        <v>31.199999999999989</v>
      </c>
      <c r="O52" s="17"/>
      <c r="P52" s="25"/>
      <c r="Q52" s="2">
        <f t="shared" si="3"/>
        <v>12</v>
      </c>
      <c r="R52" s="2">
        <f t="shared" si="4"/>
        <v>9.7058823529411775</v>
      </c>
      <c r="S52" s="2">
        <f>VLOOKUP(A52,[1]TDSheet!$A:$R,18,0)</f>
        <v>0</v>
      </c>
      <c r="T52" s="2">
        <f>VLOOKUP(A52,[1]TDSheet!$A:$S,19,0)</f>
        <v>0</v>
      </c>
      <c r="U52" s="2">
        <f>VLOOKUP(A52,[1]TDSheet!$A:$M,13,0)</f>
        <v>0</v>
      </c>
      <c r="W52" s="2">
        <f t="shared" si="5"/>
        <v>10.295999999999998</v>
      </c>
    </row>
    <row r="53" spans="1:23" ht="11.1" customHeight="1" outlineLevel="2" x14ac:dyDescent="0.2">
      <c r="A53" s="7" t="s">
        <v>64</v>
      </c>
      <c r="B53" s="7" t="s">
        <v>20</v>
      </c>
      <c r="C53" s="7"/>
      <c r="D53" s="8"/>
      <c r="E53" s="8">
        <v>96</v>
      </c>
      <c r="F53" s="8">
        <v>94</v>
      </c>
      <c r="G53" s="8">
        <v>-29</v>
      </c>
      <c r="H53" s="15">
        <f>VLOOKUP(A53,[1]TDSheet!$A:$H,8,0)</f>
        <v>0</v>
      </c>
      <c r="M53" s="2">
        <f t="shared" si="2"/>
        <v>18.8</v>
      </c>
      <c r="N53" s="17"/>
      <c r="O53" s="17"/>
      <c r="P53" s="25"/>
      <c r="Q53" s="2">
        <f t="shared" si="3"/>
        <v>-1.5425531914893615</v>
      </c>
      <c r="R53" s="2">
        <f t="shared" si="4"/>
        <v>-1.5425531914893615</v>
      </c>
      <c r="S53" s="2">
        <f>VLOOKUP(A53,[1]TDSheet!$A:$R,18,0)</f>
        <v>44.2</v>
      </c>
      <c r="T53" s="2">
        <f>VLOOKUP(A53,[1]TDSheet!$A:$S,19,0)</f>
        <v>36.799999999999997</v>
      </c>
      <c r="U53" s="2">
        <f>VLOOKUP(A53,[1]TDSheet!$A:$M,13,0)</f>
        <v>15</v>
      </c>
      <c r="W53" s="2">
        <f t="shared" si="5"/>
        <v>0</v>
      </c>
    </row>
    <row r="54" spans="1:23" ht="11.1" customHeight="1" outlineLevel="2" x14ac:dyDescent="0.2">
      <c r="A54" s="7" t="s">
        <v>46</v>
      </c>
      <c r="B54" s="7" t="s">
        <v>9</v>
      </c>
      <c r="C54" s="7"/>
      <c r="D54" s="8">
        <v>-14.773999999999999</v>
      </c>
      <c r="E54" s="8">
        <v>53.118000000000002</v>
      </c>
      <c r="F54" s="8">
        <v>29</v>
      </c>
      <c r="G54" s="8">
        <v>3.1850000000000001</v>
      </c>
      <c r="H54" s="15">
        <f>VLOOKUP(A54,[1]TDSheet!$A:$H,8,0)</f>
        <v>0</v>
      </c>
      <c r="M54" s="2">
        <f t="shared" si="2"/>
        <v>5.8</v>
      </c>
      <c r="N54" s="17"/>
      <c r="O54" s="17"/>
      <c r="P54" s="25"/>
      <c r="Q54" s="2">
        <f t="shared" si="3"/>
        <v>0.54913793103448283</v>
      </c>
      <c r="R54" s="2">
        <f t="shared" si="4"/>
        <v>0.54913793103448283</v>
      </c>
      <c r="S54" s="2">
        <f>VLOOKUP(A54,[1]TDSheet!$A:$R,18,0)</f>
        <v>11.090199999999999</v>
      </c>
      <c r="T54" s="2">
        <f>VLOOKUP(A54,[1]TDSheet!$A:$S,19,0)</f>
        <v>6.8584000000000005</v>
      </c>
      <c r="U54" s="2">
        <f>VLOOKUP(A54,[1]TDSheet!$A:$M,13,0)</f>
        <v>4.1866000000000003</v>
      </c>
      <c r="W54" s="2">
        <f t="shared" si="5"/>
        <v>0</v>
      </c>
    </row>
    <row r="55" spans="1:23" ht="11.1" customHeight="1" outlineLevel="2" x14ac:dyDescent="0.2">
      <c r="A55" s="7" t="s">
        <v>47</v>
      </c>
      <c r="B55" s="7" t="s">
        <v>9</v>
      </c>
      <c r="C55" s="7"/>
      <c r="D55" s="8">
        <v>-21.891999999999999</v>
      </c>
      <c r="E55" s="8">
        <v>77.216999999999999</v>
      </c>
      <c r="F55" s="8">
        <v>33.389000000000003</v>
      </c>
      <c r="G55" s="8">
        <v>9.6349999999999998</v>
      </c>
      <c r="H55" s="15">
        <f>VLOOKUP(A55,[1]TDSheet!$A:$H,8,0)</f>
        <v>0</v>
      </c>
      <c r="M55" s="2">
        <f t="shared" si="2"/>
        <v>6.6778000000000004</v>
      </c>
      <c r="N55" s="17"/>
      <c r="O55" s="17"/>
      <c r="P55" s="25"/>
      <c r="Q55" s="2">
        <f t="shared" si="3"/>
        <v>1.4428404564377488</v>
      </c>
      <c r="R55" s="2">
        <f t="shared" si="4"/>
        <v>1.4428404564377488</v>
      </c>
      <c r="S55" s="2">
        <f>VLOOKUP(A55,[1]TDSheet!$A:$R,18,0)</f>
        <v>0</v>
      </c>
      <c r="T55" s="2">
        <f>VLOOKUP(A55,[1]TDSheet!$A:$S,19,0)</f>
        <v>0</v>
      </c>
      <c r="U55" s="2">
        <f>VLOOKUP(A55,[1]TDSheet!$A:$M,13,0)</f>
        <v>5.0811999999999999</v>
      </c>
      <c r="W55" s="2">
        <f t="shared" si="5"/>
        <v>0</v>
      </c>
    </row>
    <row r="56" spans="1:23" ht="11.1" customHeight="1" outlineLevel="2" x14ac:dyDescent="0.2">
      <c r="A56" s="7" t="s">
        <v>18</v>
      </c>
      <c r="B56" s="7" t="s">
        <v>9</v>
      </c>
      <c r="C56" s="7"/>
      <c r="D56" s="8">
        <v>16.285</v>
      </c>
      <c r="E56" s="8">
        <v>5.2409999999999997</v>
      </c>
      <c r="F56" s="8">
        <v>12.284000000000001</v>
      </c>
      <c r="G56" s="8">
        <v>3.782</v>
      </c>
      <c r="H56" s="15">
        <f>VLOOKUP(A56,[1]TDSheet!$A:$H,8,0)</f>
        <v>0</v>
      </c>
      <c r="M56" s="2">
        <f t="shared" si="2"/>
        <v>2.4568000000000003</v>
      </c>
      <c r="N56" s="17"/>
      <c r="O56" s="17"/>
      <c r="P56" s="25"/>
      <c r="Q56" s="2">
        <f t="shared" si="3"/>
        <v>1.5394008466297622</v>
      </c>
      <c r="R56" s="2">
        <f t="shared" si="4"/>
        <v>1.5394008466297622</v>
      </c>
      <c r="S56" s="2">
        <f>VLOOKUP(A56,[1]TDSheet!$A:$R,18,0)</f>
        <v>6.8482000000000003</v>
      </c>
      <c r="T56" s="2">
        <f>VLOOKUP(A56,[1]TDSheet!$A:$S,19,0)</f>
        <v>4.6231999999999998</v>
      </c>
      <c r="U56" s="2">
        <f>VLOOKUP(A56,[1]TDSheet!$A:$M,13,0)</f>
        <v>2.1800000000000002</v>
      </c>
      <c r="W56" s="2">
        <f t="shared" si="5"/>
        <v>0</v>
      </c>
    </row>
    <row r="57" spans="1:23" ht="11.1" customHeight="1" outlineLevel="2" x14ac:dyDescent="0.2">
      <c r="A57" s="7" t="s">
        <v>48</v>
      </c>
      <c r="B57" s="7" t="s">
        <v>9</v>
      </c>
      <c r="C57" s="7"/>
      <c r="D57" s="8"/>
      <c r="E57" s="8">
        <v>100</v>
      </c>
      <c r="F57" s="8"/>
      <c r="G57" s="22">
        <v>100</v>
      </c>
      <c r="H57" s="15">
        <v>0</v>
      </c>
      <c r="M57" s="2">
        <f t="shared" si="2"/>
        <v>0</v>
      </c>
      <c r="N57" s="17"/>
      <c r="O57" s="17"/>
      <c r="P57" s="25"/>
      <c r="Q57" s="2" t="e">
        <f t="shared" si="3"/>
        <v>#DIV/0!</v>
      </c>
      <c r="R57" s="2" t="e">
        <f t="shared" si="4"/>
        <v>#DIV/0!</v>
      </c>
      <c r="S57" s="2">
        <v>0</v>
      </c>
      <c r="T57" s="2">
        <v>0</v>
      </c>
      <c r="U57" s="2">
        <v>0</v>
      </c>
      <c r="W57" s="2">
        <f t="shared" si="5"/>
        <v>0</v>
      </c>
    </row>
    <row r="58" spans="1:23" ht="21.95" customHeight="1" outlineLevel="2" x14ac:dyDescent="0.2">
      <c r="A58" s="7" t="s">
        <v>49</v>
      </c>
      <c r="B58" s="7" t="s">
        <v>9</v>
      </c>
      <c r="C58" s="7"/>
      <c r="D58" s="8"/>
      <c r="E58" s="8">
        <v>100</v>
      </c>
      <c r="F58" s="8"/>
      <c r="G58" s="22">
        <v>100</v>
      </c>
      <c r="H58" s="15">
        <v>0</v>
      </c>
      <c r="M58" s="2">
        <f t="shared" si="2"/>
        <v>0</v>
      </c>
      <c r="N58" s="17"/>
      <c r="O58" s="17"/>
      <c r="P58" s="25"/>
      <c r="Q58" s="2" t="e">
        <f t="shared" si="3"/>
        <v>#DIV/0!</v>
      </c>
      <c r="R58" s="2" t="e">
        <f t="shared" si="4"/>
        <v>#DIV/0!</v>
      </c>
      <c r="S58" s="2">
        <v>0</v>
      </c>
      <c r="T58" s="2">
        <v>0</v>
      </c>
      <c r="U58" s="2">
        <v>0</v>
      </c>
      <c r="W58" s="2">
        <f t="shared" si="5"/>
        <v>0</v>
      </c>
    </row>
    <row r="59" spans="1:23" ht="11.1" customHeight="1" outlineLevel="2" x14ac:dyDescent="0.2">
      <c r="A59" s="7" t="s">
        <v>50</v>
      </c>
      <c r="B59" s="7" t="s">
        <v>9</v>
      </c>
      <c r="C59" s="7"/>
      <c r="D59" s="8"/>
      <c r="E59" s="8">
        <v>100</v>
      </c>
      <c r="F59" s="8"/>
      <c r="G59" s="8">
        <v>100</v>
      </c>
      <c r="H59" s="15">
        <v>0</v>
      </c>
      <c r="M59" s="2">
        <f t="shared" si="2"/>
        <v>0</v>
      </c>
      <c r="N59" s="17"/>
      <c r="O59" s="17"/>
      <c r="P59" s="25"/>
      <c r="Q59" s="2" t="e">
        <f t="shared" si="3"/>
        <v>#DIV/0!</v>
      </c>
      <c r="R59" s="2" t="e">
        <f t="shared" si="4"/>
        <v>#DIV/0!</v>
      </c>
      <c r="S59" s="2">
        <v>0</v>
      </c>
      <c r="T59" s="2">
        <v>0</v>
      </c>
      <c r="U59" s="2">
        <v>0</v>
      </c>
      <c r="W59" s="2">
        <f t="shared" si="5"/>
        <v>0</v>
      </c>
    </row>
    <row r="60" spans="1:23" ht="11.1" customHeight="1" outlineLevel="2" x14ac:dyDescent="0.2">
      <c r="A60" s="7" t="s">
        <v>51</v>
      </c>
      <c r="B60" s="7" t="s">
        <v>9</v>
      </c>
      <c r="C60" s="7"/>
      <c r="D60" s="8"/>
      <c r="E60" s="8">
        <v>100</v>
      </c>
      <c r="F60" s="8"/>
      <c r="G60" s="8">
        <v>100</v>
      </c>
      <c r="H60" s="15">
        <v>0</v>
      </c>
      <c r="M60" s="2">
        <f t="shared" si="2"/>
        <v>0</v>
      </c>
      <c r="N60" s="17"/>
      <c r="O60" s="17"/>
      <c r="P60" s="25"/>
      <c r="Q60" s="2" t="e">
        <f t="shared" si="3"/>
        <v>#DIV/0!</v>
      </c>
      <c r="R60" s="2" t="e">
        <f t="shared" si="4"/>
        <v>#DIV/0!</v>
      </c>
      <c r="S60" s="2">
        <v>0</v>
      </c>
      <c r="T60" s="2">
        <v>0</v>
      </c>
      <c r="U60" s="2">
        <v>0</v>
      </c>
      <c r="W60" s="2">
        <f t="shared" si="5"/>
        <v>0</v>
      </c>
    </row>
  </sheetData>
  <autoFilter ref="A3:W60" xr:uid="{B3546CF4-0BC4-4F57-9490-165C47E37A96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F89C-9503-4012-8E0D-731F8E241A13}">
  <dimension ref="A1:F56"/>
  <sheetViews>
    <sheetView topLeftCell="A7" workbookViewId="0">
      <selection activeCell="A2" sqref="A2:F56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40.078000000000003</v>
      </c>
      <c r="E2">
        <v>40.078000000000003</v>
      </c>
    </row>
    <row r="3" spans="1:6" x14ac:dyDescent="0.2">
      <c r="A3" t="s">
        <v>10</v>
      </c>
      <c r="B3" t="s">
        <v>9</v>
      </c>
      <c r="C3">
        <v>13.445</v>
      </c>
      <c r="D3">
        <v>32.292000000000002</v>
      </c>
      <c r="E3">
        <v>18.798999999999999</v>
      </c>
      <c r="F3">
        <v>26.937999999999999</v>
      </c>
    </row>
    <row r="4" spans="1:6" x14ac:dyDescent="0.2">
      <c r="A4" t="s">
        <v>11</v>
      </c>
      <c r="B4" t="s">
        <v>9</v>
      </c>
      <c r="C4">
        <v>71.698999999999998</v>
      </c>
      <c r="D4">
        <v>47.421999999999997</v>
      </c>
      <c r="E4">
        <v>75.957999999999998</v>
      </c>
      <c r="F4">
        <v>43.162999999999997</v>
      </c>
    </row>
    <row r="5" spans="1:6" x14ac:dyDescent="0.2">
      <c r="A5" t="s">
        <v>12</v>
      </c>
      <c r="B5" t="s">
        <v>9</v>
      </c>
      <c r="C5">
        <v>52.095999999999997</v>
      </c>
      <c r="D5">
        <v>142.59399999999999</v>
      </c>
      <c r="E5">
        <v>57.735999999999997</v>
      </c>
      <c r="F5">
        <v>136.95400000000001</v>
      </c>
    </row>
    <row r="6" spans="1:6" x14ac:dyDescent="0.2">
      <c r="A6" t="s">
        <v>19</v>
      </c>
      <c r="B6" t="s">
        <v>20</v>
      </c>
      <c r="C6">
        <v>166</v>
      </c>
      <c r="D6">
        <v>210</v>
      </c>
      <c r="E6">
        <v>158</v>
      </c>
      <c r="F6">
        <v>218</v>
      </c>
    </row>
    <row r="7" spans="1:6" x14ac:dyDescent="0.2">
      <c r="A7" t="s">
        <v>21</v>
      </c>
      <c r="B7" t="s">
        <v>20</v>
      </c>
      <c r="C7">
        <v>152</v>
      </c>
      <c r="D7">
        <v>240</v>
      </c>
      <c r="E7">
        <v>187</v>
      </c>
      <c r="F7">
        <v>205</v>
      </c>
    </row>
    <row r="8" spans="1:6" x14ac:dyDescent="0.2">
      <c r="A8" t="s">
        <v>52</v>
      </c>
      <c r="B8" t="s">
        <v>20</v>
      </c>
      <c r="C8">
        <v>26</v>
      </c>
      <c r="E8">
        <v>2</v>
      </c>
      <c r="F8">
        <v>24</v>
      </c>
    </row>
    <row r="9" spans="1:6" x14ac:dyDescent="0.2">
      <c r="A9" t="s">
        <v>53</v>
      </c>
      <c r="B9" t="s">
        <v>20</v>
      </c>
      <c r="C9">
        <v>102</v>
      </c>
      <c r="E9">
        <v>95</v>
      </c>
      <c r="F9">
        <v>7</v>
      </c>
    </row>
    <row r="10" spans="1:6" x14ac:dyDescent="0.2">
      <c r="A10" t="s">
        <v>24</v>
      </c>
      <c r="B10" t="s">
        <v>9</v>
      </c>
      <c r="C10">
        <v>556.22900000000004</v>
      </c>
      <c r="E10">
        <v>397.65600000000001</v>
      </c>
      <c r="F10">
        <v>158.57300000000001</v>
      </c>
    </row>
    <row r="11" spans="1:6" x14ac:dyDescent="0.2">
      <c r="A11" t="s">
        <v>25</v>
      </c>
      <c r="B11" t="s">
        <v>9</v>
      </c>
      <c r="C11">
        <v>2384.9789999999998</v>
      </c>
      <c r="D11">
        <v>2449.2620000000002</v>
      </c>
      <c r="E11">
        <v>2344.7869999999998</v>
      </c>
      <c r="F11">
        <v>2489.4540000000002</v>
      </c>
    </row>
    <row r="12" spans="1:6" x14ac:dyDescent="0.2">
      <c r="A12" t="s">
        <v>26</v>
      </c>
      <c r="B12" t="s">
        <v>9</v>
      </c>
      <c r="C12">
        <v>307.01100000000002</v>
      </c>
      <c r="E12">
        <v>218.608</v>
      </c>
      <c r="F12">
        <v>88.403000000000006</v>
      </c>
    </row>
    <row r="13" spans="1:6" x14ac:dyDescent="0.2">
      <c r="A13" t="s">
        <v>27</v>
      </c>
      <c r="B13" t="s">
        <v>9</v>
      </c>
      <c r="C13">
        <v>1883.69</v>
      </c>
      <c r="D13">
        <v>1887.19</v>
      </c>
      <c r="E13">
        <v>1816.4590000000001</v>
      </c>
      <c r="F13">
        <v>1954.421</v>
      </c>
    </row>
    <row r="14" spans="1:6" x14ac:dyDescent="0.2">
      <c r="A14" t="s">
        <v>28</v>
      </c>
      <c r="B14" t="s">
        <v>9</v>
      </c>
      <c r="C14">
        <v>560.20399999999995</v>
      </c>
      <c r="E14">
        <v>209.608</v>
      </c>
      <c r="F14">
        <v>350.596</v>
      </c>
    </row>
    <row r="15" spans="1:6" x14ac:dyDescent="0.2">
      <c r="A15" t="s">
        <v>29</v>
      </c>
      <c r="B15" t="s">
        <v>9</v>
      </c>
      <c r="C15">
        <v>379.86900000000003</v>
      </c>
      <c r="D15">
        <v>8.7870000000000008</v>
      </c>
      <c r="E15">
        <v>388.65600000000001</v>
      </c>
    </row>
    <row r="16" spans="1:6" x14ac:dyDescent="0.2">
      <c r="A16" t="s">
        <v>30</v>
      </c>
      <c r="B16" t="s">
        <v>9</v>
      </c>
      <c r="C16">
        <v>1634.616</v>
      </c>
      <c r="D16">
        <v>1631.29</v>
      </c>
      <c r="E16">
        <v>1593.1030000000001</v>
      </c>
      <c r="F16">
        <v>1672.8030000000001</v>
      </c>
    </row>
    <row r="17" spans="1:6" x14ac:dyDescent="0.2">
      <c r="A17" t="s">
        <v>31</v>
      </c>
      <c r="B17" t="s">
        <v>9</v>
      </c>
      <c r="C17">
        <v>1834.9839999999999</v>
      </c>
      <c r="D17">
        <v>1395.7</v>
      </c>
      <c r="E17">
        <v>1677.51</v>
      </c>
      <c r="F17">
        <v>1553.174</v>
      </c>
    </row>
    <row r="18" spans="1:6" x14ac:dyDescent="0.2">
      <c r="A18" t="s">
        <v>32</v>
      </c>
      <c r="B18" t="s">
        <v>9</v>
      </c>
      <c r="C18">
        <v>787.47900000000004</v>
      </c>
      <c r="E18">
        <v>301.60199999999998</v>
      </c>
      <c r="F18">
        <v>485.87700000000001</v>
      </c>
    </row>
    <row r="19" spans="1:6" x14ac:dyDescent="0.2">
      <c r="A19" t="s">
        <v>33</v>
      </c>
      <c r="B19" t="s">
        <v>9</v>
      </c>
      <c r="C19">
        <v>558.47400000000005</v>
      </c>
      <c r="E19">
        <v>124.083</v>
      </c>
      <c r="F19">
        <v>434.39100000000002</v>
      </c>
    </row>
    <row r="20" spans="1:6" x14ac:dyDescent="0.2">
      <c r="A20" t="s">
        <v>34</v>
      </c>
      <c r="B20" t="s">
        <v>9</v>
      </c>
      <c r="C20">
        <v>71.706999999999994</v>
      </c>
      <c r="D20">
        <v>79.274000000000001</v>
      </c>
      <c r="E20">
        <v>67.378</v>
      </c>
      <c r="F20">
        <v>83.602999999999994</v>
      </c>
    </row>
    <row r="21" spans="1:6" x14ac:dyDescent="0.2">
      <c r="A21" t="s">
        <v>35</v>
      </c>
      <c r="B21" t="s">
        <v>9</v>
      </c>
      <c r="C21">
        <v>144.18899999999999</v>
      </c>
      <c r="D21">
        <v>282.44900000000001</v>
      </c>
      <c r="E21">
        <v>177.29400000000001</v>
      </c>
      <c r="F21">
        <v>249.34399999999999</v>
      </c>
    </row>
    <row r="22" spans="1:6" x14ac:dyDescent="0.2">
      <c r="A22" t="s">
        <v>36</v>
      </c>
      <c r="B22" t="s">
        <v>9</v>
      </c>
      <c r="C22">
        <v>155.56100000000001</v>
      </c>
      <c r="D22">
        <v>281.07900000000001</v>
      </c>
      <c r="E22">
        <v>201.155</v>
      </c>
      <c r="F22">
        <v>235.48500000000001</v>
      </c>
    </row>
    <row r="23" spans="1:6" x14ac:dyDescent="0.2">
      <c r="A23" t="s">
        <v>37</v>
      </c>
      <c r="B23" t="s">
        <v>9</v>
      </c>
      <c r="C23">
        <v>188.71600000000001</v>
      </c>
      <c r="D23">
        <v>238.30099999999999</v>
      </c>
      <c r="E23">
        <v>202.53399999999999</v>
      </c>
      <c r="F23">
        <v>224.483</v>
      </c>
    </row>
    <row r="24" spans="1:6" x14ac:dyDescent="0.2">
      <c r="A24" t="s">
        <v>38</v>
      </c>
      <c r="B24" t="s">
        <v>9</v>
      </c>
      <c r="C24">
        <v>60.512</v>
      </c>
      <c r="D24">
        <v>147.29499999999999</v>
      </c>
      <c r="E24">
        <v>79.656999999999996</v>
      </c>
      <c r="F24">
        <v>128.15</v>
      </c>
    </row>
    <row r="25" spans="1:6" x14ac:dyDescent="0.2">
      <c r="A25" t="s">
        <v>39</v>
      </c>
      <c r="B25" t="s">
        <v>9</v>
      </c>
      <c r="C25">
        <v>878.23699999999997</v>
      </c>
      <c r="D25">
        <v>561.91899999999998</v>
      </c>
      <c r="E25">
        <v>764.94600000000003</v>
      </c>
      <c r="F25">
        <v>675.21</v>
      </c>
    </row>
    <row r="26" spans="1:6" x14ac:dyDescent="0.2">
      <c r="A26" t="s">
        <v>40</v>
      </c>
      <c r="B26" t="s">
        <v>9</v>
      </c>
      <c r="C26">
        <v>187.13499999999999</v>
      </c>
      <c r="D26">
        <v>578.25699999999995</v>
      </c>
      <c r="E26">
        <v>262.101</v>
      </c>
      <c r="F26">
        <v>503.291</v>
      </c>
    </row>
    <row r="27" spans="1:6" x14ac:dyDescent="0.2">
      <c r="A27" t="s">
        <v>54</v>
      </c>
      <c r="B27" t="s">
        <v>20</v>
      </c>
      <c r="C27">
        <v>452</v>
      </c>
      <c r="D27">
        <v>139</v>
      </c>
      <c r="E27">
        <v>500</v>
      </c>
      <c r="F27">
        <v>91</v>
      </c>
    </row>
    <row r="28" spans="1:6" x14ac:dyDescent="0.2">
      <c r="A28" t="s">
        <v>55</v>
      </c>
      <c r="B28" t="s">
        <v>20</v>
      </c>
      <c r="D28">
        <v>206</v>
      </c>
      <c r="E28">
        <v>104</v>
      </c>
      <c r="F28">
        <v>102</v>
      </c>
    </row>
    <row r="29" spans="1:6" x14ac:dyDescent="0.2">
      <c r="A29" t="s">
        <v>56</v>
      </c>
      <c r="B29" t="s">
        <v>20</v>
      </c>
      <c r="C29">
        <v>696</v>
      </c>
      <c r="E29">
        <v>622</v>
      </c>
      <c r="F29">
        <v>74</v>
      </c>
    </row>
    <row r="30" spans="1:6" x14ac:dyDescent="0.2">
      <c r="A30" t="s">
        <v>57</v>
      </c>
      <c r="B30" t="s">
        <v>20</v>
      </c>
      <c r="C30">
        <v>168</v>
      </c>
      <c r="D30">
        <v>434</v>
      </c>
      <c r="E30">
        <v>261</v>
      </c>
      <c r="F30">
        <v>341</v>
      </c>
    </row>
    <row r="31" spans="1:6" x14ac:dyDescent="0.2">
      <c r="A31" t="s">
        <v>13</v>
      </c>
      <c r="B31" t="s">
        <v>9</v>
      </c>
      <c r="C31">
        <v>6.2169999999999996</v>
      </c>
      <c r="D31">
        <v>32.393999999999998</v>
      </c>
      <c r="E31">
        <v>14.331</v>
      </c>
      <c r="F31">
        <v>24.28</v>
      </c>
    </row>
    <row r="32" spans="1:6" x14ac:dyDescent="0.2">
      <c r="A32" t="s">
        <v>14</v>
      </c>
      <c r="B32" t="s">
        <v>9</v>
      </c>
      <c r="C32">
        <v>-0.09</v>
      </c>
      <c r="D32">
        <v>32.575000000000003</v>
      </c>
      <c r="E32">
        <v>14.881</v>
      </c>
      <c r="F32">
        <v>17.603999999999999</v>
      </c>
    </row>
    <row r="33" spans="1:6" x14ac:dyDescent="0.2">
      <c r="A33" t="s">
        <v>15</v>
      </c>
      <c r="B33" t="s">
        <v>9</v>
      </c>
      <c r="C33">
        <v>136.41800000000001</v>
      </c>
      <c r="D33">
        <v>65.564999999999998</v>
      </c>
      <c r="E33">
        <v>103.34099999999999</v>
      </c>
      <c r="F33">
        <v>98.641999999999996</v>
      </c>
    </row>
    <row r="34" spans="1:6" x14ac:dyDescent="0.2">
      <c r="A34" t="s">
        <v>41</v>
      </c>
      <c r="B34" t="s">
        <v>9</v>
      </c>
      <c r="C34">
        <v>276.31400000000002</v>
      </c>
      <c r="D34">
        <v>306.53199999999998</v>
      </c>
      <c r="E34">
        <v>406.899</v>
      </c>
      <c r="F34">
        <v>175.947</v>
      </c>
    </row>
    <row r="35" spans="1:6" x14ac:dyDescent="0.2">
      <c r="A35" t="s">
        <v>58</v>
      </c>
      <c r="B35" t="s">
        <v>20</v>
      </c>
      <c r="C35">
        <v>527</v>
      </c>
      <c r="D35">
        <v>120</v>
      </c>
      <c r="E35">
        <v>470</v>
      </c>
      <c r="F35">
        <v>177</v>
      </c>
    </row>
    <row r="36" spans="1:6" x14ac:dyDescent="0.2">
      <c r="A36" t="s">
        <v>42</v>
      </c>
      <c r="B36" t="s">
        <v>9</v>
      </c>
      <c r="D36">
        <v>2</v>
      </c>
      <c r="F36">
        <v>2</v>
      </c>
    </row>
    <row r="37" spans="1:6" x14ac:dyDescent="0.2">
      <c r="A37" t="s">
        <v>59</v>
      </c>
      <c r="B37" t="s">
        <v>20</v>
      </c>
      <c r="C37">
        <v>2</v>
      </c>
      <c r="D37">
        <v>151</v>
      </c>
      <c r="E37">
        <v>10</v>
      </c>
      <c r="F37">
        <v>143</v>
      </c>
    </row>
    <row r="38" spans="1:6" x14ac:dyDescent="0.2">
      <c r="A38" t="s">
        <v>16</v>
      </c>
      <c r="B38" t="s">
        <v>9</v>
      </c>
      <c r="C38">
        <v>51.375999999999998</v>
      </c>
      <c r="D38">
        <v>74.709999999999994</v>
      </c>
      <c r="E38">
        <v>53.994</v>
      </c>
      <c r="F38">
        <v>72.091999999999999</v>
      </c>
    </row>
    <row r="39" spans="1:6" x14ac:dyDescent="0.2">
      <c r="A39" t="s">
        <v>17</v>
      </c>
      <c r="B39" t="s">
        <v>9</v>
      </c>
      <c r="D39">
        <v>32.798000000000002</v>
      </c>
      <c r="E39">
        <v>6.84</v>
      </c>
      <c r="F39">
        <v>25.957999999999998</v>
      </c>
    </row>
    <row r="40" spans="1:6" x14ac:dyDescent="0.2">
      <c r="A40" t="s">
        <v>60</v>
      </c>
      <c r="B40" t="s">
        <v>20</v>
      </c>
      <c r="C40">
        <v>295</v>
      </c>
      <c r="D40">
        <v>7</v>
      </c>
      <c r="E40">
        <v>295</v>
      </c>
      <c r="F40">
        <v>7</v>
      </c>
    </row>
    <row r="41" spans="1:6" x14ac:dyDescent="0.2">
      <c r="A41" t="s">
        <v>61</v>
      </c>
      <c r="B41" t="s">
        <v>20</v>
      </c>
      <c r="C41">
        <v>793</v>
      </c>
      <c r="D41">
        <v>525</v>
      </c>
      <c r="E41">
        <v>844</v>
      </c>
      <c r="F41">
        <v>474</v>
      </c>
    </row>
    <row r="42" spans="1:6" x14ac:dyDescent="0.2">
      <c r="A42" t="s">
        <v>62</v>
      </c>
      <c r="B42" t="s">
        <v>20</v>
      </c>
      <c r="D42">
        <v>1</v>
      </c>
      <c r="E42">
        <v>1</v>
      </c>
    </row>
    <row r="43" spans="1:6" x14ac:dyDescent="0.2">
      <c r="A43" t="s">
        <v>43</v>
      </c>
      <c r="B43" t="s">
        <v>9</v>
      </c>
      <c r="C43">
        <v>76.414000000000001</v>
      </c>
      <c r="D43">
        <v>2.6</v>
      </c>
      <c r="E43">
        <v>77.713999999999999</v>
      </c>
      <c r="F43">
        <v>1.3</v>
      </c>
    </row>
    <row r="44" spans="1:6" x14ac:dyDescent="0.2">
      <c r="A44" t="s">
        <v>63</v>
      </c>
      <c r="B44" t="s">
        <v>20</v>
      </c>
      <c r="C44">
        <v>540</v>
      </c>
      <c r="E44">
        <v>540</v>
      </c>
    </row>
    <row r="45" spans="1:6" x14ac:dyDescent="0.2">
      <c r="A45" t="s">
        <v>44</v>
      </c>
      <c r="B45" t="s">
        <v>9</v>
      </c>
      <c r="C45">
        <v>59.575000000000003</v>
      </c>
      <c r="D45">
        <v>157.011</v>
      </c>
      <c r="E45">
        <v>83.361999999999995</v>
      </c>
      <c r="F45">
        <v>133.22399999999999</v>
      </c>
    </row>
    <row r="46" spans="1:6" x14ac:dyDescent="0.2">
      <c r="A46" t="s">
        <v>45</v>
      </c>
      <c r="B46" t="s">
        <v>9</v>
      </c>
      <c r="C46">
        <v>92.763999999999996</v>
      </c>
      <c r="D46">
        <v>162.10300000000001</v>
      </c>
      <c r="E46">
        <v>115.845</v>
      </c>
      <c r="F46">
        <v>139.02199999999999</v>
      </c>
    </row>
    <row r="47" spans="1:6" x14ac:dyDescent="0.2">
      <c r="A47" t="s">
        <v>22</v>
      </c>
      <c r="B47" t="s">
        <v>20</v>
      </c>
      <c r="C47">
        <v>256</v>
      </c>
      <c r="E47">
        <v>48</v>
      </c>
      <c r="F47">
        <v>208</v>
      </c>
    </row>
    <row r="48" spans="1:6" x14ac:dyDescent="0.2">
      <c r="A48" t="s">
        <v>23</v>
      </c>
      <c r="B48" t="s">
        <v>20</v>
      </c>
      <c r="C48">
        <v>200</v>
      </c>
      <c r="E48">
        <v>68</v>
      </c>
      <c r="F48">
        <v>132</v>
      </c>
    </row>
    <row r="49" spans="1:6" x14ac:dyDescent="0.2">
      <c r="A49" t="s">
        <v>64</v>
      </c>
      <c r="B49" t="s">
        <v>20</v>
      </c>
      <c r="D49">
        <v>96</v>
      </c>
      <c r="E49">
        <v>125</v>
      </c>
      <c r="F49">
        <v>-29</v>
      </c>
    </row>
    <row r="50" spans="1:6" x14ac:dyDescent="0.2">
      <c r="A50" t="s">
        <v>46</v>
      </c>
      <c r="B50" t="s">
        <v>9</v>
      </c>
      <c r="C50">
        <v>-14.773999999999999</v>
      </c>
      <c r="D50">
        <v>53.118000000000002</v>
      </c>
      <c r="E50">
        <v>35.158999999999999</v>
      </c>
      <c r="F50">
        <v>3.1850000000000001</v>
      </c>
    </row>
    <row r="51" spans="1:6" x14ac:dyDescent="0.2">
      <c r="A51" t="s">
        <v>47</v>
      </c>
      <c r="B51" t="s">
        <v>9</v>
      </c>
      <c r="C51">
        <v>-21.891999999999999</v>
      </c>
      <c r="D51">
        <v>77.216999999999999</v>
      </c>
      <c r="E51">
        <v>45.69</v>
      </c>
      <c r="F51">
        <v>9.6349999999999998</v>
      </c>
    </row>
    <row r="52" spans="1:6" x14ac:dyDescent="0.2">
      <c r="A52" t="s">
        <v>18</v>
      </c>
      <c r="B52" t="s">
        <v>9</v>
      </c>
      <c r="C52">
        <v>16.285</v>
      </c>
      <c r="D52">
        <v>5.2409999999999997</v>
      </c>
      <c r="E52">
        <v>17.744</v>
      </c>
      <c r="F52">
        <v>3.782</v>
      </c>
    </row>
    <row r="53" spans="1:6" x14ac:dyDescent="0.2">
      <c r="A53" t="s">
        <v>48</v>
      </c>
      <c r="B53" t="s">
        <v>9</v>
      </c>
      <c r="D53">
        <v>100</v>
      </c>
      <c r="F53">
        <v>100</v>
      </c>
    </row>
    <row r="54" spans="1:6" x14ac:dyDescent="0.2">
      <c r="A54" t="s">
        <v>49</v>
      </c>
      <c r="B54" t="s">
        <v>9</v>
      </c>
      <c r="D54">
        <v>100</v>
      </c>
      <c r="F54">
        <v>100</v>
      </c>
    </row>
    <row r="55" spans="1:6" x14ac:dyDescent="0.2">
      <c r="A55" t="s">
        <v>50</v>
      </c>
      <c r="B55" t="s">
        <v>9</v>
      </c>
      <c r="D55">
        <v>100</v>
      </c>
      <c r="F55">
        <v>100</v>
      </c>
    </row>
    <row r="56" spans="1:6" x14ac:dyDescent="0.2">
      <c r="A56" t="s">
        <v>51</v>
      </c>
      <c r="B56" t="s">
        <v>9</v>
      </c>
      <c r="D56">
        <v>100</v>
      </c>
      <c r="F56">
        <v>100</v>
      </c>
    </row>
  </sheetData>
  <autoFilter ref="A1:F56" xr:uid="{CE203F79-5BD2-4A2C-82B5-D6B4D5EFB9E7}">
    <sortState xmlns:xlrd2="http://schemas.microsoft.com/office/spreadsheetml/2017/richdata2" ref="A2:F56">
      <sortCondition ref="A1:A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2023-10-18T08:40:34Z</dcterms:modified>
</cp:coreProperties>
</file>