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B08EB44B-359C-4D5A-8F2B-3BEF6B3BC6EB}" xr6:coauthVersionLast="45" xr6:coauthVersionMax="45" xr10:uidLastSave="{00000000-0000-0000-0000-000000000000}"/>
  <bookViews>
    <workbookView xWindow="-120" yWindow="-120" windowWidth="29040" windowHeight="15840" tabRatio="326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TDSheet!$A$3:$AE$126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2" i="1" l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6" i="1"/>
  <c r="T6" i="1"/>
  <c r="T8" i="1"/>
  <c r="T11" i="1"/>
  <c r="T13" i="1"/>
  <c r="T14" i="1"/>
  <c r="T15" i="1"/>
  <c r="T17" i="1"/>
  <c r="T18" i="1"/>
  <c r="T19" i="1"/>
  <c r="T20" i="1"/>
  <c r="T21" i="1"/>
  <c r="T22" i="1"/>
  <c r="T23" i="1"/>
  <c r="T24" i="1"/>
  <c r="T26" i="1"/>
  <c r="T27" i="1"/>
  <c r="T28" i="1"/>
  <c r="T30" i="1"/>
  <c r="T31" i="1"/>
  <c r="T32" i="1"/>
  <c r="T33" i="1"/>
  <c r="T34" i="1"/>
  <c r="T35" i="1"/>
  <c r="T36" i="1"/>
  <c r="T37" i="1"/>
  <c r="T38" i="1"/>
  <c r="T40" i="1"/>
  <c r="T41" i="1"/>
  <c r="T43" i="1"/>
  <c r="T44" i="1"/>
  <c r="T47" i="1"/>
  <c r="T50" i="1"/>
  <c r="T56" i="1"/>
  <c r="T57" i="1"/>
  <c r="T58" i="1"/>
  <c r="T59" i="1"/>
  <c r="T60" i="1"/>
  <c r="T61" i="1"/>
  <c r="T64" i="1"/>
  <c r="T65" i="1"/>
  <c r="T66" i="1"/>
  <c r="T68" i="1"/>
  <c r="T70" i="1"/>
  <c r="T71" i="1"/>
  <c r="T73" i="1"/>
  <c r="T74" i="1"/>
  <c r="T76" i="1"/>
  <c r="T77" i="1"/>
  <c r="T78" i="1"/>
  <c r="T79" i="1"/>
  <c r="T80" i="1"/>
  <c r="T81" i="1"/>
  <c r="T82" i="1"/>
  <c r="T83" i="1"/>
  <c r="T84" i="1"/>
  <c r="T85" i="1"/>
  <c r="T87" i="1"/>
  <c r="T88" i="1"/>
  <c r="T92" i="1"/>
  <c r="T93" i="1"/>
  <c r="T94" i="1"/>
  <c r="T95" i="1"/>
  <c r="T96" i="1"/>
  <c r="T97" i="1"/>
  <c r="T98" i="1"/>
  <c r="T99" i="1"/>
  <c r="T100" i="1"/>
  <c r="T101" i="1"/>
  <c r="T104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U5" i="1" l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6" i="1"/>
  <c r="AB43" i="1" l="1"/>
  <c r="AB76" i="1"/>
  <c r="AB86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6" i="1"/>
  <c r="C94" i="1"/>
  <c r="C93" i="1"/>
  <c r="M93" i="1"/>
  <c r="R93" i="1" s="1"/>
  <c r="M94" i="1"/>
  <c r="R94" i="1" s="1"/>
  <c r="X94" i="1" s="1"/>
  <c r="J93" i="1"/>
  <c r="J94" i="1"/>
  <c r="M71" i="1"/>
  <c r="R71" i="1" s="1"/>
  <c r="X71" i="1" s="1"/>
  <c r="X93" i="1" l="1"/>
  <c r="J71" i="1" l="1"/>
  <c r="C7" i="1"/>
  <c r="C38" i="1"/>
  <c r="C41" i="1"/>
  <c r="C43" i="1"/>
  <c r="C44" i="1"/>
  <c r="C47" i="1"/>
  <c r="C48" i="1"/>
  <c r="C50" i="1"/>
  <c r="C64" i="1"/>
  <c r="C68" i="1"/>
  <c r="C69" i="1"/>
  <c r="C71" i="1"/>
  <c r="C72" i="1"/>
  <c r="C73" i="1"/>
  <c r="C76" i="1"/>
  <c r="C86" i="1"/>
  <c r="C95" i="1"/>
  <c r="C96" i="1"/>
  <c r="I7" i="1" l="1"/>
  <c r="I8" i="1"/>
  <c r="I9" i="1"/>
  <c r="I10" i="1"/>
  <c r="I11" i="1"/>
  <c r="I12" i="1"/>
  <c r="I13" i="1"/>
  <c r="I15" i="1"/>
  <c r="I16" i="1"/>
  <c r="I17" i="1"/>
  <c r="I21" i="1"/>
  <c r="I22" i="1"/>
  <c r="I26" i="1"/>
  <c r="I27" i="1"/>
  <c r="I32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2" i="1"/>
  <c r="I74" i="1"/>
  <c r="I75" i="1"/>
  <c r="I76" i="1"/>
  <c r="I77" i="1"/>
  <c r="I78" i="1"/>
  <c r="I80" i="1"/>
  <c r="I83" i="1"/>
  <c r="I88" i="1"/>
  <c r="I89" i="1"/>
  <c r="I90" i="1"/>
  <c r="I91" i="1"/>
  <c r="I92" i="1"/>
  <c r="I95" i="1"/>
  <c r="I96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" i="1"/>
  <c r="H14" i="1"/>
  <c r="H18" i="1"/>
  <c r="I18" i="1" s="1"/>
  <c r="H19" i="1"/>
  <c r="I19" i="1" s="1"/>
  <c r="H20" i="1"/>
  <c r="I20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H31" i="1"/>
  <c r="I31" i="1" s="1"/>
  <c r="H33" i="1"/>
  <c r="I33" i="1" s="1"/>
  <c r="H34" i="1"/>
  <c r="I34" i="1" s="1"/>
  <c r="H35" i="1"/>
  <c r="I35" i="1" s="1"/>
  <c r="H36" i="1"/>
  <c r="I36" i="1" s="1"/>
  <c r="H37" i="1"/>
  <c r="I37" i="1" s="1"/>
  <c r="H54" i="1"/>
  <c r="I54" i="1" s="1"/>
  <c r="H68" i="1"/>
  <c r="I68" i="1" s="1"/>
  <c r="H69" i="1"/>
  <c r="I69" i="1" s="1"/>
  <c r="H70" i="1"/>
  <c r="I70" i="1" s="1"/>
  <c r="H79" i="1"/>
  <c r="I79" i="1" s="1"/>
  <c r="H81" i="1"/>
  <c r="I81" i="1" s="1"/>
  <c r="H82" i="1"/>
  <c r="I82" i="1" s="1"/>
  <c r="H84" i="1"/>
  <c r="I84" i="1" s="1"/>
  <c r="H85" i="1"/>
  <c r="I85" i="1" s="1"/>
  <c r="H86" i="1"/>
  <c r="I86" i="1" s="1"/>
  <c r="H87" i="1"/>
  <c r="I87" i="1" s="1"/>
  <c r="H97" i="1"/>
  <c r="I97" i="1" s="1"/>
  <c r="H98" i="1"/>
  <c r="I98" i="1" s="1"/>
  <c r="H99" i="1"/>
  <c r="I99" i="1" s="1"/>
  <c r="H100" i="1"/>
  <c r="I100" i="1" s="1"/>
  <c r="H101" i="1"/>
  <c r="I101" i="1" s="1"/>
  <c r="M7" i="1"/>
  <c r="R7" i="1" s="1"/>
  <c r="S7" i="1" s="1"/>
  <c r="M8" i="1"/>
  <c r="R8" i="1" s="1"/>
  <c r="M9" i="1"/>
  <c r="R9" i="1" s="1"/>
  <c r="S9" i="1" s="1"/>
  <c r="M10" i="1"/>
  <c r="R10" i="1" s="1"/>
  <c r="S10" i="1" s="1"/>
  <c r="M11" i="1"/>
  <c r="R11" i="1" s="1"/>
  <c r="M12" i="1"/>
  <c r="R12" i="1" s="1"/>
  <c r="S12" i="1" s="1"/>
  <c r="M13" i="1"/>
  <c r="R13" i="1" s="1"/>
  <c r="M15" i="1"/>
  <c r="R15" i="1" s="1"/>
  <c r="M16" i="1"/>
  <c r="R16" i="1" s="1"/>
  <c r="S16" i="1" s="1"/>
  <c r="M17" i="1"/>
  <c r="R17" i="1" s="1"/>
  <c r="M22" i="1"/>
  <c r="R22" i="1" s="1"/>
  <c r="M27" i="1"/>
  <c r="R27" i="1" s="1"/>
  <c r="M32" i="1"/>
  <c r="R32" i="1" s="1"/>
  <c r="M38" i="1"/>
  <c r="R38" i="1" s="1"/>
  <c r="M39" i="1"/>
  <c r="R39" i="1" s="1"/>
  <c r="M40" i="1"/>
  <c r="R40" i="1" s="1"/>
  <c r="M41" i="1"/>
  <c r="R41" i="1" s="1"/>
  <c r="M42" i="1"/>
  <c r="R42" i="1" s="1"/>
  <c r="S42" i="1" s="1"/>
  <c r="M43" i="1"/>
  <c r="R43" i="1" s="1"/>
  <c r="S43" i="1" s="1"/>
  <c r="M44" i="1"/>
  <c r="R44" i="1" s="1"/>
  <c r="M45" i="1"/>
  <c r="R45" i="1" s="1"/>
  <c r="S45" i="1" s="1"/>
  <c r="M46" i="1"/>
  <c r="R46" i="1" s="1"/>
  <c r="S46" i="1" s="1"/>
  <c r="M47" i="1"/>
  <c r="R47" i="1" s="1"/>
  <c r="M48" i="1"/>
  <c r="R48" i="1" s="1"/>
  <c r="S48" i="1" s="1"/>
  <c r="M49" i="1"/>
  <c r="R49" i="1" s="1"/>
  <c r="S49" i="1" s="1"/>
  <c r="M50" i="1"/>
  <c r="R50" i="1" s="1"/>
  <c r="M51" i="1"/>
  <c r="R51" i="1" s="1"/>
  <c r="S51" i="1" s="1"/>
  <c r="M52" i="1"/>
  <c r="R52" i="1" s="1"/>
  <c r="S52" i="1" s="1"/>
  <c r="M53" i="1"/>
  <c r="R53" i="1" s="1"/>
  <c r="M55" i="1"/>
  <c r="R55" i="1" s="1"/>
  <c r="S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S63" i="1" s="1"/>
  <c r="M64" i="1"/>
  <c r="R64" i="1" s="1"/>
  <c r="M65" i="1"/>
  <c r="R65" i="1" s="1"/>
  <c r="M66" i="1"/>
  <c r="R66" i="1" s="1"/>
  <c r="M67" i="1"/>
  <c r="R67" i="1" s="1"/>
  <c r="S67" i="1" s="1"/>
  <c r="M72" i="1"/>
  <c r="R72" i="1" s="1"/>
  <c r="S72" i="1" s="1"/>
  <c r="M73" i="1"/>
  <c r="R73" i="1" s="1"/>
  <c r="M74" i="1"/>
  <c r="R74" i="1" s="1"/>
  <c r="M75" i="1"/>
  <c r="R75" i="1" s="1"/>
  <c r="S75" i="1" s="1"/>
  <c r="M76" i="1"/>
  <c r="R76" i="1" s="1"/>
  <c r="M77" i="1"/>
  <c r="R77" i="1" s="1"/>
  <c r="M83" i="1"/>
  <c r="R83" i="1" s="1"/>
  <c r="M88" i="1"/>
  <c r="R88" i="1" s="1"/>
  <c r="M89" i="1"/>
  <c r="R89" i="1" s="1"/>
  <c r="S89" i="1" s="1"/>
  <c r="M90" i="1"/>
  <c r="R90" i="1" s="1"/>
  <c r="S90" i="1" s="1"/>
  <c r="M91" i="1"/>
  <c r="R91" i="1" s="1"/>
  <c r="S91" i="1" s="1"/>
  <c r="M92" i="1"/>
  <c r="R92" i="1" s="1"/>
  <c r="M95" i="1"/>
  <c r="R95" i="1" s="1"/>
  <c r="M96" i="1"/>
  <c r="R96" i="1" s="1"/>
  <c r="M102" i="1"/>
  <c r="R102" i="1" s="1"/>
  <c r="S102" i="1" s="1"/>
  <c r="M103" i="1"/>
  <c r="R103" i="1" s="1"/>
  <c r="S103" i="1" s="1"/>
  <c r="M104" i="1"/>
  <c r="R104" i="1" s="1"/>
  <c r="M105" i="1"/>
  <c r="R105" i="1" s="1"/>
  <c r="S105" i="1" s="1"/>
  <c r="M106" i="1"/>
  <c r="R106" i="1" s="1"/>
  <c r="S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6" i="1"/>
  <c r="R6" i="1" s="1"/>
  <c r="N14" i="1"/>
  <c r="M14" i="1" s="1"/>
  <c r="R14" i="1" s="1"/>
  <c r="N18" i="1"/>
  <c r="M18" i="1" s="1"/>
  <c r="R18" i="1" s="1"/>
  <c r="N19" i="1"/>
  <c r="M19" i="1" s="1"/>
  <c r="R19" i="1" s="1"/>
  <c r="N20" i="1"/>
  <c r="M20" i="1" s="1"/>
  <c r="R20" i="1" s="1"/>
  <c r="N21" i="1"/>
  <c r="M21" i="1" s="1"/>
  <c r="R21" i="1" s="1"/>
  <c r="N23" i="1"/>
  <c r="M23" i="1" s="1"/>
  <c r="R23" i="1" s="1"/>
  <c r="N24" i="1"/>
  <c r="M24" i="1" s="1"/>
  <c r="R24" i="1" s="1"/>
  <c r="N25" i="1"/>
  <c r="M25" i="1" s="1"/>
  <c r="R25" i="1" s="1"/>
  <c r="S25" i="1" s="1"/>
  <c r="N26" i="1"/>
  <c r="M26" i="1" s="1"/>
  <c r="R26" i="1" s="1"/>
  <c r="N28" i="1"/>
  <c r="M28" i="1" s="1"/>
  <c r="R28" i="1" s="1"/>
  <c r="N29" i="1"/>
  <c r="M29" i="1" s="1"/>
  <c r="R29" i="1" s="1"/>
  <c r="S29" i="1" s="1"/>
  <c r="N30" i="1"/>
  <c r="M30" i="1" s="1"/>
  <c r="R30" i="1" s="1"/>
  <c r="N31" i="1"/>
  <c r="M31" i="1" s="1"/>
  <c r="R31" i="1" s="1"/>
  <c r="N33" i="1"/>
  <c r="M33" i="1" s="1"/>
  <c r="R33" i="1" s="1"/>
  <c r="N34" i="1"/>
  <c r="M34" i="1" s="1"/>
  <c r="R34" i="1" s="1"/>
  <c r="N35" i="1"/>
  <c r="M35" i="1" s="1"/>
  <c r="R35" i="1" s="1"/>
  <c r="N36" i="1"/>
  <c r="M36" i="1" s="1"/>
  <c r="R36" i="1" s="1"/>
  <c r="N37" i="1"/>
  <c r="M37" i="1" s="1"/>
  <c r="R37" i="1" s="1"/>
  <c r="N54" i="1"/>
  <c r="M54" i="1" s="1"/>
  <c r="R54" i="1" s="1"/>
  <c r="S54" i="1" s="1"/>
  <c r="N68" i="1"/>
  <c r="M68" i="1" s="1"/>
  <c r="R68" i="1" s="1"/>
  <c r="N69" i="1"/>
  <c r="M69" i="1" s="1"/>
  <c r="R69" i="1" s="1"/>
  <c r="S69" i="1" s="1"/>
  <c r="N70" i="1"/>
  <c r="M70" i="1" s="1"/>
  <c r="R70" i="1" s="1"/>
  <c r="N78" i="1"/>
  <c r="M78" i="1" s="1"/>
  <c r="R78" i="1" s="1"/>
  <c r="N79" i="1"/>
  <c r="M79" i="1" s="1"/>
  <c r="R79" i="1" s="1"/>
  <c r="N80" i="1"/>
  <c r="M80" i="1" s="1"/>
  <c r="R80" i="1" s="1"/>
  <c r="N81" i="1"/>
  <c r="M81" i="1" s="1"/>
  <c r="R81" i="1" s="1"/>
  <c r="N82" i="1"/>
  <c r="M82" i="1" s="1"/>
  <c r="R82" i="1" s="1"/>
  <c r="N84" i="1"/>
  <c r="M84" i="1" s="1"/>
  <c r="R84" i="1" s="1"/>
  <c r="N85" i="1"/>
  <c r="M85" i="1" s="1"/>
  <c r="R85" i="1" s="1"/>
  <c r="N86" i="1"/>
  <c r="M86" i="1" s="1"/>
  <c r="R86" i="1" s="1"/>
  <c r="S86" i="1" s="1"/>
  <c r="N87" i="1"/>
  <c r="M87" i="1" s="1"/>
  <c r="R87" i="1" s="1"/>
  <c r="N97" i="1"/>
  <c r="M97" i="1" s="1"/>
  <c r="R97" i="1" s="1"/>
  <c r="N98" i="1"/>
  <c r="M98" i="1" s="1"/>
  <c r="R98" i="1" s="1"/>
  <c r="N99" i="1"/>
  <c r="M99" i="1" s="1"/>
  <c r="R99" i="1" s="1"/>
  <c r="N100" i="1"/>
  <c r="M100" i="1" s="1"/>
  <c r="R100" i="1" s="1"/>
  <c r="N101" i="1"/>
  <c r="M101" i="1" s="1"/>
  <c r="R101" i="1" s="1"/>
  <c r="X101" i="1" l="1"/>
  <c r="X99" i="1"/>
  <c r="X97" i="1"/>
  <c r="X86" i="1"/>
  <c r="X84" i="1"/>
  <c r="X81" i="1"/>
  <c r="X70" i="1"/>
  <c r="X68" i="1"/>
  <c r="X37" i="1"/>
  <c r="X35" i="1"/>
  <c r="X33" i="1"/>
  <c r="X28" i="1"/>
  <c r="X24" i="1"/>
  <c r="X20" i="1"/>
  <c r="X18" i="1"/>
  <c r="X6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96" i="1"/>
  <c r="X92" i="1"/>
  <c r="X90" i="1"/>
  <c r="X88" i="1"/>
  <c r="X80" i="1"/>
  <c r="X77" i="1"/>
  <c r="X75" i="1"/>
  <c r="X72" i="1"/>
  <c r="X66" i="1"/>
  <c r="X64" i="1"/>
  <c r="X62" i="1"/>
  <c r="X60" i="1"/>
  <c r="X58" i="1"/>
  <c r="X56" i="1"/>
  <c r="X53" i="1"/>
  <c r="X51" i="1"/>
  <c r="X49" i="1"/>
  <c r="X47" i="1"/>
  <c r="X45" i="1"/>
  <c r="X42" i="1"/>
  <c r="X40" i="1"/>
  <c r="X38" i="1"/>
  <c r="X27" i="1"/>
  <c r="X22" i="1"/>
  <c r="X17" i="1"/>
  <c r="X15" i="1"/>
  <c r="X12" i="1"/>
  <c r="X10" i="1"/>
  <c r="X8" i="1"/>
  <c r="X100" i="1"/>
  <c r="X98" i="1"/>
  <c r="X87" i="1"/>
  <c r="X85" i="1"/>
  <c r="X82" i="1"/>
  <c r="X79" i="1"/>
  <c r="X69" i="1"/>
  <c r="X54" i="1"/>
  <c r="X36" i="1"/>
  <c r="X34" i="1"/>
  <c r="X31" i="1"/>
  <c r="X29" i="1"/>
  <c r="X25" i="1"/>
  <c r="X23" i="1"/>
  <c r="X19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95" i="1"/>
  <c r="X91" i="1"/>
  <c r="X89" i="1"/>
  <c r="X83" i="1"/>
  <c r="X78" i="1"/>
  <c r="X76" i="1"/>
  <c r="X74" i="1"/>
  <c r="X67" i="1"/>
  <c r="X65" i="1"/>
  <c r="X63" i="1"/>
  <c r="X61" i="1"/>
  <c r="X59" i="1"/>
  <c r="X57" i="1"/>
  <c r="X55" i="1"/>
  <c r="X52" i="1"/>
  <c r="X50" i="1"/>
  <c r="X48" i="1"/>
  <c r="X46" i="1"/>
  <c r="X43" i="1"/>
  <c r="X41" i="1"/>
  <c r="X39" i="1"/>
  <c r="X32" i="1"/>
  <c r="X26" i="1"/>
  <c r="X21" i="1"/>
  <c r="X16" i="1"/>
  <c r="X13" i="1"/>
  <c r="X11" i="1"/>
  <c r="X9" i="1"/>
  <c r="X7" i="1"/>
  <c r="S62" i="1"/>
  <c r="S53" i="1"/>
  <c r="S22" i="1"/>
  <c r="H5" i="1"/>
  <c r="I14" i="1"/>
  <c r="G73" i="1"/>
  <c r="I73" i="1" s="1"/>
  <c r="G44" i="1"/>
  <c r="I44" i="1" s="1"/>
  <c r="G30" i="1"/>
  <c r="I30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6" i="1"/>
  <c r="F5" i="1"/>
  <c r="AE5" i="1"/>
  <c r="AD5" i="1"/>
  <c r="AA5" i="1"/>
  <c r="Z5" i="1"/>
  <c r="Y5" i="1"/>
  <c r="T5" i="1"/>
  <c r="R5" i="1"/>
  <c r="Q5" i="1"/>
  <c r="P5" i="1"/>
  <c r="O5" i="1"/>
  <c r="N5" i="1"/>
  <c r="M5" i="1"/>
  <c r="L5" i="1"/>
  <c r="K5" i="1"/>
  <c r="X44" i="1" l="1"/>
  <c r="X14" i="1"/>
  <c r="X30" i="1"/>
  <c r="X73" i="1"/>
  <c r="I5" i="1"/>
  <c r="G5" i="1"/>
  <c r="AC5" i="1" l="1"/>
  <c r="S5" i="1"/>
</calcChain>
</file>

<file path=xl/sharedStrings.xml><?xml version="1.0" encoding="utf-8"?>
<sst xmlns="http://schemas.openxmlformats.org/spreadsheetml/2006/main" count="327" uniqueCount="164">
  <si>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</si>
  <si>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</si>
  <si>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</si>
  <si>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</si>
  <si>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</si>
  <si>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</si>
  <si>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</si>
  <si>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</si>
  <si>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</si>
  <si>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</si>
  <si>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</si>
  <si>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</si>
  <si>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</si>
  <si>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</si>
  <si>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</si>
  <si>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</si>
  <si>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</si>
  <si>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</si>
  <si>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</si>
  <si>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</si>
  <si>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</si>
  <si>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</si>
  <si>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</si>
  <si>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</si>
  <si>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</si>
  <si>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</si>
  <si>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</si>
  <si>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</si>
  <si>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</si>
  <si>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</si>
  <si>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</si>
  <si>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</si>
  <si>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</si>
  <si>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</si>
  <si>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</si>
  <si>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</si>
  <si>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</si>
  <si>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</si>
  <si>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</si>
  <si>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</si>
  <si>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</si>
  <si>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</si>
  <si>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</si>
  <si>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</si>
  <si>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</si>
  <si>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</si>
  <si>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</si>
  <si>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</si>
  <si>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</si>
  <si>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</si>
  <si>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</si>
  <si>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</si>
  <si>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</si>
  <si>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</si>
  <si>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</si>
  <si>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</si>
  <si>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</si>
  <si>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</si>
  <si>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</si>
  <si>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</si>
  <si>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</si>
  <si>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</si>
  <si>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</si>
  <si>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</si>
  <si>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</si>
  <si>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</si>
  <si>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</si>
  <si>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</si>
  <si>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</si>
  <si>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</si>
  <si>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</si>
  <si>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</si>
  <si>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</si>
  <si>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</si>
  <si>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</si>
  <si>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</si>
  <si>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У_265  Колбаса Балыкбургская, ВЕС, ТМ Баварушка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</si>
  <si>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</si>
  <si>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</si>
  <si>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</si>
  <si>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</si>
  <si>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</si>
  <si>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</si>
  <si>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</si>
  <si>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</si>
  <si>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</si>
  <si>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</si>
  <si>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</si>
  <si>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</si>
  <si>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</si>
  <si>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</si>
  <si>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</si>
  <si>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</si>
  <si>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</si>
  <si>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</si>
  <si>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</si>
  <si>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</si>
  <si>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</si>
  <si>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</si>
  <si>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</si>
  <si>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</si>
  <si>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</si>
  <si>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</si>
  <si>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</si>
  <si>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</si>
  <si>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</si>
  <si>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</si>
  <si>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</si>
  <si>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</si>
  <si>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</si>
  <si>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</si>
  <si>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</si>
  <si>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</si>
  <si>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</si>
  <si>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</si>
  <si>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</si>
  <si>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</si>
  <si>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</si>
  <si>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</si>
  <si>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</si>
  <si>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</si>
  <si>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</si>
  <si>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</si>
  <si>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</si>
  <si>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У_060  Колбаса Докторская стародворская  0,5 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</si>
  <si>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</si>
  <si>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</si>
  <si>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</si>
  <si>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</si>
  <si>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</si>
  <si>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</si>
  <si>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</si>
  <si>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</si>
  <si>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</si>
  <si>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</si>
  <si>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</si>
  <si>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запас</t>
  </si>
  <si>
    <t>запас без заказа</t>
  </si>
  <si>
    <t>ср 28,09</t>
  </si>
  <si>
    <t>ср 04,10</t>
  </si>
  <si>
    <t>коментарий</t>
  </si>
  <si>
    <t>вес</t>
  </si>
  <si>
    <t>Гермес</t>
  </si>
  <si>
    <t>ср 11,10</t>
  </si>
  <si>
    <t>последний заказ</t>
  </si>
  <si>
    <t>Остаток</t>
  </si>
  <si>
    <t>без Гермеса</t>
  </si>
  <si>
    <t>АКЦИЯ</t>
  </si>
  <si>
    <t>312  Ветчина Филейская ТМ Вязанка ТС Столичная ВЕС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</si>
  <si>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</si>
  <si>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</si>
  <si>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перемещение</t>
  </si>
  <si>
    <t>из Мелитополя</t>
  </si>
  <si>
    <t>в дороге</t>
  </si>
  <si>
    <t>продажи</t>
  </si>
  <si>
    <t xml:space="preserve">ЗАКАЗ </t>
  </si>
  <si>
    <t>от филиала</t>
  </si>
  <si>
    <t>комментарий филиала</t>
  </si>
  <si>
    <t>вымылась под ноль</t>
  </si>
  <si>
    <t>вымылись</t>
  </si>
  <si>
    <t>округлил</t>
  </si>
  <si>
    <t>кратно паллетам и продажам</t>
  </si>
  <si>
    <t xml:space="preserve">перетарка, большой остаток </t>
  </si>
  <si>
    <t>УСРЕДНЕННЫЕ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</si>
</sst>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7" fillId="6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3" xfId="0" applyNumberFormat="1" applyFill="1" applyBorder="1" applyAlignment="1"/>
    <xf numFmtId="164" fontId="0" fillId="0" borderId="3" xfId="0" applyNumberFormat="1" applyFill="1" applyBorder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4" fillId="5" borderId="0" xfId="0" applyNumberFormat="1" applyFont="1" applyFill="1"/>
    <xf numFmtId="164" fontId="4" fillId="11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5" borderId="3" xfId="0" applyNumberFormat="1" applyFill="1" applyBorder="1" applyAlignment="1"/>
    <xf numFmtId="164" fontId="0" fillId="12" borderId="3" xfId="0" applyNumberFormat="1" applyFill="1" applyBorder="1"/>
    <xf numFmtId="164" fontId="0" fillId="13" borderId="3" xfId="0" applyNumberFormat="1" applyFill="1" applyBorder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2,10,23-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Гермес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 1</v>
          </cell>
          <cell r="S3" t="str">
            <v>заказ 2</v>
          </cell>
          <cell r="T3" t="str">
            <v>заказ филиала</v>
          </cell>
          <cell r="U3" t="str">
            <v>запас</v>
          </cell>
          <cell r="V3" t="str">
            <v>запас без заказа</v>
          </cell>
          <cell r="W3" t="str">
            <v>ср 21,09</v>
          </cell>
          <cell r="X3" t="str">
            <v>ср 28,09</v>
          </cell>
          <cell r="Y3" t="str">
            <v>ср 04,10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остаток + Гермес</v>
          </cell>
          <cell r="H4" t="str">
            <v>остаток без Гермеса</v>
          </cell>
          <cell r="M4" t="str">
            <v>Гермес</v>
          </cell>
          <cell r="N4" t="str">
            <v>Перемещение из Мелитополя</v>
          </cell>
          <cell r="R4" t="str">
            <v>14,12,</v>
          </cell>
          <cell r="S4" t="str">
            <v>16,12,</v>
          </cell>
        </row>
        <row r="5">
          <cell r="F5">
            <v>26138.039999999994</v>
          </cell>
          <cell r="G5">
            <v>42184.634000000005</v>
          </cell>
          <cell r="H5">
            <v>32524.327000000001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7208</v>
          </cell>
          <cell r="O5">
            <v>0</v>
          </cell>
          <cell r="P5">
            <v>0</v>
          </cell>
          <cell r="Q5">
            <v>5227.6079999999974</v>
          </cell>
          <cell r="R5">
            <v>11494.295900000005</v>
          </cell>
          <cell r="S5">
            <v>11699.6517</v>
          </cell>
          <cell r="T5">
            <v>0</v>
          </cell>
          <cell r="W5">
            <v>5520.1425999999992</v>
          </cell>
          <cell r="X5">
            <v>6424.1764000000003</v>
          </cell>
          <cell r="Y5">
            <v>4161.444199999999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718.52200000000005</v>
          </cell>
          <cell r="E6">
            <v>21.486000000000001</v>
          </cell>
          <cell r="F6">
            <v>33.670999999999999</v>
          </cell>
          <cell r="H6">
            <v>0</v>
          </cell>
          <cell r="I6">
            <v>0</v>
          </cell>
          <cell r="Q6">
            <v>6.7341999999999995</v>
          </cell>
          <cell r="U6">
            <v>0</v>
          </cell>
          <cell r="V6">
            <v>0</v>
          </cell>
          <cell r="W6">
            <v>33.944400000000002</v>
          </cell>
          <cell r="X6">
            <v>35.879399999999997</v>
          </cell>
          <cell r="Y6">
            <v>13.456200000000001</v>
          </cell>
          <cell r="Z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597.34299999999996</v>
          </cell>
          <cell r="E7">
            <v>420.36500000000001</v>
          </cell>
          <cell r="F7">
            <v>283.72899999999998</v>
          </cell>
          <cell r="G7">
            <v>214.517</v>
          </cell>
          <cell r="H7">
            <v>214.517</v>
          </cell>
          <cell r="I7">
            <v>1</v>
          </cell>
          <cell r="N7">
            <v>350</v>
          </cell>
          <cell r="Q7">
            <v>56.745799999999996</v>
          </cell>
          <cell r="U7">
            <v>9.9481723757529217</v>
          </cell>
          <cell r="V7">
            <v>9.9481723757529217</v>
          </cell>
          <cell r="W7">
            <v>48.861800000000002</v>
          </cell>
          <cell r="X7">
            <v>78.255399999999995</v>
          </cell>
          <cell r="Y7">
            <v>45.182200000000002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E8">
            <v>85</v>
          </cell>
          <cell r="G8">
            <v>214.203</v>
          </cell>
          <cell r="H8">
            <v>214.203</v>
          </cell>
          <cell r="I8">
            <v>0</v>
          </cell>
          <cell r="Q8">
            <v>0</v>
          </cell>
          <cell r="U8" t="e">
            <v>#DIV/0!</v>
          </cell>
          <cell r="V8" t="e">
            <v>#DIV/0!</v>
          </cell>
          <cell r="W8">
            <v>0</v>
          </cell>
          <cell r="X8">
            <v>0</v>
          </cell>
          <cell r="Y8">
            <v>0.16999999999999998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15.83</v>
          </cell>
          <cell r="E9">
            <v>393.58699999999999</v>
          </cell>
          <cell r="F9">
            <v>100.25</v>
          </cell>
          <cell r="G9">
            <v>294.05900000000003</v>
          </cell>
          <cell r="H9">
            <v>294.05900000000003</v>
          </cell>
          <cell r="I9">
            <v>1</v>
          </cell>
          <cell r="Q9">
            <v>20.05</v>
          </cell>
          <cell r="U9">
            <v>14.666284289276808</v>
          </cell>
          <cell r="V9">
            <v>14.666284289276808</v>
          </cell>
          <cell r="W9">
            <v>57.122</v>
          </cell>
          <cell r="X9">
            <v>49.535199999999996</v>
          </cell>
          <cell r="Y9">
            <v>43.878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0.11799999999999999</v>
          </cell>
          <cell r="E10">
            <v>1539.64</v>
          </cell>
          <cell r="F10">
            <v>410.21800000000002</v>
          </cell>
          <cell r="G10">
            <v>1129.422</v>
          </cell>
          <cell r="H10">
            <v>1129.422</v>
          </cell>
          <cell r="I10">
            <v>1</v>
          </cell>
          <cell r="Q10">
            <v>82.043599999999998</v>
          </cell>
          <cell r="U10">
            <v>13.766119477936122</v>
          </cell>
          <cell r="V10">
            <v>13.766119477936122</v>
          </cell>
          <cell r="W10">
            <v>133.59459999999999</v>
          </cell>
          <cell r="X10">
            <v>163.167</v>
          </cell>
          <cell r="Y10">
            <v>96.173000000000002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37</v>
          </cell>
          <cell r="F11">
            <v>7</v>
          </cell>
          <cell r="G11">
            <v>4</v>
          </cell>
          <cell r="H11">
            <v>4</v>
          </cell>
          <cell r="I11">
            <v>0</v>
          </cell>
          <cell r="Q11">
            <v>1.4</v>
          </cell>
          <cell r="U11">
            <v>2.8571428571428572</v>
          </cell>
          <cell r="V11">
            <v>2.8571428571428572</v>
          </cell>
          <cell r="W11">
            <v>0</v>
          </cell>
          <cell r="X11">
            <v>2.4</v>
          </cell>
          <cell r="Y11">
            <v>4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D12">
            <v>31</v>
          </cell>
          <cell r="F12">
            <v>8</v>
          </cell>
          <cell r="H12">
            <v>0</v>
          </cell>
          <cell r="I12">
            <v>0</v>
          </cell>
          <cell r="Q12">
            <v>1.6</v>
          </cell>
          <cell r="U12">
            <v>0</v>
          </cell>
          <cell r="V12">
            <v>0</v>
          </cell>
          <cell r="W12">
            <v>0</v>
          </cell>
          <cell r="X12">
            <v>0.8</v>
          </cell>
          <cell r="Y12">
            <v>2.6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42</v>
          </cell>
          <cell r="E13">
            <v>70</v>
          </cell>
          <cell r="F13">
            <v>44</v>
          </cell>
          <cell r="G13">
            <v>56</v>
          </cell>
          <cell r="H13">
            <v>56</v>
          </cell>
          <cell r="I13">
            <v>0.4</v>
          </cell>
          <cell r="Q13">
            <v>8.8000000000000007</v>
          </cell>
          <cell r="R13">
            <v>29.200000000000003</v>
          </cell>
          <cell r="S13">
            <v>20.400000000000006</v>
          </cell>
          <cell r="U13">
            <v>12</v>
          </cell>
          <cell r="V13">
            <v>6.3636363636363633</v>
          </cell>
          <cell r="W13">
            <v>10.8</v>
          </cell>
          <cell r="X13">
            <v>10.199999999999999</v>
          </cell>
          <cell r="Y13">
            <v>8</v>
          </cell>
        </row>
        <row r="14">
          <cell r="A14" t="str">
            <v>027  Колбаса Сервелат Столичный, Вязанка фиброуз в/у, 0.35кг, ПОКОМ</v>
          </cell>
          <cell r="B14" t="str">
            <v>шт</v>
          </cell>
          <cell r="E14">
            <v>32</v>
          </cell>
          <cell r="F14">
            <v>3</v>
          </cell>
          <cell r="G14">
            <v>29</v>
          </cell>
          <cell r="H14">
            <v>29</v>
          </cell>
          <cell r="I14">
            <v>0</v>
          </cell>
          <cell r="Q14">
            <v>0.6</v>
          </cell>
          <cell r="U14">
            <v>48.333333333333336</v>
          </cell>
          <cell r="V14">
            <v>48.333333333333336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D15">
            <v>60</v>
          </cell>
          <cell r="E15">
            <v>102</v>
          </cell>
          <cell r="G15">
            <v>102</v>
          </cell>
          <cell r="H15">
            <v>0</v>
          </cell>
          <cell r="I15">
            <v>0</v>
          </cell>
          <cell r="Q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-0.4</v>
          </cell>
          <cell r="Y15">
            <v>0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E16">
            <v>378</v>
          </cell>
          <cell r="F16">
            <v>363</v>
          </cell>
          <cell r="G16">
            <v>15</v>
          </cell>
          <cell r="H16">
            <v>15</v>
          </cell>
          <cell r="I16">
            <v>0.45</v>
          </cell>
          <cell r="Q16">
            <v>72.599999999999994</v>
          </cell>
          <cell r="R16">
            <v>210.29999999999998</v>
          </cell>
          <cell r="S16">
            <v>210.29999999999998</v>
          </cell>
          <cell r="U16">
            <v>6</v>
          </cell>
          <cell r="V16">
            <v>0.20661157024793389</v>
          </cell>
          <cell r="W16">
            <v>54.4</v>
          </cell>
          <cell r="X16">
            <v>62.118399999999994</v>
          </cell>
          <cell r="Y16">
            <v>0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D17">
            <v>81</v>
          </cell>
          <cell r="E17">
            <v>1228</v>
          </cell>
          <cell r="F17">
            <v>377</v>
          </cell>
          <cell r="G17">
            <v>842</v>
          </cell>
          <cell r="H17">
            <v>842</v>
          </cell>
          <cell r="I17">
            <v>0.45</v>
          </cell>
          <cell r="Q17">
            <v>75.400000000000006</v>
          </cell>
          <cell r="R17">
            <v>62.800000000000068</v>
          </cell>
          <cell r="U17">
            <v>12</v>
          </cell>
          <cell r="V17">
            <v>11.167108753315649</v>
          </cell>
          <cell r="W17">
            <v>63.2</v>
          </cell>
          <cell r="X17">
            <v>116.7538</v>
          </cell>
          <cell r="Y17">
            <v>101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136</v>
          </cell>
          <cell r="F18">
            <v>6</v>
          </cell>
          <cell r="G18">
            <v>128</v>
          </cell>
          <cell r="H18">
            <v>128</v>
          </cell>
          <cell r="I18">
            <v>0.35</v>
          </cell>
          <cell r="Q18">
            <v>1.2</v>
          </cell>
          <cell r="U18">
            <v>106.66666666666667</v>
          </cell>
          <cell r="V18">
            <v>106.66666666666667</v>
          </cell>
          <cell r="W18">
            <v>0</v>
          </cell>
          <cell r="X18">
            <v>2.4</v>
          </cell>
          <cell r="Y18">
            <v>0.8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219</v>
          </cell>
          <cell r="E19">
            <v>120</v>
          </cell>
          <cell r="F19">
            <v>11</v>
          </cell>
          <cell r="G19">
            <v>313</v>
          </cell>
          <cell r="H19">
            <v>193</v>
          </cell>
          <cell r="I19">
            <v>0</v>
          </cell>
          <cell r="Q19">
            <v>2.2000000000000002</v>
          </cell>
          <cell r="U19">
            <v>87.72727272727272</v>
          </cell>
          <cell r="V19">
            <v>87.72727272727272</v>
          </cell>
          <cell r="W19">
            <v>0.4</v>
          </cell>
          <cell r="X19">
            <v>2</v>
          </cell>
          <cell r="Y19">
            <v>3.2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D20">
            <v>45</v>
          </cell>
          <cell r="E20">
            <v>150</v>
          </cell>
          <cell r="G20">
            <v>150</v>
          </cell>
          <cell r="H20">
            <v>0</v>
          </cell>
          <cell r="I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D21">
            <v>18</v>
          </cell>
          <cell r="E21">
            <v>108</v>
          </cell>
          <cell r="G21">
            <v>108</v>
          </cell>
          <cell r="H21">
            <v>0</v>
          </cell>
          <cell r="I21">
            <v>0</v>
          </cell>
          <cell r="Q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84</v>
          </cell>
          <cell r="G22">
            <v>84</v>
          </cell>
          <cell r="H22">
            <v>0</v>
          </cell>
          <cell r="I22">
            <v>0</v>
          </cell>
          <cell r="Q22">
            <v>0</v>
          </cell>
          <cell r="U22" t="e">
            <v>#DIV/0!</v>
          </cell>
          <cell r="V22" t="e">
            <v>#DIV/0!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10</v>
          </cell>
          <cell r="E23">
            <v>170</v>
          </cell>
          <cell r="F23">
            <v>9</v>
          </cell>
          <cell r="G23">
            <v>171</v>
          </cell>
          <cell r="H23">
            <v>171</v>
          </cell>
          <cell r="I23">
            <v>0.5</v>
          </cell>
          <cell r="Q23">
            <v>1.8</v>
          </cell>
          <cell r="U23">
            <v>95</v>
          </cell>
          <cell r="V23">
            <v>95</v>
          </cell>
          <cell r="W23">
            <v>22.2</v>
          </cell>
          <cell r="X23">
            <v>17.600000000000001</v>
          </cell>
          <cell r="Y23">
            <v>6.4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91</v>
          </cell>
          <cell r="E24">
            <v>160</v>
          </cell>
          <cell r="F24">
            <v>19</v>
          </cell>
          <cell r="G24">
            <v>172</v>
          </cell>
          <cell r="H24">
            <v>12</v>
          </cell>
          <cell r="I24">
            <v>0</v>
          </cell>
          <cell r="Q24">
            <v>3.8</v>
          </cell>
          <cell r="U24">
            <v>3.1578947368421053</v>
          </cell>
          <cell r="V24">
            <v>3.1578947368421053</v>
          </cell>
          <cell r="W24">
            <v>0</v>
          </cell>
          <cell r="X24">
            <v>1.4</v>
          </cell>
          <cell r="Y24">
            <v>0.4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120</v>
          </cell>
          <cell r="E25">
            <v>154</v>
          </cell>
          <cell r="F25">
            <v>1</v>
          </cell>
          <cell r="G25">
            <v>195</v>
          </cell>
          <cell r="H25">
            <v>95</v>
          </cell>
          <cell r="I25">
            <v>0</v>
          </cell>
          <cell r="Q25">
            <v>0.2</v>
          </cell>
          <cell r="U25">
            <v>475</v>
          </cell>
          <cell r="V25">
            <v>475</v>
          </cell>
          <cell r="W25">
            <v>0</v>
          </cell>
          <cell r="X25">
            <v>0.8</v>
          </cell>
          <cell r="Y25">
            <v>2.4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90</v>
          </cell>
          <cell r="E26">
            <v>318</v>
          </cell>
          <cell r="F26">
            <v>40</v>
          </cell>
          <cell r="G26">
            <v>295</v>
          </cell>
          <cell r="H26">
            <v>43</v>
          </cell>
          <cell r="I26">
            <v>0.3</v>
          </cell>
          <cell r="Q26">
            <v>8</v>
          </cell>
          <cell r="R26">
            <v>22.5</v>
          </cell>
          <cell r="S26">
            <v>22.5</v>
          </cell>
          <cell r="U26">
            <v>11</v>
          </cell>
          <cell r="V26">
            <v>5.375</v>
          </cell>
          <cell r="W26">
            <v>0</v>
          </cell>
          <cell r="X26">
            <v>6</v>
          </cell>
          <cell r="Y26">
            <v>6.4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120</v>
          </cell>
          <cell r="E27">
            <v>168</v>
          </cell>
          <cell r="G27">
            <v>168</v>
          </cell>
          <cell r="H27">
            <v>0</v>
          </cell>
          <cell r="I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084  Колбаски Баварские копченые, NDX в МГС 0,28 кг, ТМ Стародворье  ПОКОМ</v>
          </cell>
          <cell r="B28" t="str">
            <v>шт</v>
          </cell>
          <cell r="D28">
            <v>5</v>
          </cell>
          <cell r="G28">
            <v>5</v>
          </cell>
          <cell r="H28">
            <v>5</v>
          </cell>
          <cell r="I28">
            <v>0.28000000000000003</v>
          </cell>
          <cell r="Q28">
            <v>0</v>
          </cell>
          <cell r="U28" t="e">
            <v>#DIV/0!</v>
          </cell>
          <cell r="V28" t="e">
            <v>#DIV/0!</v>
          </cell>
          <cell r="W28">
            <v>17.2</v>
          </cell>
          <cell r="X28">
            <v>9.6</v>
          </cell>
          <cell r="Y28">
            <v>1</v>
          </cell>
        </row>
        <row r="29">
          <cell r="A29" t="str">
            <v>091  Сардельки Баварские, МГС 0.38кг, ТМ Стародворье  ПОКОМ</v>
          </cell>
          <cell r="B29" t="str">
            <v>шт</v>
          </cell>
          <cell r="D29">
            <v>66</v>
          </cell>
          <cell r="E29">
            <v>402</v>
          </cell>
          <cell r="G29">
            <v>402</v>
          </cell>
          <cell r="H29">
            <v>0</v>
          </cell>
          <cell r="I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092  Сосиски Баварские с сыром,  0.42кг,ПОКОМ</v>
          </cell>
          <cell r="B30" t="str">
            <v>шт</v>
          </cell>
          <cell r="D30">
            <v>10</v>
          </cell>
          <cell r="E30">
            <v>822</v>
          </cell>
          <cell r="F30">
            <v>10</v>
          </cell>
          <cell r="G30">
            <v>812</v>
          </cell>
          <cell r="H30">
            <v>62</v>
          </cell>
          <cell r="I30">
            <v>0.42</v>
          </cell>
          <cell r="Q30">
            <v>2</v>
          </cell>
          <cell r="U30">
            <v>31</v>
          </cell>
          <cell r="V30">
            <v>31</v>
          </cell>
          <cell r="W30">
            <v>0</v>
          </cell>
          <cell r="X30">
            <v>5</v>
          </cell>
          <cell r="Y30">
            <v>7.6</v>
          </cell>
        </row>
        <row r="31">
          <cell r="A31" t="str">
            <v>096  Сосиски Баварские,  0.42кг,ПОКОМ</v>
          </cell>
          <cell r="B31" t="str">
            <v>шт</v>
          </cell>
          <cell r="D31">
            <v>3223</v>
          </cell>
          <cell r="E31">
            <v>726</v>
          </cell>
          <cell r="F31">
            <v>151</v>
          </cell>
          <cell r="G31">
            <v>1165</v>
          </cell>
          <cell r="H31">
            <v>54</v>
          </cell>
          <cell r="I31">
            <v>0.42</v>
          </cell>
          <cell r="Q31">
            <v>30.2</v>
          </cell>
          <cell r="U31">
            <v>1.7880794701986755</v>
          </cell>
          <cell r="V31">
            <v>1.7880794701986755</v>
          </cell>
          <cell r="W31">
            <v>11.6</v>
          </cell>
          <cell r="X31">
            <v>38.799999999999997</v>
          </cell>
          <cell r="Y31">
            <v>38.6</v>
          </cell>
        </row>
        <row r="32">
          <cell r="A32" t="str">
            <v>100  Сосиски Баварушки, 0.6кг, БАВАРУШКА ПОКОМ</v>
          </cell>
          <cell r="B32" t="str">
            <v>шт</v>
          </cell>
          <cell r="D32">
            <v>32</v>
          </cell>
          <cell r="E32">
            <v>144</v>
          </cell>
          <cell r="G32">
            <v>144</v>
          </cell>
          <cell r="H32">
            <v>0</v>
          </cell>
          <cell r="I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102  Сосиски Ганноверские, амилюкс МГС, 0.6кг, ТМ Стародворье    ПОКОМ</v>
          </cell>
          <cell r="B33" t="str">
            <v>шт</v>
          </cell>
          <cell r="D33">
            <v>18</v>
          </cell>
          <cell r="G33">
            <v>18</v>
          </cell>
          <cell r="H33">
            <v>18</v>
          </cell>
          <cell r="I33">
            <v>0</v>
          </cell>
          <cell r="Q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108  Сосиски С сыром,  0.42кг,ядрена копоть ПОКОМ</v>
          </cell>
          <cell r="B34" t="str">
            <v>шт</v>
          </cell>
          <cell r="D34">
            <v>12</v>
          </cell>
          <cell r="E34">
            <v>120</v>
          </cell>
          <cell r="G34">
            <v>120</v>
          </cell>
          <cell r="H34">
            <v>0</v>
          </cell>
          <cell r="I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114  Сосиски Филейбургские с филе сочного окорока, 0,55 кг, БАВАРУШКА ПОКОМ</v>
          </cell>
          <cell r="B35" t="str">
            <v>шт</v>
          </cell>
          <cell r="D35">
            <v>12</v>
          </cell>
          <cell r="E35">
            <v>172</v>
          </cell>
          <cell r="G35">
            <v>172</v>
          </cell>
          <cell r="H35">
            <v>0</v>
          </cell>
          <cell r="I35">
            <v>0</v>
          </cell>
          <cell r="Q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0.2</v>
          </cell>
          <cell r="Y35">
            <v>0</v>
          </cell>
        </row>
        <row r="36">
          <cell r="A36" t="str">
            <v>115  Колбаса Салями Филейбургская зернистая, в/у 0,35 кг срез, БАВАРУШКА ПОКОМ</v>
          </cell>
          <cell r="B36" t="str">
            <v>шт</v>
          </cell>
          <cell r="D36">
            <v>82</v>
          </cell>
          <cell r="E36">
            <v>96</v>
          </cell>
          <cell r="F36">
            <v>9</v>
          </cell>
          <cell r="G36">
            <v>149</v>
          </cell>
          <cell r="H36">
            <v>53</v>
          </cell>
          <cell r="I36">
            <v>0.35</v>
          </cell>
          <cell r="Q36">
            <v>1.8</v>
          </cell>
          <cell r="U36">
            <v>29.444444444444443</v>
          </cell>
          <cell r="V36">
            <v>29.444444444444443</v>
          </cell>
          <cell r="W36">
            <v>0</v>
          </cell>
          <cell r="X36">
            <v>2.6</v>
          </cell>
          <cell r="Y36">
            <v>2.4</v>
          </cell>
        </row>
        <row r="37">
          <cell r="A37" t="str">
            <v>117  Колбаса Сервелат Филейбургский с ароматными пряностями, в/у 0,35 кг срез, БАВАРУШКА ПОКОМ</v>
          </cell>
          <cell r="B37" t="str">
            <v>шт</v>
          </cell>
          <cell r="D37">
            <v>91</v>
          </cell>
          <cell r="E37">
            <v>168</v>
          </cell>
          <cell r="F37">
            <v>9</v>
          </cell>
          <cell r="G37">
            <v>171</v>
          </cell>
          <cell r="H37">
            <v>3</v>
          </cell>
          <cell r="I37">
            <v>0</v>
          </cell>
          <cell r="Q37">
            <v>1.8</v>
          </cell>
          <cell r="U37">
            <v>1.6666666666666665</v>
          </cell>
          <cell r="V37">
            <v>1.6666666666666665</v>
          </cell>
          <cell r="W37">
            <v>0</v>
          </cell>
          <cell r="X37">
            <v>1.4</v>
          </cell>
          <cell r="Y37">
            <v>2.8</v>
          </cell>
        </row>
        <row r="38">
          <cell r="A38" t="str">
            <v>118  Колбаса Сервелат Филейбургский с филе сочного окорока, в/у 0,35 кг срез, БАВАРУШКА ПОКОМ</v>
          </cell>
          <cell r="B38" t="str">
            <v>шт</v>
          </cell>
          <cell r="D38">
            <v>61</v>
          </cell>
          <cell r="E38">
            <v>150</v>
          </cell>
          <cell r="G38">
            <v>150</v>
          </cell>
          <cell r="H38">
            <v>0</v>
          </cell>
          <cell r="I38">
            <v>0</v>
          </cell>
          <cell r="Q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3</v>
          </cell>
          <cell r="Y38">
            <v>3</v>
          </cell>
        </row>
        <row r="39">
          <cell r="A39" t="str">
            <v>200  Ветчина Дугушка ТМ Стародворье, вектор в/у    ПОКОМ</v>
          </cell>
          <cell r="B39" t="str">
            <v>кг</v>
          </cell>
          <cell r="C39" t="str">
            <v>Окт</v>
          </cell>
          <cell r="D39">
            <v>1251.72</v>
          </cell>
          <cell r="E39">
            <v>776.24599999999998</v>
          </cell>
          <cell r="F39">
            <v>871.73099999999999</v>
          </cell>
          <cell r="G39">
            <v>981.68499999999995</v>
          </cell>
          <cell r="H39">
            <v>981.68499999999995</v>
          </cell>
          <cell r="I39">
            <v>1</v>
          </cell>
          <cell r="N39">
            <v>500</v>
          </cell>
          <cell r="Q39">
            <v>174.34620000000001</v>
          </cell>
          <cell r="R39">
            <v>210.46940000000041</v>
          </cell>
          <cell r="S39">
            <v>400</v>
          </cell>
          <cell r="U39">
            <v>12.000000000000002</v>
          </cell>
          <cell r="V39">
            <v>8.4985219064137905</v>
          </cell>
          <cell r="W39">
            <v>227.2748</v>
          </cell>
          <cell r="X39">
            <v>278.9196</v>
          </cell>
          <cell r="Y39">
            <v>184.90219999999999</v>
          </cell>
        </row>
        <row r="40">
          <cell r="A40" t="str">
            <v>201  Ветчина Нежная ТМ Особый рецепт, (2,5кг), ПОКОМ</v>
          </cell>
          <cell r="B40" t="str">
            <v>кг</v>
          </cell>
          <cell r="D40">
            <v>559.24199999999996</v>
          </cell>
          <cell r="E40">
            <v>1789.5129999999999</v>
          </cell>
          <cell r="F40">
            <v>1434.8150000000001</v>
          </cell>
          <cell r="G40">
            <v>661.51300000000003</v>
          </cell>
          <cell r="H40">
            <v>661.51300000000003</v>
          </cell>
          <cell r="I40">
            <v>1</v>
          </cell>
          <cell r="Q40">
            <v>286.96300000000002</v>
          </cell>
          <cell r="R40">
            <v>734.19100000000026</v>
          </cell>
          <cell r="S40">
            <v>900</v>
          </cell>
          <cell r="U40">
            <v>8</v>
          </cell>
          <cell r="V40">
            <v>2.305220533657649</v>
          </cell>
          <cell r="W40">
            <v>547.43380000000002</v>
          </cell>
          <cell r="X40">
            <v>630.96620000000007</v>
          </cell>
          <cell r="Y40">
            <v>251.5292</v>
          </cell>
        </row>
        <row r="41">
          <cell r="A41" t="str">
            <v>215  Колбаса Докторская ГОСТ Дугушка, ВЕС, ТМ Стародворье ПОКОМ</v>
          </cell>
          <cell r="B41" t="str">
            <v>кг</v>
          </cell>
          <cell r="D41">
            <v>85.462000000000003</v>
          </cell>
          <cell r="F41">
            <v>33.707999999999998</v>
          </cell>
          <cell r="G41">
            <v>49.122</v>
          </cell>
          <cell r="H41">
            <v>49.122</v>
          </cell>
          <cell r="I41">
            <v>1</v>
          </cell>
          <cell r="Q41">
            <v>6.7416</v>
          </cell>
          <cell r="S41">
            <v>32</v>
          </cell>
          <cell r="U41">
            <v>12.033048534472529</v>
          </cell>
          <cell r="V41">
            <v>7.2864008543965824</v>
          </cell>
          <cell r="W41">
            <v>7.3924000000000003</v>
          </cell>
          <cell r="X41">
            <v>4.2214</v>
          </cell>
          <cell r="Y41">
            <v>3.5055999999999998</v>
          </cell>
        </row>
        <row r="42">
          <cell r="A42" t="str">
            <v>217  Колбаса Докторская Дугушка, ВЕС, НЕ ГОСТ, ТМ Стародворье ПОКОМ</v>
          </cell>
          <cell r="B42" t="str">
            <v>кг</v>
          </cell>
          <cell r="C42" t="str">
            <v>Окт</v>
          </cell>
          <cell r="D42">
            <v>3406</v>
          </cell>
          <cell r="F42">
            <v>1095.297</v>
          </cell>
          <cell r="G42">
            <v>2065.09</v>
          </cell>
          <cell r="H42">
            <v>2065.09</v>
          </cell>
          <cell r="I42">
            <v>1</v>
          </cell>
          <cell r="N42">
            <v>1800</v>
          </cell>
          <cell r="Q42">
            <v>219.05940000000001</v>
          </cell>
          <cell r="U42">
            <v>17.644027145148758</v>
          </cell>
          <cell r="V42">
            <v>17.644027145148758</v>
          </cell>
          <cell r="W42">
            <v>220.47199999999998</v>
          </cell>
          <cell r="X42">
            <v>344.6198</v>
          </cell>
          <cell r="Y42">
            <v>174.2296</v>
          </cell>
        </row>
        <row r="43">
          <cell r="A43" t="str">
            <v>219  Колбаса Докторская Особая ТМ Особый рецепт, ВЕС  ПОКОМ</v>
          </cell>
          <cell r="B43" t="str">
            <v>кг</v>
          </cell>
          <cell r="D43">
            <v>7.82</v>
          </cell>
          <cell r="E43">
            <v>8606.89</v>
          </cell>
          <cell r="F43">
            <v>3945.2730000000001</v>
          </cell>
          <cell r="G43">
            <v>4669.4369999999999</v>
          </cell>
          <cell r="H43">
            <v>4669.4369999999999</v>
          </cell>
          <cell r="I43">
            <v>1</v>
          </cell>
          <cell r="Q43">
            <v>789.05460000000005</v>
          </cell>
          <cell r="R43">
            <v>2399.2182000000012</v>
          </cell>
          <cell r="S43">
            <v>2400</v>
          </cell>
          <cell r="U43">
            <v>12</v>
          </cell>
          <cell r="V43">
            <v>5.917761584559547</v>
          </cell>
          <cell r="W43">
            <v>944.88139999999999</v>
          </cell>
          <cell r="X43">
            <v>1013.4631999999999</v>
          </cell>
          <cell r="Y43">
            <v>200.1054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  <cell r="C44" t="str">
            <v>Окт</v>
          </cell>
          <cell r="D44">
            <v>605.29999999999995</v>
          </cell>
          <cell r="F44">
            <v>114.04</v>
          </cell>
          <cell r="G44">
            <v>468.04300000000001</v>
          </cell>
          <cell r="H44">
            <v>90.853999999999985</v>
          </cell>
          <cell r="I44">
            <v>1</v>
          </cell>
          <cell r="Q44">
            <v>22.808</v>
          </cell>
          <cell r="R44">
            <v>60</v>
          </cell>
          <cell r="S44">
            <v>60</v>
          </cell>
          <cell r="U44">
            <v>9.2447386881795861</v>
          </cell>
          <cell r="V44">
            <v>3.9834268677656954</v>
          </cell>
          <cell r="W44">
            <v>13.3362</v>
          </cell>
          <cell r="X44">
            <v>69.379800000000003</v>
          </cell>
          <cell r="Y44">
            <v>30.003800000000002</v>
          </cell>
          <cell r="Z44" t="str">
            <v>акция/вывод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  <cell r="C45" t="str">
            <v>Окт</v>
          </cell>
          <cell r="D45">
            <v>1471.4649999999999</v>
          </cell>
          <cell r="E45">
            <v>902.077</v>
          </cell>
          <cell r="F45">
            <v>1046.5250000000001</v>
          </cell>
          <cell r="G45">
            <v>1210.713</v>
          </cell>
          <cell r="H45">
            <v>910.31099999999992</v>
          </cell>
          <cell r="I45">
            <v>1</v>
          </cell>
          <cell r="N45">
            <v>520</v>
          </cell>
          <cell r="Q45">
            <v>209.30500000000001</v>
          </cell>
          <cell r="R45">
            <v>332.73900000000026</v>
          </cell>
          <cell r="S45">
            <v>330</v>
          </cell>
          <cell r="U45">
            <v>10</v>
          </cell>
          <cell r="V45">
            <v>6.8336207926232051</v>
          </cell>
          <cell r="W45">
            <v>296.85160000000002</v>
          </cell>
          <cell r="X45">
            <v>325.75120000000004</v>
          </cell>
          <cell r="Y45">
            <v>224.91619999999998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  <cell r="D46">
            <v>2473.7930000000001</v>
          </cell>
          <cell r="E46">
            <v>6514.9750000000004</v>
          </cell>
          <cell r="F46">
            <v>4703.8720000000003</v>
          </cell>
          <cell r="G46">
            <v>3791.1550000000002</v>
          </cell>
          <cell r="H46">
            <v>3791.1550000000002</v>
          </cell>
          <cell r="I46">
            <v>1</v>
          </cell>
          <cell r="Q46">
            <v>940.77440000000001</v>
          </cell>
          <cell r="R46">
            <v>3357.3634000000002</v>
          </cell>
          <cell r="S46">
            <v>3200</v>
          </cell>
          <cell r="U46">
            <v>11</v>
          </cell>
          <cell r="V46">
            <v>4.0298237281966856</v>
          </cell>
          <cell r="W46">
            <v>341.91399999999999</v>
          </cell>
          <cell r="X46">
            <v>23.363</v>
          </cell>
          <cell r="Y46">
            <v>643.39059999999995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  <cell r="D47">
            <v>199.33500000000001</v>
          </cell>
          <cell r="E47">
            <v>4205.13</v>
          </cell>
          <cell r="F47">
            <v>1556.693</v>
          </cell>
          <cell r="G47">
            <v>2738.0189999999998</v>
          </cell>
          <cell r="H47">
            <v>2738.0189999999998</v>
          </cell>
          <cell r="I47">
            <v>1</v>
          </cell>
          <cell r="Q47">
            <v>311.33859999999999</v>
          </cell>
          <cell r="R47">
            <v>498.04419999999982</v>
          </cell>
          <cell r="S47">
            <v>500</v>
          </cell>
          <cell r="U47">
            <v>12</v>
          </cell>
          <cell r="V47">
            <v>8.7943448065867837</v>
          </cell>
          <cell r="W47">
            <v>351.7722</v>
          </cell>
          <cell r="X47">
            <v>314.07339999999999</v>
          </cell>
          <cell r="Y47">
            <v>161.18860000000001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  <cell r="C48" t="str">
            <v>Окт</v>
          </cell>
          <cell r="D48">
            <v>510.70400000000001</v>
          </cell>
          <cell r="E48">
            <v>430.26900000000001</v>
          </cell>
          <cell r="F48">
            <v>576.47699999999998</v>
          </cell>
          <cell r="G48">
            <v>296.70400000000001</v>
          </cell>
          <cell r="H48">
            <v>296.70400000000001</v>
          </cell>
          <cell r="I48">
            <v>1</v>
          </cell>
          <cell r="N48">
            <v>700</v>
          </cell>
          <cell r="Q48">
            <v>115.2954</v>
          </cell>
          <cell r="U48">
            <v>8.6447854814676042</v>
          </cell>
          <cell r="V48">
            <v>8.6447854814676042</v>
          </cell>
          <cell r="W48">
            <v>120.10080000000001</v>
          </cell>
          <cell r="X48">
            <v>134.22579999999999</v>
          </cell>
          <cell r="Y48">
            <v>91.320799999999991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 t="str">
            <v>Окт</v>
          </cell>
          <cell r="D49">
            <v>775.53200000000004</v>
          </cell>
          <cell r="E49">
            <v>422.065</v>
          </cell>
          <cell r="F49">
            <v>644.69100000000003</v>
          </cell>
          <cell r="G49">
            <v>439.37799999999999</v>
          </cell>
          <cell r="H49">
            <v>439.37799999999999</v>
          </cell>
          <cell r="I49">
            <v>1</v>
          </cell>
          <cell r="N49">
            <v>500</v>
          </cell>
          <cell r="Q49">
            <v>128.93819999999999</v>
          </cell>
          <cell r="R49">
            <v>101.06580000000008</v>
          </cell>
          <cell r="S49">
            <v>120</v>
          </cell>
          <cell r="U49">
            <v>9</v>
          </cell>
          <cell r="V49">
            <v>7.2854902581236587</v>
          </cell>
          <cell r="W49">
            <v>112.26500000000001</v>
          </cell>
          <cell r="X49">
            <v>162.83420000000001</v>
          </cell>
          <cell r="Y49">
            <v>120.4298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D50">
            <v>31.327999999999999</v>
          </cell>
          <cell r="E50">
            <v>27.852</v>
          </cell>
          <cell r="F50">
            <v>25.565000000000001</v>
          </cell>
          <cell r="G50">
            <v>31.751999999999999</v>
          </cell>
          <cell r="H50">
            <v>31.751999999999999</v>
          </cell>
          <cell r="I50">
            <v>1</v>
          </cell>
          <cell r="Q50">
            <v>5.1130000000000004</v>
          </cell>
          <cell r="R50">
            <v>5.6040000000000099</v>
          </cell>
          <cell r="S50">
            <v>24</v>
          </cell>
          <cell r="U50">
            <v>12</v>
          </cell>
          <cell r="V50">
            <v>6.2100528065714835</v>
          </cell>
          <cell r="W50">
            <v>4.1962000000000002</v>
          </cell>
          <cell r="X50">
            <v>5.375</v>
          </cell>
          <cell r="Y50">
            <v>2.0324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 t="str">
            <v>Окт</v>
          </cell>
          <cell r="D51">
            <v>337.10899999999998</v>
          </cell>
          <cell r="E51">
            <v>1136.2349999999999</v>
          </cell>
          <cell r="F51">
            <v>692.40099999999995</v>
          </cell>
          <cell r="G51">
            <v>640.58199999999999</v>
          </cell>
          <cell r="H51">
            <v>640.58199999999999</v>
          </cell>
          <cell r="I51">
            <v>1</v>
          </cell>
          <cell r="Q51">
            <v>138.4802</v>
          </cell>
          <cell r="R51">
            <v>441.35009999999994</v>
          </cell>
          <cell r="S51">
            <v>441.35009999999994</v>
          </cell>
          <cell r="U51">
            <v>11</v>
          </cell>
          <cell r="V51">
            <v>4.6258021002280474</v>
          </cell>
          <cell r="W51">
            <v>236.38800000000001</v>
          </cell>
          <cell r="X51">
            <v>269.60599999999999</v>
          </cell>
          <cell r="Y51">
            <v>189.8236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D52">
            <v>17.216000000000001</v>
          </cell>
          <cell r="E52">
            <v>155.40799999999999</v>
          </cell>
          <cell r="F52">
            <v>70.725999999999999</v>
          </cell>
          <cell r="G52">
            <v>90.724000000000004</v>
          </cell>
          <cell r="H52">
            <v>90.724000000000004</v>
          </cell>
          <cell r="I52">
            <v>1</v>
          </cell>
          <cell r="Q52">
            <v>14.145199999999999</v>
          </cell>
          <cell r="R52">
            <v>14.018399999999971</v>
          </cell>
          <cell r="S52">
            <v>65</v>
          </cell>
          <cell r="U52">
            <v>11.999999999999998</v>
          </cell>
          <cell r="V52">
            <v>6.4137658004128619</v>
          </cell>
          <cell r="W52">
            <v>16.866999999999997</v>
          </cell>
          <cell r="X52">
            <v>17.7332</v>
          </cell>
          <cell r="Y52">
            <v>9.904399999999999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  <cell r="D53">
            <v>54.722999999999999</v>
          </cell>
          <cell r="E53">
            <v>63.859000000000002</v>
          </cell>
          <cell r="F53">
            <v>45.801000000000002</v>
          </cell>
          <cell r="G53">
            <v>67.766999999999996</v>
          </cell>
          <cell r="H53">
            <v>67.766999999999996</v>
          </cell>
          <cell r="I53">
            <v>1</v>
          </cell>
          <cell r="Q53">
            <v>9.1601999999999997</v>
          </cell>
          <cell r="R53">
            <v>25.657800000000002</v>
          </cell>
          <cell r="S53">
            <v>16.497599999999998</v>
          </cell>
          <cell r="U53">
            <v>12.000000000000002</v>
          </cell>
          <cell r="V53">
            <v>7.3979825767996328</v>
          </cell>
          <cell r="W53">
            <v>16.4254</v>
          </cell>
          <cell r="X53">
            <v>17.451599999999999</v>
          </cell>
          <cell r="Y53">
            <v>5.3206000000000007</v>
          </cell>
        </row>
        <row r="54">
          <cell r="A54" t="str">
            <v>247  Сардельки Нежные, ВЕС.  ПОКОМ</v>
          </cell>
          <cell r="B54" t="str">
            <v>кг</v>
          </cell>
          <cell r="D54">
            <v>0.68100000000000005</v>
          </cell>
          <cell r="E54">
            <v>264.02499999999998</v>
          </cell>
          <cell r="F54">
            <v>15.877000000000001</v>
          </cell>
          <cell r="G54">
            <v>248.148</v>
          </cell>
          <cell r="H54">
            <v>248.148</v>
          </cell>
          <cell r="I54">
            <v>1</v>
          </cell>
          <cell r="Q54">
            <v>3.1754000000000002</v>
          </cell>
          <cell r="U54">
            <v>78.147005101719458</v>
          </cell>
          <cell r="V54">
            <v>78.147005101719458</v>
          </cell>
          <cell r="W54">
            <v>40.1922</v>
          </cell>
          <cell r="X54">
            <v>26.894200000000001</v>
          </cell>
          <cell r="Y54">
            <v>14.851599999999999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  <cell r="D55">
            <v>323.15699999999998</v>
          </cell>
          <cell r="E55">
            <v>273.73500000000001</v>
          </cell>
          <cell r="F55">
            <v>142.065</v>
          </cell>
          <cell r="G55">
            <v>170.721</v>
          </cell>
          <cell r="H55">
            <v>102.797</v>
          </cell>
          <cell r="I55">
            <v>1</v>
          </cell>
          <cell r="Q55">
            <v>28.413</v>
          </cell>
          <cell r="R55">
            <v>90.666499999999999</v>
          </cell>
          <cell r="S55">
            <v>90.666499999999999</v>
          </cell>
          <cell r="U55">
            <v>10</v>
          </cell>
          <cell r="V55">
            <v>3.6179565691760813</v>
          </cell>
          <cell r="W55">
            <v>12.931999999999999</v>
          </cell>
          <cell r="X55">
            <v>22.137</v>
          </cell>
          <cell r="Y55">
            <v>6.2683999999999971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D56">
            <v>145.767</v>
          </cell>
          <cell r="E56">
            <v>949.40200000000004</v>
          </cell>
          <cell r="F56">
            <v>372.14600000000002</v>
          </cell>
          <cell r="G56">
            <v>624.10500000000002</v>
          </cell>
          <cell r="H56">
            <v>624.10500000000002</v>
          </cell>
          <cell r="I56">
            <v>1</v>
          </cell>
          <cell r="Q56">
            <v>74.429200000000009</v>
          </cell>
          <cell r="R56">
            <v>171.73730000000006</v>
          </cell>
          <cell r="S56">
            <v>97.308100000000024</v>
          </cell>
          <cell r="U56">
            <v>11.999999999999998</v>
          </cell>
          <cell r="V56">
            <v>8.3852170922164948</v>
          </cell>
          <cell r="W56">
            <v>39.703199999999995</v>
          </cell>
          <cell r="X56">
            <v>92.735600000000005</v>
          </cell>
          <cell r="Y56">
            <v>80.727400000000003</v>
          </cell>
        </row>
        <row r="57">
          <cell r="A57" t="str">
            <v>253  Сосиски Ганноверские   ПОКОМ</v>
          </cell>
          <cell r="B57" t="str">
            <v>кг</v>
          </cell>
          <cell r="D57">
            <v>273.03800000000001</v>
          </cell>
          <cell r="F57">
            <v>50.360999999999997</v>
          </cell>
          <cell r="G57">
            <v>214.53299999999999</v>
          </cell>
          <cell r="H57">
            <v>214.53299999999999</v>
          </cell>
          <cell r="I57">
            <v>1</v>
          </cell>
          <cell r="Q57">
            <v>10.072199999999999</v>
          </cell>
          <cell r="U57">
            <v>21.299517483767204</v>
          </cell>
          <cell r="V57">
            <v>21.299517483767204</v>
          </cell>
          <cell r="W57">
            <v>16.154599999999999</v>
          </cell>
          <cell r="X57">
            <v>21.461000000000002</v>
          </cell>
          <cell r="Y57">
            <v>11.424200000000001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1382.155</v>
          </cell>
          <cell r="E58">
            <v>2401.7190000000001</v>
          </cell>
          <cell r="F58">
            <v>1083.8530000000001</v>
          </cell>
          <cell r="G58">
            <v>1616.04</v>
          </cell>
          <cell r="H58">
            <v>1616.04</v>
          </cell>
          <cell r="I58">
            <v>1</v>
          </cell>
          <cell r="N58">
            <v>320</v>
          </cell>
          <cell r="Q58">
            <v>216.7706</v>
          </cell>
          <cell r="R58">
            <v>280.98889999999983</v>
          </cell>
          <cell r="S58">
            <v>384.2183</v>
          </cell>
          <cell r="U58">
            <v>11.999999999999998</v>
          </cell>
          <cell r="V58">
            <v>8.9312849620751145</v>
          </cell>
          <cell r="W58">
            <v>63.545399999999994</v>
          </cell>
          <cell r="X58">
            <v>391.11060000000003</v>
          </cell>
          <cell r="Y58">
            <v>351.57220000000001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H59">
            <v>0</v>
          </cell>
          <cell r="I59">
            <v>1</v>
          </cell>
          <cell r="Q59">
            <v>0</v>
          </cell>
          <cell r="R59">
            <v>25</v>
          </cell>
          <cell r="S59">
            <v>25</v>
          </cell>
          <cell r="U59" t="e">
            <v>#DIV/0!</v>
          </cell>
          <cell r="V59" t="e">
            <v>#DIV/0!</v>
          </cell>
          <cell r="W59">
            <v>0.55720000000000003</v>
          </cell>
          <cell r="X59">
            <v>8.0366</v>
          </cell>
          <cell r="Y59">
            <v>-7.8E-2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D60">
            <v>32.802</v>
          </cell>
          <cell r="E60">
            <v>17.763000000000002</v>
          </cell>
          <cell r="F60">
            <v>5.7460000000000004</v>
          </cell>
          <cell r="G60">
            <v>15.587999999999999</v>
          </cell>
          <cell r="H60">
            <v>15.587999999999999</v>
          </cell>
          <cell r="I60">
            <v>0</v>
          </cell>
          <cell r="Q60">
            <v>1.1492</v>
          </cell>
          <cell r="U60">
            <v>13.564218586843021</v>
          </cell>
          <cell r="V60">
            <v>13.564218586843021</v>
          </cell>
          <cell r="W60">
            <v>0</v>
          </cell>
          <cell r="X60">
            <v>3.5646</v>
          </cell>
          <cell r="Y60">
            <v>4.0255999999999998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211.72900000000001</v>
          </cell>
          <cell r="E61">
            <v>188.631</v>
          </cell>
          <cell r="F61">
            <v>67.436999999999998</v>
          </cell>
          <cell r="G61">
            <v>137.078</v>
          </cell>
          <cell r="H61">
            <v>137.078</v>
          </cell>
          <cell r="I61">
            <v>1</v>
          </cell>
          <cell r="Q61">
            <v>13.487399999999999</v>
          </cell>
          <cell r="R61">
            <v>12.77079999999998</v>
          </cell>
          <cell r="S61">
            <v>12</v>
          </cell>
          <cell r="U61">
            <v>12</v>
          </cell>
          <cell r="V61">
            <v>10.163411776917716</v>
          </cell>
          <cell r="W61">
            <v>33.171800000000005</v>
          </cell>
          <cell r="X61">
            <v>33.156199999999998</v>
          </cell>
          <cell r="Y61">
            <v>17.468600000000002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23.036000000000001</v>
          </cell>
          <cell r="E62">
            <v>185.69499999999999</v>
          </cell>
          <cell r="F62">
            <v>45.048000000000002</v>
          </cell>
          <cell r="G62">
            <v>155.06100000000001</v>
          </cell>
          <cell r="H62">
            <v>155.06100000000001</v>
          </cell>
          <cell r="I62">
            <v>1</v>
          </cell>
          <cell r="Q62">
            <v>9.0096000000000007</v>
          </cell>
          <cell r="U62">
            <v>17.210641981885988</v>
          </cell>
          <cell r="V62">
            <v>17.210641981885988</v>
          </cell>
          <cell r="W62">
            <v>17.149999999999999</v>
          </cell>
          <cell r="X62">
            <v>21.046399999999998</v>
          </cell>
          <cell r="Y62">
            <v>9.3154000000000003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121</v>
          </cell>
          <cell r="E63">
            <v>66</v>
          </cell>
          <cell r="F63">
            <v>83</v>
          </cell>
          <cell r="G63">
            <v>98</v>
          </cell>
          <cell r="H63">
            <v>98</v>
          </cell>
          <cell r="I63">
            <v>0.35</v>
          </cell>
          <cell r="Q63">
            <v>16.600000000000001</v>
          </cell>
          <cell r="R63">
            <v>58.900000000000006</v>
          </cell>
          <cell r="S63">
            <v>42.300000000000011</v>
          </cell>
          <cell r="U63">
            <v>12</v>
          </cell>
          <cell r="V63">
            <v>5.903614457831325</v>
          </cell>
          <cell r="W63">
            <v>12.8</v>
          </cell>
          <cell r="X63">
            <v>20.2</v>
          </cell>
          <cell r="Y63">
            <v>14.6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489.185</v>
          </cell>
          <cell r="E64">
            <v>426</v>
          </cell>
          <cell r="F64">
            <v>743</v>
          </cell>
          <cell r="G64">
            <v>152</v>
          </cell>
          <cell r="H64">
            <v>152</v>
          </cell>
          <cell r="I64">
            <v>0.4</v>
          </cell>
          <cell r="Q64">
            <v>148.6</v>
          </cell>
          <cell r="R64">
            <v>444.1</v>
          </cell>
          <cell r="S64">
            <v>444.1</v>
          </cell>
          <cell r="U64">
            <v>7.0000000000000009</v>
          </cell>
          <cell r="V64">
            <v>1.0228802153432033</v>
          </cell>
          <cell r="W64">
            <v>145.4</v>
          </cell>
          <cell r="X64">
            <v>160.96300000000002</v>
          </cell>
          <cell r="Y64">
            <v>99.4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45</v>
          </cell>
          <cell r="E65">
            <v>30</v>
          </cell>
          <cell r="F65">
            <v>38</v>
          </cell>
          <cell r="G65">
            <v>27</v>
          </cell>
          <cell r="H65">
            <v>27</v>
          </cell>
          <cell r="I65">
            <v>0.45</v>
          </cell>
          <cell r="Q65">
            <v>7.6</v>
          </cell>
          <cell r="S65">
            <v>50</v>
          </cell>
          <cell r="U65">
            <v>10.131578947368421</v>
          </cell>
          <cell r="V65">
            <v>3.5526315789473686</v>
          </cell>
          <cell r="W65">
            <v>0</v>
          </cell>
          <cell r="X65">
            <v>4</v>
          </cell>
          <cell r="Y65">
            <v>5.4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346.84</v>
          </cell>
          <cell r="E66">
            <v>423.58300000000003</v>
          </cell>
          <cell r="F66">
            <v>411.26600000000002</v>
          </cell>
          <cell r="G66">
            <v>293.10500000000002</v>
          </cell>
          <cell r="H66">
            <v>293.10500000000002</v>
          </cell>
          <cell r="I66">
            <v>1</v>
          </cell>
          <cell r="Q66">
            <v>82.253200000000007</v>
          </cell>
          <cell r="R66">
            <v>264.71350000000001</v>
          </cell>
          <cell r="S66">
            <v>264.71350000000001</v>
          </cell>
          <cell r="U66">
            <v>10.000000000000002</v>
          </cell>
          <cell r="V66">
            <v>3.5634479874339235</v>
          </cell>
          <cell r="W66">
            <v>93.524199999999993</v>
          </cell>
          <cell r="X66">
            <v>82.814599999999999</v>
          </cell>
          <cell r="Y66">
            <v>59.610400000000006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4</v>
          </cell>
          <cell r="E67">
            <v>156</v>
          </cell>
          <cell r="F67">
            <v>65</v>
          </cell>
          <cell r="G67">
            <v>93</v>
          </cell>
          <cell r="H67">
            <v>93</v>
          </cell>
          <cell r="I67">
            <v>0.35</v>
          </cell>
          <cell r="Q67">
            <v>13</v>
          </cell>
          <cell r="R67">
            <v>38</v>
          </cell>
          <cell r="S67">
            <v>25</v>
          </cell>
          <cell r="U67">
            <v>12</v>
          </cell>
          <cell r="V67">
            <v>7.1538461538461542</v>
          </cell>
          <cell r="W67">
            <v>14</v>
          </cell>
          <cell r="X67">
            <v>15.2</v>
          </cell>
          <cell r="Y67">
            <v>1.2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982</v>
          </cell>
          <cell r="E68">
            <v>729</v>
          </cell>
          <cell r="F68">
            <v>411</v>
          </cell>
          <cell r="G68">
            <v>730</v>
          </cell>
          <cell r="H68">
            <v>292</v>
          </cell>
          <cell r="I68">
            <v>0.4</v>
          </cell>
          <cell r="Q68">
            <v>82.2</v>
          </cell>
          <cell r="R68">
            <v>265</v>
          </cell>
          <cell r="S68">
            <v>265</v>
          </cell>
          <cell r="U68">
            <v>10</v>
          </cell>
          <cell r="V68">
            <v>3.552311435523114</v>
          </cell>
          <cell r="W68">
            <v>139.6</v>
          </cell>
          <cell r="X68">
            <v>146.80000000000001</v>
          </cell>
          <cell r="Y68">
            <v>105.2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404</v>
          </cell>
          <cell r="E69">
            <v>1548</v>
          </cell>
          <cell r="F69">
            <v>756</v>
          </cell>
          <cell r="G69">
            <v>1134</v>
          </cell>
          <cell r="H69">
            <v>582</v>
          </cell>
          <cell r="I69">
            <v>0.4</v>
          </cell>
          <cell r="Q69">
            <v>151.19999999999999</v>
          </cell>
          <cell r="R69">
            <v>465</v>
          </cell>
          <cell r="S69">
            <v>465</v>
          </cell>
          <cell r="U69">
            <v>10</v>
          </cell>
          <cell r="V69">
            <v>3.8492063492063493</v>
          </cell>
          <cell r="W69">
            <v>253.3536</v>
          </cell>
          <cell r="X69">
            <v>226</v>
          </cell>
          <cell r="Y69">
            <v>190.8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18</v>
          </cell>
          <cell r="E70">
            <v>84</v>
          </cell>
          <cell r="F70">
            <v>10</v>
          </cell>
          <cell r="G70">
            <v>74</v>
          </cell>
          <cell r="H70">
            <v>-10</v>
          </cell>
          <cell r="I70">
            <v>0</v>
          </cell>
          <cell r="Q70">
            <v>2</v>
          </cell>
          <cell r="U70">
            <v>-5</v>
          </cell>
          <cell r="V70">
            <v>-5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D71">
            <v>498.245</v>
          </cell>
          <cell r="E71">
            <v>9.61</v>
          </cell>
          <cell r="F71">
            <v>35.613999999999997</v>
          </cell>
          <cell r="H71">
            <v>0</v>
          </cell>
          <cell r="I71">
            <v>1</v>
          </cell>
          <cell r="N71">
            <v>359</v>
          </cell>
          <cell r="Q71">
            <v>7.1227999999999998</v>
          </cell>
          <cell r="U71">
            <v>50.401527489189647</v>
          </cell>
          <cell r="V71">
            <v>50.401527489189647</v>
          </cell>
          <cell r="W71">
            <v>30.777999999999999</v>
          </cell>
          <cell r="X71">
            <v>25.1646</v>
          </cell>
          <cell r="Y71">
            <v>12.034800000000001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132.56399999999999</v>
          </cell>
          <cell r="E72">
            <v>594.84199999999998</v>
          </cell>
          <cell r="F72">
            <v>242.095</v>
          </cell>
          <cell r="G72">
            <v>443.73099999999999</v>
          </cell>
          <cell r="H72">
            <v>443.73099999999999</v>
          </cell>
          <cell r="I72">
            <v>1</v>
          </cell>
          <cell r="Q72">
            <v>48.418999999999997</v>
          </cell>
          <cell r="R72">
            <v>44.438999999999965</v>
          </cell>
          <cell r="S72">
            <v>44.438999999999965</v>
          </cell>
          <cell r="U72">
            <v>11</v>
          </cell>
          <cell r="V72">
            <v>9.1643982734050695</v>
          </cell>
          <cell r="W72">
            <v>126.1694</v>
          </cell>
          <cell r="X72">
            <v>118.29220000000001</v>
          </cell>
          <cell r="Y72">
            <v>75.572199999999995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2161.1790000000001</v>
          </cell>
          <cell r="F73">
            <v>189.863</v>
          </cell>
          <cell r="G73">
            <v>1383.376</v>
          </cell>
          <cell r="H73">
            <v>1337.5840000000001</v>
          </cell>
          <cell r="I73">
            <v>1</v>
          </cell>
          <cell r="Q73">
            <v>37.9726</v>
          </cell>
          <cell r="U73">
            <v>35.224978010460177</v>
          </cell>
          <cell r="V73">
            <v>35.224978010460177</v>
          </cell>
          <cell r="W73">
            <v>60.979399999999998</v>
          </cell>
          <cell r="X73">
            <v>33.095999999999997</v>
          </cell>
          <cell r="Y73">
            <v>15.440799999999999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1248.43</v>
          </cell>
          <cell r="F74">
            <v>12.087999999999999</v>
          </cell>
          <cell r="G74">
            <v>-4.4829999999999997</v>
          </cell>
          <cell r="H74">
            <v>-4.4829999999999997</v>
          </cell>
          <cell r="I74">
            <v>1</v>
          </cell>
          <cell r="N74">
            <v>1179</v>
          </cell>
          <cell r="Q74">
            <v>2.4175999999999997</v>
          </cell>
          <cell r="U74">
            <v>485.81940767703514</v>
          </cell>
          <cell r="V74">
            <v>485.81940767703514</v>
          </cell>
          <cell r="W74">
            <v>27.860199999999999</v>
          </cell>
          <cell r="X74">
            <v>38.384799999999998</v>
          </cell>
          <cell r="Y74">
            <v>22.673999999999999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704.88900000000001</v>
          </cell>
          <cell r="F75">
            <v>363.185</v>
          </cell>
          <cell r="G75">
            <v>300.05799999999999</v>
          </cell>
          <cell r="H75">
            <v>300.05799999999999</v>
          </cell>
          <cell r="I75">
            <v>1</v>
          </cell>
          <cell r="Q75">
            <v>72.637</v>
          </cell>
          <cell r="R75">
            <v>213.15600000000001</v>
          </cell>
          <cell r="S75">
            <v>213.15600000000001</v>
          </cell>
          <cell r="U75">
            <v>9.9999999999999982</v>
          </cell>
          <cell r="V75">
            <v>4.1309250106694932</v>
          </cell>
          <cell r="W75">
            <v>119.97380000000001</v>
          </cell>
          <cell r="X75">
            <v>95.882199999999997</v>
          </cell>
          <cell r="Y75">
            <v>39.223200000000006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D76">
            <v>-1</v>
          </cell>
          <cell r="E76">
            <v>1</v>
          </cell>
          <cell r="H76">
            <v>0</v>
          </cell>
          <cell r="I76">
            <v>0.4</v>
          </cell>
          <cell r="Q76">
            <v>0</v>
          </cell>
          <cell r="R76">
            <v>150</v>
          </cell>
          <cell r="S76">
            <v>75</v>
          </cell>
          <cell r="U76" t="e">
            <v>#DIV/0!</v>
          </cell>
          <cell r="V76" t="e">
            <v>#DIV/0!</v>
          </cell>
          <cell r="W76">
            <v>29.8</v>
          </cell>
          <cell r="X76">
            <v>46</v>
          </cell>
          <cell r="Y76">
            <v>37.799999999999997</v>
          </cell>
          <cell r="Z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162</v>
          </cell>
          <cell r="E77">
            <v>62</v>
          </cell>
          <cell r="F77">
            <v>47</v>
          </cell>
          <cell r="G77">
            <v>105</v>
          </cell>
          <cell r="H77">
            <v>105</v>
          </cell>
          <cell r="I77">
            <v>0.35</v>
          </cell>
          <cell r="Q77">
            <v>9.4</v>
          </cell>
          <cell r="R77">
            <v>7.8000000000000114</v>
          </cell>
          <cell r="U77">
            <v>12</v>
          </cell>
          <cell r="V77">
            <v>11.170212765957446</v>
          </cell>
          <cell r="W77">
            <v>0</v>
          </cell>
          <cell r="X77">
            <v>5.4</v>
          </cell>
          <cell r="Y77">
            <v>7.4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</v>
          </cell>
          <cell r="E78">
            <v>120</v>
          </cell>
          <cell r="F78">
            <v>3</v>
          </cell>
          <cell r="G78">
            <v>117</v>
          </cell>
          <cell r="H78">
            <v>-3</v>
          </cell>
          <cell r="I78">
            <v>0</v>
          </cell>
          <cell r="Q78">
            <v>0.6</v>
          </cell>
          <cell r="U78">
            <v>-5</v>
          </cell>
          <cell r="V78">
            <v>-5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342 Колбаса вареная Филейбургская ТМ Баварушка ТС Баварушка в оболочке вектор 0,45 кг  ПОКОМ</v>
          </cell>
          <cell r="B79" t="str">
            <v>шт</v>
          </cell>
          <cell r="D79">
            <v>54</v>
          </cell>
          <cell r="H79">
            <v>0</v>
          </cell>
          <cell r="I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D80">
            <v>90</v>
          </cell>
          <cell r="E80">
            <v>350</v>
          </cell>
          <cell r="F80">
            <v>1</v>
          </cell>
          <cell r="G80">
            <v>369</v>
          </cell>
          <cell r="H80">
            <v>19</v>
          </cell>
          <cell r="I80">
            <v>0</v>
          </cell>
          <cell r="Q80">
            <v>0.2</v>
          </cell>
          <cell r="U80">
            <v>95</v>
          </cell>
          <cell r="V80">
            <v>95</v>
          </cell>
          <cell r="W80">
            <v>0</v>
          </cell>
          <cell r="X80">
            <v>0.6</v>
          </cell>
          <cell r="Y80">
            <v>0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D81">
            <v>64</v>
          </cell>
          <cell r="E81">
            <v>160</v>
          </cell>
          <cell r="G81">
            <v>160</v>
          </cell>
          <cell r="H81">
            <v>0</v>
          </cell>
          <cell r="I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D82">
            <v>60</v>
          </cell>
          <cell r="E82">
            <v>150</v>
          </cell>
          <cell r="F82">
            <v>3</v>
          </cell>
          <cell r="G82">
            <v>147</v>
          </cell>
          <cell r="H82">
            <v>-3</v>
          </cell>
          <cell r="I82">
            <v>0</v>
          </cell>
          <cell r="Q82">
            <v>0.6</v>
          </cell>
          <cell r="U82">
            <v>-5</v>
          </cell>
          <cell r="V82">
            <v>-5</v>
          </cell>
          <cell r="W82">
            <v>0</v>
          </cell>
          <cell r="X82">
            <v>0</v>
          </cell>
          <cell r="Y82">
            <v>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E83">
            <v>220</v>
          </cell>
          <cell r="G83">
            <v>220</v>
          </cell>
          <cell r="H83">
            <v>0</v>
          </cell>
          <cell r="I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348 Сосиски Баварские с сыром ТМ Стародворье в оболочке айпил в мод газовой среде 0,42 кг.  ПОКОМ</v>
          </cell>
          <cell r="B84" t="str">
            <v>шт</v>
          </cell>
          <cell r="D84">
            <v>366</v>
          </cell>
          <cell r="E84">
            <v>24</v>
          </cell>
          <cell r="G84">
            <v>24</v>
          </cell>
          <cell r="H84">
            <v>24</v>
          </cell>
          <cell r="I84">
            <v>0</v>
          </cell>
          <cell r="Q84">
            <v>0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  <cell r="D85">
            <v>233</v>
          </cell>
          <cell r="E85">
            <v>288</v>
          </cell>
          <cell r="F85">
            <v>-7</v>
          </cell>
          <cell r="G85">
            <v>455</v>
          </cell>
          <cell r="H85">
            <v>167</v>
          </cell>
          <cell r="I85">
            <v>0</v>
          </cell>
          <cell r="Q85">
            <v>-1.4</v>
          </cell>
          <cell r="U85">
            <v>-119.28571428571429</v>
          </cell>
          <cell r="V85">
            <v>-119.28571428571429</v>
          </cell>
          <cell r="W85">
            <v>0.4</v>
          </cell>
          <cell r="X85">
            <v>27.2</v>
          </cell>
          <cell r="Y85">
            <v>32.4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D86">
            <v>18</v>
          </cell>
          <cell r="E86">
            <v>114</v>
          </cell>
          <cell r="G86">
            <v>114</v>
          </cell>
          <cell r="H86">
            <v>0</v>
          </cell>
          <cell r="I86">
            <v>0</v>
          </cell>
          <cell r="Q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  <cell r="C87" t="str">
            <v>Окт</v>
          </cell>
          <cell r="D87">
            <v>18</v>
          </cell>
          <cell r="E87">
            <v>720</v>
          </cell>
          <cell r="F87">
            <v>56</v>
          </cell>
          <cell r="G87">
            <v>664</v>
          </cell>
          <cell r="H87">
            <v>268</v>
          </cell>
          <cell r="I87">
            <v>0.4</v>
          </cell>
          <cell r="Q87">
            <v>11.2</v>
          </cell>
          <cell r="U87">
            <v>23.928571428571431</v>
          </cell>
          <cell r="V87">
            <v>23.928571428571431</v>
          </cell>
          <cell r="W87">
            <v>51.8</v>
          </cell>
          <cell r="X87">
            <v>56</v>
          </cell>
          <cell r="Y87">
            <v>0</v>
          </cell>
          <cell r="Z87" t="str">
            <v>акция/вывод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  <cell r="D88">
            <v>126</v>
          </cell>
          <cell r="E88">
            <v>366</v>
          </cell>
          <cell r="G88">
            <v>366</v>
          </cell>
          <cell r="H88">
            <v>0</v>
          </cell>
          <cell r="I88">
            <v>0</v>
          </cell>
          <cell r="Q88">
            <v>0</v>
          </cell>
          <cell r="U88" t="e">
            <v>#DIV/0!</v>
          </cell>
          <cell r="V88" t="e">
            <v>#DIV/0!</v>
          </cell>
          <cell r="W88">
            <v>0</v>
          </cell>
          <cell r="X88">
            <v>0</v>
          </cell>
          <cell r="Y88">
            <v>0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  <cell r="D89">
            <v>32.250999999999998</v>
          </cell>
          <cell r="F89">
            <v>8.6170000000000009</v>
          </cell>
          <cell r="G89">
            <v>22.207999999999998</v>
          </cell>
          <cell r="H89">
            <v>22.207999999999998</v>
          </cell>
          <cell r="I89">
            <v>1</v>
          </cell>
          <cell r="Q89">
            <v>1.7234000000000003</v>
          </cell>
          <cell r="U89">
            <v>12.886155274457465</v>
          </cell>
          <cell r="V89">
            <v>12.886155274457465</v>
          </cell>
          <cell r="W89">
            <v>2.7190000000000003</v>
          </cell>
          <cell r="X89">
            <v>2.4386000000000001</v>
          </cell>
          <cell r="Y89">
            <v>1.2916000000000001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  <cell r="E90">
            <v>16</v>
          </cell>
          <cell r="G90">
            <v>16</v>
          </cell>
          <cell r="H90">
            <v>16</v>
          </cell>
          <cell r="I90">
            <v>0.35</v>
          </cell>
          <cell r="Q90">
            <v>0</v>
          </cell>
          <cell r="U90" t="e">
            <v>#DIV/0!</v>
          </cell>
          <cell r="V90" t="e">
            <v>#DIV/0!</v>
          </cell>
          <cell r="W90">
            <v>5.2</v>
          </cell>
          <cell r="X90">
            <v>3.2</v>
          </cell>
          <cell r="Y90">
            <v>0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  <cell r="D91">
            <v>44</v>
          </cell>
          <cell r="E91">
            <v>60</v>
          </cell>
          <cell r="F91">
            <v>32</v>
          </cell>
          <cell r="G91">
            <v>63</v>
          </cell>
          <cell r="H91">
            <v>63</v>
          </cell>
          <cell r="I91">
            <v>0.28000000000000003</v>
          </cell>
          <cell r="Q91">
            <v>6.4</v>
          </cell>
          <cell r="R91">
            <v>5.8000000000000114</v>
          </cell>
          <cell r="S91">
            <v>8</v>
          </cell>
          <cell r="U91">
            <v>12.000000000000002</v>
          </cell>
          <cell r="V91">
            <v>9.84375</v>
          </cell>
          <cell r="W91">
            <v>4.8</v>
          </cell>
          <cell r="X91">
            <v>10.8</v>
          </cell>
          <cell r="Y91">
            <v>6.4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  <cell r="E92">
            <v>261.73700000000002</v>
          </cell>
          <cell r="F92">
            <v>158.678</v>
          </cell>
          <cell r="G92">
            <v>103.059</v>
          </cell>
          <cell r="H92">
            <v>103.059</v>
          </cell>
          <cell r="I92">
            <v>1</v>
          </cell>
          <cell r="Q92">
            <v>31.735599999999998</v>
          </cell>
          <cell r="R92">
            <v>91.280699999999982</v>
          </cell>
          <cell r="S92">
            <v>91.280699999999982</v>
          </cell>
          <cell r="U92">
            <v>9</v>
          </cell>
          <cell r="V92">
            <v>3.2474256040534919</v>
          </cell>
          <cell r="W92">
            <v>26.222000000000001</v>
          </cell>
          <cell r="X92">
            <v>42.916000000000004</v>
          </cell>
          <cell r="Y92">
            <v>2.0175999999999998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  <cell r="D93">
            <v>99</v>
          </cell>
          <cell r="E93">
            <v>30</v>
          </cell>
          <cell r="F93">
            <v>76</v>
          </cell>
          <cell r="G93">
            <v>44</v>
          </cell>
          <cell r="H93">
            <v>44</v>
          </cell>
          <cell r="I93">
            <v>0.28000000000000003</v>
          </cell>
          <cell r="Q93">
            <v>15.2</v>
          </cell>
          <cell r="R93">
            <v>46.399999999999991</v>
          </cell>
          <cell r="S93">
            <v>46.399999999999991</v>
          </cell>
          <cell r="U93">
            <v>9</v>
          </cell>
          <cell r="V93">
            <v>2.8947368421052633</v>
          </cell>
          <cell r="W93">
            <v>7.8</v>
          </cell>
          <cell r="X93">
            <v>13.6</v>
          </cell>
          <cell r="Y93">
            <v>6.8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 t="str">
            <v>Окт</v>
          </cell>
          <cell r="D94">
            <v>286.44499999999999</v>
          </cell>
          <cell r="E94">
            <v>4.0199999999999996</v>
          </cell>
          <cell r="F94">
            <v>45.588999999999999</v>
          </cell>
          <cell r="H94">
            <v>0</v>
          </cell>
          <cell r="I94">
            <v>1</v>
          </cell>
          <cell r="N94">
            <v>271</v>
          </cell>
          <cell r="Q94">
            <v>9.117799999999999</v>
          </cell>
          <cell r="U94">
            <v>29.722082081203801</v>
          </cell>
          <cell r="V94">
            <v>29.722082081203801</v>
          </cell>
          <cell r="W94">
            <v>17.220400000000001</v>
          </cell>
          <cell r="X94">
            <v>28.676400000000001</v>
          </cell>
          <cell r="Y94">
            <v>19.520199999999999</v>
          </cell>
          <cell r="Z94" t="str">
            <v>акция/вывод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 t="str">
            <v>Окт</v>
          </cell>
          <cell r="D95">
            <v>748.12699999999995</v>
          </cell>
          <cell r="F95">
            <v>9.5850000000000009</v>
          </cell>
          <cell r="H95">
            <v>0</v>
          </cell>
          <cell r="I95">
            <v>1</v>
          </cell>
          <cell r="N95">
            <v>709</v>
          </cell>
          <cell r="Q95">
            <v>1.9170000000000003</v>
          </cell>
          <cell r="U95">
            <v>369.84872196139798</v>
          </cell>
          <cell r="V95">
            <v>369.84872196139798</v>
          </cell>
          <cell r="W95">
            <v>20.258600000000001</v>
          </cell>
          <cell r="X95">
            <v>18.6418</v>
          </cell>
          <cell r="Y95">
            <v>2.7481999999999998</v>
          </cell>
          <cell r="Z95" t="str">
            <v>акция/вывод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 t="str">
            <v>Окт</v>
          </cell>
          <cell r="D96">
            <v>158</v>
          </cell>
          <cell r="E96">
            <v>8</v>
          </cell>
          <cell r="F96">
            <v>55</v>
          </cell>
          <cell r="H96">
            <v>0</v>
          </cell>
          <cell r="I96">
            <v>0.4</v>
          </cell>
          <cell r="Q96">
            <v>11</v>
          </cell>
          <cell r="R96">
            <v>150</v>
          </cell>
          <cell r="S96">
            <v>150</v>
          </cell>
          <cell r="U96">
            <v>27.272727272727273</v>
          </cell>
          <cell r="V96">
            <v>0</v>
          </cell>
          <cell r="W96">
            <v>42.4</v>
          </cell>
          <cell r="X96">
            <v>75.8</v>
          </cell>
          <cell r="Y96">
            <v>81.599999999999994</v>
          </cell>
          <cell r="Z96" t="str">
            <v>акция/вывод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 t="str">
            <v>Окт</v>
          </cell>
          <cell r="D97">
            <v>262</v>
          </cell>
          <cell r="E97">
            <v>72</v>
          </cell>
          <cell r="F97">
            <v>92</v>
          </cell>
          <cell r="G97">
            <v>43</v>
          </cell>
          <cell r="H97">
            <v>43</v>
          </cell>
          <cell r="I97">
            <v>0.4</v>
          </cell>
          <cell r="Q97">
            <v>18.399999999999999</v>
          </cell>
          <cell r="R97">
            <v>52.099999999999994</v>
          </cell>
          <cell r="S97">
            <v>52.099999999999994</v>
          </cell>
          <cell r="U97">
            <v>8</v>
          </cell>
          <cell r="V97">
            <v>2.3369565217391308</v>
          </cell>
          <cell r="W97">
            <v>34.200000000000003</v>
          </cell>
          <cell r="X97">
            <v>76.2</v>
          </cell>
          <cell r="Y97">
            <v>70.599999999999994</v>
          </cell>
          <cell r="Z97" t="str">
            <v>акция/вывод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D98">
            <v>12</v>
          </cell>
          <cell r="E98">
            <v>144</v>
          </cell>
          <cell r="G98">
            <v>144</v>
          </cell>
          <cell r="H98">
            <v>0</v>
          </cell>
          <cell r="I98">
            <v>0</v>
          </cell>
          <cell r="Q98">
            <v>0</v>
          </cell>
          <cell r="U98" t="e">
            <v>#DIV/0!</v>
          </cell>
          <cell r="V98" t="e">
            <v>#DIV/0!</v>
          </cell>
          <cell r="W98">
            <v>0</v>
          </cell>
          <cell r="X98">
            <v>0</v>
          </cell>
          <cell r="Y98">
            <v>0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18</v>
          </cell>
          <cell r="E99">
            <v>282</v>
          </cell>
          <cell r="G99">
            <v>282</v>
          </cell>
          <cell r="H99">
            <v>0</v>
          </cell>
          <cell r="I99">
            <v>0</v>
          </cell>
          <cell r="Q99">
            <v>0</v>
          </cell>
          <cell r="U99" t="e">
            <v>#DIV/0!</v>
          </cell>
          <cell r="V99" t="e">
            <v>#DIV/0!</v>
          </cell>
          <cell r="W99">
            <v>0</v>
          </cell>
          <cell r="X99">
            <v>0</v>
          </cell>
          <cell r="Y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D100">
            <v>12</v>
          </cell>
          <cell r="E100">
            <v>220</v>
          </cell>
          <cell r="G100">
            <v>220</v>
          </cell>
          <cell r="H100">
            <v>0</v>
          </cell>
          <cell r="I100">
            <v>0</v>
          </cell>
          <cell r="Q100">
            <v>0</v>
          </cell>
          <cell r="U100" t="e">
            <v>#DIV/0!</v>
          </cell>
          <cell r="V100" t="e">
            <v>#DIV/0!</v>
          </cell>
          <cell r="W100">
            <v>0</v>
          </cell>
          <cell r="X100">
            <v>0</v>
          </cell>
          <cell r="Y100">
            <v>0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18</v>
          </cell>
          <cell r="E101">
            <v>408</v>
          </cell>
          <cell r="G101">
            <v>408</v>
          </cell>
          <cell r="H101">
            <v>0</v>
          </cell>
          <cell r="I101">
            <v>0</v>
          </cell>
          <cell r="Q101">
            <v>0</v>
          </cell>
          <cell r="U101" t="e">
            <v>#DIV/0!</v>
          </cell>
          <cell r="V101" t="e">
            <v>#DIV/0!</v>
          </cell>
          <cell r="W101">
            <v>0</v>
          </cell>
          <cell r="X101">
            <v>0</v>
          </cell>
          <cell r="Y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12</v>
          </cell>
          <cell r="E102">
            <v>220</v>
          </cell>
          <cell r="G102">
            <v>220</v>
          </cell>
          <cell r="H102">
            <v>0</v>
          </cell>
          <cell r="I102">
            <v>0</v>
          </cell>
          <cell r="Q102">
            <v>0</v>
          </cell>
          <cell r="U102" t="e">
            <v>#DIV/0!</v>
          </cell>
          <cell r="V102" t="e">
            <v>#DIV/0!</v>
          </cell>
          <cell r="W102">
            <v>0</v>
          </cell>
          <cell r="X102">
            <v>0</v>
          </cell>
          <cell r="Y102">
            <v>0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42.110999999999997</v>
          </cell>
          <cell r="E103">
            <v>142.23599999999999</v>
          </cell>
          <cell r="F103">
            <v>110.55200000000001</v>
          </cell>
          <cell r="G103">
            <v>68.102000000000004</v>
          </cell>
          <cell r="H103">
            <v>68.102000000000004</v>
          </cell>
          <cell r="I103">
            <v>1</v>
          </cell>
          <cell r="Q103">
            <v>22.110400000000002</v>
          </cell>
          <cell r="R103">
            <v>65.445800000000006</v>
          </cell>
          <cell r="S103">
            <v>65.445800000000006</v>
          </cell>
          <cell r="U103">
            <v>9</v>
          </cell>
          <cell r="V103">
            <v>3.0800890078876906</v>
          </cell>
          <cell r="W103">
            <v>0.49340000000000001</v>
          </cell>
          <cell r="X103">
            <v>13.685400000000001</v>
          </cell>
          <cell r="Y103">
            <v>13.700200000000001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55.476999999999997</v>
          </cell>
          <cell r="E104">
            <v>78.935000000000002</v>
          </cell>
          <cell r="F104">
            <v>79.748999999999995</v>
          </cell>
          <cell r="G104">
            <v>50.595999999999997</v>
          </cell>
          <cell r="H104">
            <v>50.595999999999997</v>
          </cell>
          <cell r="I104">
            <v>1</v>
          </cell>
          <cell r="Q104">
            <v>15.9498</v>
          </cell>
          <cell r="R104">
            <v>46.476100000000002</v>
          </cell>
          <cell r="S104">
            <v>46.476100000000002</v>
          </cell>
          <cell r="U104">
            <v>9</v>
          </cell>
          <cell r="V104">
            <v>3.1722027862418334</v>
          </cell>
          <cell r="W104">
            <v>2.4558</v>
          </cell>
          <cell r="X104">
            <v>14.5602</v>
          </cell>
          <cell r="Y104">
            <v>8.9931999999999999</v>
          </cell>
        </row>
        <row r="105">
          <cell r="A105" t="str">
            <v>388 Колбаски Филейбургские ТМ Баварушка с филе сочного окорока копченые в оболоч 0,28 кг ПОКОМ</v>
          </cell>
          <cell r="B105" t="str">
            <v>шт</v>
          </cell>
          <cell r="E105">
            <v>60</v>
          </cell>
          <cell r="F105">
            <v>7</v>
          </cell>
          <cell r="G105">
            <v>53</v>
          </cell>
          <cell r="H105">
            <v>53</v>
          </cell>
          <cell r="I105">
            <v>0</v>
          </cell>
          <cell r="Q105">
            <v>1.4</v>
          </cell>
          <cell r="U105">
            <v>37.857142857142861</v>
          </cell>
          <cell r="V105">
            <v>37.857142857142861</v>
          </cell>
          <cell r="W105">
            <v>0</v>
          </cell>
          <cell r="X105">
            <v>0</v>
          </cell>
          <cell r="Y105">
            <v>0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E106">
            <v>152</v>
          </cell>
          <cell r="G106">
            <v>152</v>
          </cell>
          <cell r="H106">
            <v>152</v>
          </cell>
          <cell r="I106">
            <v>0.4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E107">
            <v>152</v>
          </cell>
          <cell r="G107">
            <v>152</v>
          </cell>
          <cell r="H107">
            <v>152</v>
          </cell>
          <cell r="I107">
            <v>0.33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-215</v>
          </cell>
          <cell r="F108">
            <v>170</v>
          </cell>
          <cell r="G108">
            <v>-385</v>
          </cell>
          <cell r="H108">
            <v>-385</v>
          </cell>
          <cell r="I108">
            <v>0</v>
          </cell>
          <cell r="Q108">
            <v>34</v>
          </cell>
          <cell r="U108">
            <v>-11.323529411764707</v>
          </cell>
          <cell r="V108">
            <v>-11.323529411764707</v>
          </cell>
          <cell r="W108">
            <v>61.2</v>
          </cell>
          <cell r="X108">
            <v>64.2</v>
          </cell>
          <cell r="Y108">
            <v>15.4</v>
          </cell>
        </row>
        <row r="109">
          <cell r="A109" t="str">
            <v>БОНУС_225  Колбаса Дугушка со шпиком, ВЕС, ТМ Стародворье   ПОКОМ</v>
          </cell>
          <cell r="B109" t="str">
            <v>кг</v>
          </cell>
          <cell r="D109">
            <v>-377.18900000000002</v>
          </cell>
          <cell r="G109">
            <v>-377.18900000000002</v>
          </cell>
          <cell r="H109">
            <v>-377.18900000000002</v>
          </cell>
          <cell r="I109">
            <v>0</v>
          </cell>
          <cell r="Q109">
            <v>0</v>
          </cell>
          <cell r="U109" t="e">
            <v>#DIV/0!</v>
          </cell>
          <cell r="V109" t="e">
            <v>#DIV/0!</v>
          </cell>
          <cell r="W109">
            <v>43.589199999999998</v>
          </cell>
          <cell r="X109">
            <v>107.752</v>
          </cell>
          <cell r="Y109">
            <v>32.005000000000003</v>
          </cell>
        </row>
        <row r="110">
          <cell r="A110" t="str">
            <v>БОНУС_229  Колбаса Молочная Дугушка, в/у, ВЕС, ТМ Стародворье   ПОКОМ</v>
          </cell>
          <cell r="B110" t="str">
            <v>кг</v>
          </cell>
          <cell r="F110">
            <v>300.40199999999999</v>
          </cell>
          <cell r="G110">
            <v>-300.40199999999999</v>
          </cell>
          <cell r="H110">
            <v>-300.40199999999999</v>
          </cell>
          <cell r="I110">
            <v>0</v>
          </cell>
          <cell r="Q110">
            <v>60.080399999999997</v>
          </cell>
          <cell r="U110">
            <v>-5</v>
          </cell>
          <cell r="V110">
            <v>-5</v>
          </cell>
          <cell r="W110">
            <v>0</v>
          </cell>
          <cell r="X110">
            <v>0</v>
          </cell>
          <cell r="Y110">
            <v>0</v>
          </cell>
        </row>
        <row r="111">
          <cell r="A111" t="str">
            <v>БОНУС_314 Колбаса вареная Филейская ТМ Вязанка ТС Классическая в оболочке полиамид.  ПОКОМ</v>
          </cell>
          <cell r="B111" t="str">
            <v>кг</v>
          </cell>
          <cell r="D111">
            <v>-29.326000000000001</v>
          </cell>
          <cell r="F111">
            <v>16.466000000000001</v>
          </cell>
          <cell r="G111">
            <v>-45.792000000000002</v>
          </cell>
          <cell r="H111">
            <v>-45.792000000000002</v>
          </cell>
          <cell r="I111">
            <v>0</v>
          </cell>
          <cell r="Q111">
            <v>3.2932000000000001</v>
          </cell>
          <cell r="U111">
            <v>-13.905016397424998</v>
          </cell>
          <cell r="V111">
            <v>-13.905016397424998</v>
          </cell>
          <cell r="W111">
            <v>10.845600000000001</v>
          </cell>
          <cell r="X111">
            <v>8.0738000000000003</v>
          </cell>
          <cell r="Y111">
            <v>3.9752000000000001</v>
          </cell>
        </row>
        <row r="112">
          <cell r="A112" t="str">
            <v>У_003   Колбаса Вязанка с индейкой, вектор ВЕС, ПОКОМ</v>
          </cell>
          <cell r="B112" t="str">
            <v>кг</v>
          </cell>
          <cell r="E112">
            <v>692.81600000000003</v>
          </cell>
          <cell r="F112">
            <v>24.155000000000001</v>
          </cell>
          <cell r="G112">
            <v>647.17499999999995</v>
          </cell>
          <cell r="H112">
            <v>647.17499999999995</v>
          </cell>
          <cell r="I112">
            <v>0</v>
          </cell>
          <cell r="Q112">
            <v>4.8310000000000004</v>
          </cell>
          <cell r="U112">
            <v>133.96294762989027</v>
          </cell>
          <cell r="V112">
            <v>133.96294762989027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 t="str">
            <v>У_005  Колбаса Докторская ГОСТ, Вязанка вектор,ВЕС. ПОКОМ</v>
          </cell>
          <cell r="B113" t="str">
            <v>кг</v>
          </cell>
          <cell r="E113">
            <v>476.505</v>
          </cell>
          <cell r="F113">
            <v>56.14</v>
          </cell>
          <cell r="H113">
            <v>0</v>
          </cell>
          <cell r="I113">
            <v>0</v>
          </cell>
          <cell r="Q113">
            <v>11.228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У_012  Колбаса Сервелат Столичный, Вязанка фиброуз в/у, ПОКОМ</v>
          </cell>
          <cell r="B114" t="str">
            <v>шт</v>
          </cell>
          <cell r="E114">
            <v>85</v>
          </cell>
          <cell r="H114">
            <v>0</v>
          </cell>
          <cell r="I114">
            <v>0</v>
          </cell>
          <cell r="Q114">
            <v>0</v>
          </cell>
          <cell r="U114" t="e">
            <v>#DIV/0!</v>
          </cell>
          <cell r="V114" t="e">
            <v>#DIV/0!</v>
          </cell>
          <cell r="W114">
            <v>0</v>
          </cell>
          <cell r="X114">
            <v>0</v>
          </cell>
          <cell r="Y114">
            <v>0</v>
          </cell>
        </row>
        <row r="115">
          <cell r="A115" t="str">
            <v>У_020  Ветчина Столичная Вязанка, вектор 0.5кг, ПОКОМ</v>
          </cell>
          <cell r="B115" t="str">
            <v>шт</v>
          </cell>
          <cell r="E115">
            <v>22</v>
          </cell>
          <cell r="G115">
            <v>22</v>
          </cell>
          <cell r="H115">
            <v>22</v>
          </cell>
          <cell r="I115">
            <v>0</v>
          </cell>
          <cell r="Q115">
            <v>0</v>
          </cell>
          <cell r="U115" t="e">
            <v>#DIV/0!</v>
          </cell>
          <cell r="V115" t="e">
            <v>#DIV/0!</v>
          </cell>
          <cell r="W115">
            <v>0</v>
          </cell>
          <cell r="X115">
            <v>0</v>
          </cell>
          <cell r="Y115">
            <v>0</v>
          </cell>
        </row>
        <row r="116">
          <cell r="A116" t="str">
            <v>У_022  Колбаса Вязанка со шпиком, вектор 0,5кг, ПОКОМ</v>
          </cell>
          <cell r="B116" t="str">
            <v>шт</v>
          </cell>
          <cell r="E116">
            <v>19</v>
          </cell>
          <cell r="G116">
            <v>19</v>
          </cell>
          <cell r="H116">
            <v>19</v>
          </cell>
          <cell r="I116">
            <v>0</v>
          </cell>
          <cell r="Q116">
            <v>0</v>
          </cell>
          <cell r="U116" t="e">
            <v>#DIV/0!</v>
          </cell>
          <cell r="V116" t="e">
            <v>#DIV/0!</v>
          </cell>
          <cell r="W116">
            <v>0</v>
          </cell>
          <cell r="X116">
            <v>0</v>
          </cell>
          <cell r="Y116">
            <v>0</v>
          </cell>
        </row>
        <row r="117">
          <cell r="A117" t="str">
            <v>У_060  Колбаса Докторская стародворская  0,5 кг,ПОКОМ</v>
          </cell>
          <cell r="B117" t="str">
            <v>шт</v>
          </cell>
          <cell r="E117">
            <v>54</v>
          </cell>
          <cell r="H117">
            <v>0</v>
          </cell>
          <cell r="I117">
            <v>0</v>
          </cell>
          <cell r="Q117">
            <v>0</v>
          </cell>
          <cell r="U117" t="e">
            <v>#DIV/0!</v>
          </cell>
          <cell r="V117" t="e">
            <v>#DIV/0!</v>
          </cell>
          <cell r="W117">
            <v>0</v>
          </cell>
          <cell r="X117">
            <v>0</v>
          </cell>
          <cell r="Y117">
            <v>0</v>
          </cell>
        </row>
        <row r="118">
          <cell r="A118" t="str">
            <v>У_096  Сосиски Баварские,  0.42кг,ПОКОМ</v>
          </cell>
          <cell r="B118" t="str">
            <v>шт</v>
          </cell>
          <cell r="E118">
            <v>570</v>
          </cell>
          <cell r="F118">
            <v>22</v>
          </cell>
          <cell r="G118">
            <v>548</v>
          </cell>
          <cell r="H118">
            <v>548</v>
          </cell>
          <cell r="I118">
            <v>0</v>
          </cell>
          <cell r="Q118">
            <v>4.4000000000000004</v>
          </cell>
          <cell r="U118">
            <v>124.54545454545453</v>
          </cell>
          <cell r="V118">
            <v>124.54545454545453</v>
          </cell>
          <cell r="W118">
            <v>0</v>
          </cell>
          <cell r="X118">
            <v>0</v>
          </cell>
          <cell r="Y118">
            <v>0</v>
          </cell>
        </row>
        <row r="119">
          <cell r="A119" t="str">
            <v>У_255  Сосиски Молочные для завтрака ТМ Особый рецепт, п/а МГС, ВЕС, ТМ Стародворье  ПОКОМ</v>
          </cell>
          <cell r="B119" t="str">
            <v>кг</v>
          </cell>
          <cell r="E119">
            <v>764.61500000000001</v>
          </cell>
          <cell r="F119">
            <v>255.62899999999999</v>
          </cell>
          <cell r="G119">
            <v>320</v>
          </cell>
          <cell r="H119">
            <v>320</v>
          </cell>
          <cell r="I119">
            <v>0</v>
          </cell>
          <cell r="Q119">
            <v>51.125799999999998</v>
          </cell>
          <cell r="U119">
            <v>6.2590707627068918</v>
          </cell>
          <cell r="V119">
            <v>6.2590707627068918</v>
          </cell>
          <cell r="W119">
            <v>0</v>
          </cell>
          <cell r="X119">
            <v>0</v>
          </cell>
          <cell r="Y119">
            <v>0</v>
          </cell>
        </row>
        <row r="120">
          <cell r="A120" t="str">
            <v>У_265  Колбаса Балыкбургская, ВЕС, ТМ Баварушка  ПОКОМ</v>
          </cell>
          <cell r="B120" t="str">
            <v>кг</v>
          </cell>
          <cell r="E120">
            <v>24.901</v>
          </cell>
          <cell r="F120">
            <v>7.1379999999999999</v>
          </cell>
          <cell r="H120">
            <v>0</v>
          </cell>
          <cell r="I120">
            <v>0</v>
          </cell>
          <cell r="Q120">
            <v>1.4276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A121" t="str">
            <v>У_266  Колбаса Филейбургская с сочным окороком, ВЕС, ТМ Баварушка  ПОКОМ</v>
          </cell>
          <cell r="B121" t="str">
            <v>кг</v>
          </cell>
          <cell r="E121">
            <v>170.643</v>
          </cell>
          <cell r="F121">
            <v>7.8639999999999999</v>
          </cell>
          <cell r="H121">
            <v>0</v>
          </cell>
          <cell r="I121">
            <v>0</v>
          </cell>
          <cell r="Q121">
            <v>1.5728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A122" t="str">
            <v>У_301  Сосиски Сочинки по-баварски с сыром,  0.4кг, ТМ Стародворье  ПОКОМ</v>
          </cell>
          <cell r="B122" t="str">
            <v>шт</v>
          </cell>
          <cell r="E122">
            <v>445</v>
          </cell>
          <cell r="F122">
            <v>244</v>
          </cell>
          <cell r="H122">
            <v>0</v>
          </cell>
          <cell r="I122">
            <v>0</v>
          </cell>
          <cell r="Q122">
            <v>48.8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A123" t="str">
            <v>У_312  Ветчина Филейская ТМ Вязанка ТС Столичная ВЕС  ПОКОМ</v>
          </cell>
          <cell r="B123" t="str">
            <v>кг</v>
          </cell>
          <cell r="E123">
            <v>462.661</v>
          </cell>
          <cell r="F123">
            <v>94.221999999999994</v>
          </cell>
          <cell r="G123">
            <v>358.82900000000001</v>
          </cell>
          <cell r="H123">
            <v>358.82900000000001</v>
          </cell>
          <cell r="I123">
            <v>0</v>
          </cell>
          <cell r="Q123">
            <v>18.8444</v>
          </cell>
          <cell r="U123">
            <v>19.041678164335295</v>
          </cell>
          <cell r="V123">
            <v>19.041678164335295</v>
          </cell>
          <cell r="W123">
            <v>0</v>
          </cell>
          <cell r="X123">
            <v>0</v>
          </cell>
          <cell r="Y123">
            <v>0</v>
          </cell>
        </row>
        <row r="124">
          <cell r="A124" t="str">
            <v>У_314 Колбаса вареная Филейская ТМ Вязанка ТС Классическая в оболочке полиамид.  ПОКОМ</v>
          </cell>
          <cell r="B124" t="str">
            <v>кг</v>
          </cell>
          <cell r="E124">
            <v>573</v>
          </cell>
          <cell r="F124">
            <v>136.00899999999999</v>
          </cell>
          <cell r="G124">
            <v>436.99099999999999</v>
          </cell>
          <cell r="H124">
            <v>436.99099999999999</v>
          </cell>
          <cell r="I124">
            <v>0</v>
          </cell>
          <cell r="Q124">
            <v>27.201799999999999</v>
          </cell>
          <cell r="U124">
            <v>16.064782477630157</v>
          </cell>
          <cell r="V124">
            <v>16.064782477630157</v>
          </cell>
          <cell r="W124">
            <v>0</v>
          </cell>
          <cell r="X124">
            <v>0</v>
          </cell>
          <cell r="Y124">
            <v>0</v>
          </cell>
        </row>
        <row r="125">
          <cell r="A125" t="str">
            <v>У_315 Колбаса Нежная ТМ Зареченские ТС Зареченские продукты в оболочкНТУ.  изделие вар  ПОКОМ</v>
          </cell>
          <cell r="B125" t="str">
            <v>кг</v>
          </cell>
          <cell r="E125">
            <v>1231.82</v>
          </cell>
          <cell r="F125">
            <v>52.476999999999997</v>
          </cell>
          <cell r="G125">
            <v>1179.3430000000001</v>
          </cell>
          <cell r="H125">
            <v>1179.3430000000001</v>
          </cell>
          <cell r="I125">
            <v>0</v>
          </cell>
          <cell r="Q125">
            <v>10.4954</v>
          </cell>
          <cell r="U125">
            <v>112.36760866665396</v>
          </cell>
          <cell r="V125">
            <v>112.36760866665396</v>
          </cell>
          <cell r="W125">
            <v>0</v>
          </cell>
          <cell r="X125">
            <v>0</v>
          </cell>
          <cell r="Y125">
            <v>0</v>
          </cell>
        </row>
        <row r="126">
          <cell r="A126" t="str">
            <v>У_325 Колбаса Сервелат Мясорубский ТМ Стародворье с мелкорубленным окороком 0,35 кг  ПОКОМ</v>
          </cell>
          <cell r="B126" t="str">
            <v>шт</v>
          </cell>
          <cell r="E126">
            <v>62</v>
          </cell>
          <cell r="H126">
            <v>0</v>
          </cell>
          <cell r="I126">
            <v>0</v>
          </cell>
          <cell r="Q126">
            <v>0</v>
          </cell>
          <cell r="U126" t="e">
            <v>#DIV/0!</v>
          </cell>
          <cell r="V126" t="e">
            <v>#DIV/0!</v>
          </cell>
          <cell r="W126">
            <v>0</v>
          </cell>
          <cell r="X126">
            <v>0</v>
          </cell>
          <cell r="Y126">
            <v>0</v>
          </cell>
        </row>
        <row r="127">
          <cell r="A127" t="str">
            <v>У_369 Колбаса Сливушка ТМ Вязанка в оболочке полиамид вес.  ПОКОМ</v>
          </cell>
          <cell r="B127" t="str">
            <v>кг</v>
          </cell>
          <cell r="E127">
            <v>223.44900000000001</v>
          </cell>
          <cell r="F127">
            <v>48.048000000000002</v>
          </cell>
          <cell r="G127">
            <v>171.381</v>
          </cell>
          <cell r="H127">
            <v>171.381</v>
          </cell>
          <cell r="I127">
            <v>0</v>
          </cell>
          <cell r="Q127">
            <v>9.6096000000000004</v>
          </cell>
          <cell r="U127">
            <v>17.834353146853147</v>
          </cell>
          <cell r="V127">
            <v>17.834353146853147</v>
          </cell>
          <cell r="W127">
            <v>0</v>
          </cell>
          <cell r="X127">
            <v>0</v>
          </cell>
          <cell r="Y127">
            <v>0</v>
          </cell>
        </row>
        <row r="128">
          <cell r="A128" t="str">
            <v>У_370 Ветчина Сливушка с индейкой ТМ Вязанка в оболочке полиамид.</v>
          </cell>
          <cell r="B128" t="str">
            <v>кг</v>
          </cell>
          <cell r="E128">
            <v>733.98</v>
          </cell>
          <cell r="F128">
            <v>24.593</v>
          </cell>
          <cell r="G128">
            <v>709.38699999999994</v>
          </cell>
          <cell r="H128">
            <v>709.38699999999994</v>
          </cell>
          <cell r="I128">
            <v>0</v>
          </cell>
          <cell r="Q128">
            <v>4.9185999999999996</v>
          </cell>
          <cell r="U128">
            <v>144.22538933842964</v>
          </cell>
          <cell r="V128">
            <v>144.22538933842964</v>
          </cell>
          <cell r="W128">
            <v>0</v>
          </cell>
          <cell r="X128">
            <v>0</v>
          </cell>
          <cell r="Y128">
            <v>0</v>
          </cell>
        </row>
        <row r="129">
          <cell r="A129" t="str">
            <v>У_372  Сосиски Сочинки Сливочные 0,4 кг ТМ Стародворье  ПОКОМ</v>
          </cell>
          <cell r="B129" t="str">
            <v>шт</v>
          </cell>
          <cell r="E129">
            <v>78</v>
          </cell>
          <cell r="F129">
            <v>6</v>
          </cell>
          <cell r="H129">
            <v>0</v>
          </cell>
          <cell r="I129">
            <v>0</v>
          </cell>
          <cell r="Q129">
            <v>1.2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12.10.2023 - 18.10.2023</v>
          </cell>
          <cell r="D2"/>
        </row>
        <row r="3">
          <cell r="A3" t="str">
            <v>Отбор:</v>
          </cell>
          <cell r="B3"/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  <cell r="D3"/>
          <cell r="E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B7"/>
          <cell r="C7"/>
          <cell r="D7">
            <v>51</v>
          </cell>
          <cell r="E7"/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B8"/>
          <cell r="C8"/>
          <cell r="D8">
            <v>48</v>
          </cell>
          <cell r="E8"/>
          <cell r="F8">
            <v>120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B9"/>
          <cell r="C9"/>
          <cell r="D9">
            <v>25.5</v>
          </cell>
          <cell r="E9"/>
          <cell r="F9">
            <v>150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B10"/>
          <cell r="C10"/>
          <cell r="D10">
            <v>48.6</v>
          </cell>
          <cell r="E10"/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B11"/>
          <cell r="C11"/>
          <cell r="D11">
            <v>37.799999999999997</v>
          </cell>
          <cell r="E11"/>
          <cell r="F11">
            <v>84</v>
          </cell>
        </row>
        <row r="12">
          <cell r="A12" t="str">
            <v>059  Колбаса Докторская по-стародворски  0.5 кг, ПОКОМ</v>
          </cell>
          <cell r="B12"/>
          <cell r="C12"/>
          <cell r="D12">
            <v>80</v>
          </cell>
          <cell r="E12"/>
          <cell r="F12">
            <v>160</v>
          </cell>
        </row>
        <row r="13">
          <cell r="A13" t="str">
            <v>060  Колбаса Докторская стародворская  0,5 кг,ПОКОМ</v>
          </cell>
          <cell r="B13"/>
          <cell r="C13"/>
          <cell r="D13">
            <v>50</v>
          </cell>
          <cell r="E13"/>
          <cell r="F13">
            <v>100</v>
          </cell>
        </row>
        <row r="14">
          <cell r="A14" t="str">
            <v>062  Колбаса Кракушка пряная с сальцем, 0.3кг в/у п/к, БАВАРУШКА ПОКОМ</v>
          </cell>
          <cell r="B14"/>
          <cell r="C14"/>
          <cell r="D14">
            <v>75.599999999999994</v>
          </cell>
          <cell r="E14"/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B15"/>
          <cell r="C15"/>
          <cell r="D15">
            <v>67.2</v>
          </cell>
          <cell r="E15"/>
          <cell r="F15">
            <v>168</v>
          </cell>
        </row>
        <row r="16">
          <cell r="A16" t="str">
            <v>091  Сардельки Баварские, МГС 0.38кг, ТМ Стародворье  ПОКОМ</v>
          </cell>
          <cell r="B16"/>
          <cell r="C16"/>
          <cell r="D16">
            <v>152.76</v>
          </cell>
          <cell r="E16"/>
          <cell r="F16">
            <v>402</v>
          </cell>
        </row>
        <row r="17">
          <cell r="A17" t="str">
            <v>092  Сосиски Баварские с сыром,  0.42кг,ПОКОМ</v>
          </cell>
          <cell r="B17"/>
          <cell r="C17"/>
          <cell r="D17">
            <v>315</v>
          </cell>
          <cell r="E17"/>
          <cell r="F17">
            <v>750</v>
          </cell>
        </row>
        <row r="18">
          <cell r="A18" t="str">
            <v>096  Сосиски Баварские,  0.42кг,ПОКОМ</v>
          </cell>
          <cell r="B18"/>
          <cell r="C18"/>
          <cell r="D18">
            <v>304.92</v>
          </cell>
          <cell r="E18"/>
          <cell r="F18">
            <v>726</v>
          </cell>
        </row>
        <row r="19">
          <cell r="A19" t="str">
            <v>100  Сосиски Баварушки, 0.6кг, БАВАРУШКА ПОКОМ</v>
          </cell>
          <cell r="B19"/>
          <cell r="C19"/>
          <cell r="D19">
            <v>86.4</v>
          </cell>
          <cell r="E19"/>
          <cell r="F19">
            <v>144</v>
          </cell>
        </row>
        <row r="20">
          <cell r="A20" t="str">
            <v>108  Сосиски С сыром,  0.42кг,ядрена копоть ПОКОМ</v>
          </cell>
          <cell r="B20"/>
          <cell r="C20"/>
          <cell r="D20">
            <v>50.4</v>
          </cell>
          <cell r="E20"/>
          <cell r="F20">
            <v>120</v>
          </cell>
        </row>
        <row r="21">
          <cell r="A21" t="str">
            <v>114  Сосиски Филейбургские с филе сочного окорока, 0,55 кг, БАВАРУШКА ПОКОМ</v>
          </cell>
          <cell r="B21"/>
          <cell r="C21"/>
          <cell r="D21">
            <v>94.6</v>
          </cell>
          <cell r="E21"/>
          <cell r="F21">
            <v>172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B22"/>
          <cell r="C22"/>
          <cell r="D22">
            <v>33.6</v>
          </cell>
          <cell r="E22"/>
          <cell r="F22">
            <v>96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/>
          <cell r="C23"/>
          <cell r="D23">
            <v>58.8</v>
          </cell>
          <cell r="E23"/>
          <cell r="F23">
            <v>168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/>
          <cell r="C24"/>
          <cell r="D24">
            <v>52.5</v>
          </cell>
          <cell r="E24"/>
          <cell r="F24">
            <v>150</v>
          </cell>
        </row>
        <row r="25">
          <cell r="A25" t="str">
            <v>248  Сардельки Сочные ТМ Особый рецепт,   ПОКОМ</v>
          </cell>
          <cell r="B25"/>
          <cell r="C25"/>
          <cell r="D25">
            <v>67.924000000000007</v>
          </cell>
          <cell r="E25"/>
          <cell r="F25">
            <v>67.924000000000007</v>
          </cell>
        </row>
        <row r="26">
          <cell r="A26" t="str">
            <v>301  Сосиски Сочинки по-баварски с сыром,  0.4кг, ТМ Стародворье  ПОКОМ</v>
          </cell>
          <cell r="B26"/>
          <cell r="C26"/>
          <cell r="D26">
            <v>175.2</v>
          </cell>
          <cell r="E26"/>
          <cell r="F26">
            <v>438</v>
          </cell>
        </row>
        <row r="27">
          <cell r="A27" t="str">
            <v>302  Сосиски Сочинки по-баварски,  0.4кг, ТМ Стародворье  ПОКОМ</v>
          </cell>
          <cell r="B27"/>
          <cell r="C27"/>
          <cell r="D27">
            <v>220.8</v>
          </cell>
          <cell r="E27"/>
          <cell r="F27">
            <v>552</v>
          </cell>
        </row>
        <row r="28">
          <cell r="A28" t="str">
            <v>309  Сосиски Сочинки с сыром 0,4 кг ТМ Стародворье  ПОКОМ</v>
          </cell>
          <cell r="B28"/>
          <cell r="C28"/>
          <cell r="D28">
            <v>33.6</v>
          </cell>
          <cell r="E28"/>
          <cell r="F28">
            <v>84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B29"/>
          <cell r="C29"/>
          <cell r="D29">
            <v>50.4</v>
          </cell>
          <cell r="E29"/>
          <cell r="F29">
            <v>120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B30"/>
          <cell r="C30"/>
          <cell r="D30">
            <v>140</v>
          </cell>
          <cell r="E30"/>
          <cell r="F30">
            <v>350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B31"/>
          <cell r="C31"/>
          <cell r="D31">
            <v>56</v>
          </cell>
          <cell r="E31"/>
          <cell r="F31">
            <v>160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B32"/>
          <cell r="C32"/>
          <cell r="D32">
            <v>52.5</v>
          </cell>
          <cell r="E32"/>
          <cell r="F32">
            <v>150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B33"/>
          <cell r="C33"/>
          <cell r="D33">
            <v>22</v>
          </cell>
          <cell r="E33"/>
          <cell r="F33">
            <v>220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B34"/>
          <cell r="C34"/>
          <cell r="D34">
            <v>129.6</v>
          </cell>
          <cell r="E34"/>
          <cell r="F34">
            <v>288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B35"/>
          <cell r="C35"/>
          <cell r="D35">
            <v>37.619999999999997</v>
          </cell>
          <cell r="E35"/>
          <cell r="F35">
            <v>114</v>
          </cell>
        </row>
        <row r="36">
          <cell r="A36" t="str">
            <v>352  Сардельки Сочинки с сыром 0,4 кг ТМ Стародворье   ПОКОМ</v>
          </cell>
          <cell r="B36"/>
          <cell r="C36"/>
          <cell r="D36">
            <v>158.4</v>
          </cell>
          <cell r="E36"/>
          <cell r="F36">
            <v>396</v>
          </cell>
        </row>
        <row r="37">
          <cell r="A37" t="str">
            <v>355 Сос Молочные для завтрака ОР полиамид мгс 0,4 кг НД СК  ПОКОМ</v>
          </cell>
          <cell r="B37"/>
          <cell r="C37"/>
          <cell r="D37">
            <v>146.4</v>
          </cell>
          <cell r="E37"/>
          <cell r="F37">
            <v>366</v>
          </cell>
        </row>
        <row r="38">
          <cell r="A38" t="str">
            <v>373 Ветчины «Филейская» Фикс.вес 0,45 Вектор ТМ «Вязанка»  Поком</v>
          </cell>
          <cell r="B38"/>
          <cell r="C38"/>
          <cell r="D38">
            <v>64.8</v>
          </cell>
          <cell r="E38"/>
          <cell r="F38">
            <v>144</v>
          </cell>
        </row>
        <row r="39">
          <cell r="A39" t="str">
            <v>374  Сосиски Сочинки с сыром ф/в 0,3 кг п/а ТМ "Стародворье"  Поком</v>
          </cell>
          <cell r="B39"/>
          <cell r="C39"/>
          <cell r="D39">
            <v>84.6</v>
          </cell>
          <cell r="E39"/>
          <cell r="F39">
            <v>282</v>
          </cell>
        </row>
        <row r="40">
          <cell r="A40" t="str">
            <v>375  Сосиски Сочинки по-баварски Бавария Фикс.вес 0,84 П/а мгс Стародворье</v>
          </cell>
          <cell r="B40"/>
          <cell r="C40"/>
          <cell r="D40">
            <v>184.8</v>
          </cell>
          <cell r="E40"/>
          <cell r="F40">
            <v>220</v>
          </cell>
        </row>
        <row r="41">
          <cell r="A41" t="str">
            <v>376  Сардельки Сочинки с сочным окороком ТМ Стародворье полиамид мгс ф/в 0,4 кг СК3</v>
          </cell>
          <cell r="B41"/>
          <cell r="C41"/>
          <cell r="D41">
            <v>163.19999999999999</v>
          </cell>
          <cell r="E41"/>
          <cell r="F41">
            <v>408</v>
          </cell>
        </row>
        <row r="42">
          <cell r="A42" t="str">
            <v>377  Сосиски Сочинки по-баварски с сыром ТМ Стародворье полиамид мгс ф/в 0,84 кг СК3</v>
          </cell>
          <cell r="B42"/>
          <cell r="C42"/>
          <cell r="D42">
            <v>184.8</v>
          </cell>
          <cell r="E42"/>
          <cell r="F42">
            <v>220</v>
          </cell>
        </row>
        <row r="43">
          <cell r="A43" t="str">
            <v>Итого</v>
          </cell>
          <cell r="B43"/>
          <cell r="C43"/>
          <cell r="D43">
            <v>3605.3240000000001</v>
          </cell>
          <cell r="E43"/>
          <cell r="F43">
            <v>8551.9240000000009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26"/>
  <sheetViews>
    <sheetView tabSelected="1" workbookViewId="0">
      <pane ySplit="5" topLeftCell="A21" activePane="bottomLeft" state="frozen"/>
      <selection pane="bottomLeft" activeCell="AB27" sqref="AB27"/>
    </sheetView>
  </sheetViews>
  <sheetFormatPr defaultColWidth="10.5" defaultRowHeight="11.45" customHeight="1" outlineLevelRow="2" x14ac:dyDescent="0.2"/>
  <cols>
    <col min="1" max="1" width="64.83203125" style="1" customWidth="1"/>
    <col min="2" max="2" width="4.5" style="1" customWidth="1"/>
    <col min="3" max="3" width="8.5" style="1" customWidth="1"/>
    <col min="4" max="9" width="7" style="1" customWidth="1"/>
    <col min="10" max="10" width="4.5" style="16" customWidth="1"/>
    <col min="11" max="11" width="1.33203125" style="2" customWidth="1"/>
    <col min="12" max="12" width="1.5" style="2" customWidth="1"/>
    <col min="13" max="14" width="7.33203125" style="2" customWidth="1"/>
    <col min="15" max="15" width="1.33203125" style="2" customWidth="1"/>
    <col min="16" max="16" width="11.5" style="2" customWidth="1"/>
    <col min="17" max="17" width="10.6640625" style="2" customWidth="1"/>
    <col min="18" max="18" width="7.5" style="2" customWidth="1"/>
    <col min="19" max="19" width="9.33203125" style="2" customWidth="1"/>
    <col min="20" max="20" width="13.5" style="2" customWidth="1"/>
    <col min="21" max="21" width="10.5" style="10"/>
    <col min="22" max="22" width="26.1640625" style="10" customWidth="1"/>
    <col min="23" max="24" width="5.6640625" style="2" customWidth="1"/>
    <col min="25" max="27" width="8.1640625" style="2" customWidth="1"/>
    <col min="28" max="28" width="22.1640625" style="2" customWidth="1"/>
    <col min="29" max="29" width="9.33203125" style="2" customWidth="1"/>
    <col min="30" max="31" width="1.33203125" style="2" customWidth="1"/>
    <col min="32" max="16384" width="10.5" style="2"/>
  </cols>
  <sheetData>
    <row r="1" spans="1:31" ht="12.95" customHeight="1" outlineLevel="1" x14ac:dyDescent="0.2">
      <c r="A1" s="3" t="s">
        <v>0</v>
      </c>
    </row>
    <row r="2" spans="1:31" ht="12.95" customHeight="1" outlineLevel="1" x14ac:dyDescent="0.2">
      <c r="A2" s="3"/>
      <c r="M2" s="34" t="s">
        <v>154</v>
      </c>
      <c r="N2" s="34"/>
    </row>
    <row r="3" spans="1:31" ht="26.1" customHeight="1" x14ac:dyDescent="0.2">
      <c r="A3" s="4" t="s">
        <v>1</v>
      </c>
      <c r="B3" s="4" t="s">
        <v>2</v>
      </c>
      <c r="C3" s="20" t="s">
        <v>147</v>
      </c>
      <c r="D3" s="4" t="s">
        <v>3</v>
      </c>
      <c r="E3" s="4"/>
      <c r="F3" s="4"/>
      <c r="G3" s="4"/>
      <c r="H3" s="4" t="s">
        <v>142</v>
      </c>
      <c r="I3" s="4" t="s">
        <v>145</v>
      </c>
      <c r="J3" s="9" t="s">
        <v>128</v>
      </c>
      <c r="K3" s="10" t="s">
        <v>129</v>
      </c>
      <c r="L3" s="10" t="s">
        <v>130</v>
      </c>
      <c r="M3" s="10" t="s">
        <v>131</v>
      </c>
      <c r="N3" s="10" t="s">
        <v>132</v>
      </c>
      <c r="O3" s="10" t="s">
        <v>133</v>
      </c>
      <c r="P3" s="11" t="s">
        <v>151</v>
      </c>
      <c r="Q3" s="10" t="s">
        <v>133</v>
      </c>
      <c r="R3" s="10" t="s">
        <v>134</v>
      </c>
      <c r="S3" s="11" t="s">
        <v>135</v>
      </c>
      <c r="T3" s="10" t="s">
        <v>133</v>
      </c>
      <c r="U3" s="27" t="s">
        <v>155</v>
      </c>
      <c r="V3" s="28"/>
      <c r="W3" s="10" t="s">
        <v>136</v>
      </c>
      <c r="X3" s="10" t="s">
        <v>137</v>
      </c>
      <c r="Y3" s="11" t="s">
        <v>138</v>
      </c>
      <c r="Z3" s="11" t="s">
        <v>139</v>
      </c>
      <c r="AA3" s="11" t="s">
        <v>143</v>
      </c>
      <c r="AB3" s="10" t="s">
        <v>140</v>
      </c>
      <c r="AC3" s="10" t="s">
        <v>141</v>
      </c>
      <c r="AD3" s="10" t="s">
        <v>141</v>
      </c>
      <c r="AE3" s="10" t="s">
        <v>141</v>
      </c>
    </row>
    <row r="4" spans="1:31" ht="26.1" customHeight="1" x14ac:dyDescent="0.2">
      <c r="A4" s="4" t="s">
        <v>1</v>
      </c>
      <c r="B4" s="4" t="s">
        <v>2</v>
      </c>
      <c r="C4" s="20" t="s">
        <v>147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144</v>
      </c>
      <c r="I4" s="4" t="s">
        <v>146</v>
      </c>
      <c r="J4" s="9"/>
      <c r="K4" s="10"/>
      <c r="L4" s="10"/>
      <c r="M4" s="10"/>
      <c r="N4" s="12" t="s">
        <v>142</v>
      </c>
      <c r="O4" s="13"/>
      <c r="P4" s="13" t="s">
        <v>152</v>
      </c>
      <c r="Q4" s="13" t="s">
        <v>153</v>
      </c>
      <c r="R4" s="10"/>
      <c r="S4" s="14"/>
      <c r="T4" s="14" t="s">
        <v>163</v>
      </c>
      <c r="U4" s="27" t="s">
        <v>156</v>
      </c>
      <c r="V4" s="28" t="s">
        <v>157</v>
      </c>
      <c r="W4" s="10"/>
      <c r="X4" s="10"/>
      <c r="Y4" s="10"/>
      <c r="Z4" s="10"/>
      <c r="AA4" s="10"/>
      <c r="AB4" s="10"/>
      <c r="AC4" s="14"/>
      <c r="AD4" s="14"/>
      <c r="AE4" s="10"/>
    </row>
    <row r="5" spans="1:31" ht="11.1" customHeight="1" x14ac:dyDescent="0.2">
      <c r="A5" s="5"/>
      <c r="B5" s="5"/>
      <c r="C5" s="5"/>
      <c r="D5" s="6"/>
      <c r="E5" s="6"/>
      <c r="F5" s="15">
        <f t="shared" ref="F5:I5" si="0">SUM(F6:F256)</f>
        <v>28118.398999999994</v>
      </c>
      <c r="G5" s="15">
        <f t="shared" si="0"/>
        <v>36688.691000000021</v>
      </c>
      <c r="H5" s="15">
        <f t="shared" si="0"/>
        <v>6919.9769999999999</v>
      </c>
      <c r="I5" s="15">
        <f t="shared" si="0"/>
        <v>29768.714</v>
      </c>
      <c r="J5" s="9"/>
      <c r="K5" s="15">
        <f t="shared" ref="K5:T5" si="1">SUM(K6:K256)</f>
        <v>0</v>
      </c>
      <c r="L5" s="15">
        <f t="shared" si="1"/>
        <v>0</v>
      </c>
      <c r="M5" s="15">
        <f t="shared" si="1"/>
        <v>19566.474999999999</v>
      </c>
      <c r="N5" s="15">
        <f t="shared" si="1"/>
        <v>8551.9239999999991</v>
      </c>
      <c r="O5" s="15">
        <f t="shared" si="1"/>
        <v>0</v>
      </c>
      <c r="P5" s="15">
        <f t="shared" si="1"/>
        <v>800</v>
      </c>
      <c r="Q5" s="15">
        <f t="shared" si="1"/>
        <v>11699.6517</v>
      </c>
      <c r="R5" s="15">
        <f t="shared" si="1"/>
        <v>3913.2949999999992</v>
      </c>
      <c r="S5" s="15">
        <f t="shared" si="1"/>
        <v>9082.1293999999998</v>
      </c>
      <c r="T5" s="15">
        <f t="shared" si="1"/>
        <v>12318.112000000001</v>
      </c>
      <c r="U5" s="15">
        <f t="shared" ref="U5" si="2">SUM(U6:U73)</f>
        <v>6110</v>
      </c>
      <c r="V5" s="29"/>
      <c r="W5" s="10"/>
      <c r="X5" s="10"/>
      <c r="Y5" s="15">
        <f>SUM(Y6:Y256)</f>
        <v>6423.376400000001</v>
      </c>
      <c r="Z5" s="15">
        <f>SUM(Z6:Z256)</f>
        <v>4158.8441999999995</v>
      </c>
      <c r="AA5" s="15">
        <f>SUM(AA6:AA256)</f>
        <v>5226.007999999998</v>
      </c>
      <c r="AB5" s="10"/>
      <c r="AC5" s="15">
        <f>SUM(AC6:AC256)</f>
        <v>11305.462000000001</v>
      </c>
      <c r="AD5" s="15">
        <f>SUM(AD6:AD256)</f>
        <v>0</v>
      </c>
      <c r="AE5" s="15">
        <f>SUM(AE6:AE256)</f>
        <v>0</v>
      </c>
    </row>
    <row r="6" spans="1:31" ht="11.1" customHeight="1" outlineLevel="2" x14ac:dyDescent="0.2">
      <c r="A6" s="7" t="s">
        <v>8</v>
      </c>
      <c r="B6" s="7" t="s">
        <v>9</v>
      </c>
      <c r="C6" s="7"/>
      <c r="D6" s="8">
        <v>-6.7009999999999996</v>
      </c>
      <c r="E6" s="8">
        <v>8.0410000000000004</v>
      </c>
      <c r="F6" s="8">
        <v>-9.7439999999999998</v>
      </c>
      <c r="G6" s="8"/>
      <c r="H6" s="8"/>
      <c r="I6" s="8">
        <f>G6-H6</f>
        <v>0</v>
      </c>
      <c r="J6" s="16">
        <f>VLOOKUP(A6,[1]TDSheet!$A:$I,9,0)</f>
        <v>0</v>
      </c>
      <c r="M6" s="2">
        <f>F6-N6</f>
        <v>-9.7439999999999998</v>
      </c>
      <c r="Q6" s="2">
        <f>VLOOKUP(A6,[1]TDSheet!$A:$S,19,0)</f>
        <v>0</v>
      </c>
      <c r="R6" s="2">
        <f>M6/5</f>
        <v>-1.9487999999999999</v>
      </c>
      <c r="S6" s="17"/>
      <c r="T6" s="17">
        <f t="shared" ref="T6:T38" si="3">S6</f>
        <v>0</v>
      </c>
      <c r="U6" s="30"/>
      <c r="W6" s="2">
        <f>(I6+T6+Q6)/R6</f>
        <v>0</v>
      </c>
      <c r="X6" s="2">
        <f>(I6+P6+Q6)/R6</f>
        <v>0</v>
      </c>
      <c r="Y6" s="2">
        <f>VLOOKUP(A6,[1]TDSheet!$A:$X,24,0)</f>
        <v>35.879399999999997</v>
      </c>
      <c r="Z6" s="2">
        <f>VLOOKUP(A6,[1]TDSheet!$A:$Y,25,0)</f>
        <v>13.456200000000001</v>
      </c>
      <c r="AA6" s="2">
        <f>VLOOKUP(A6,[1]TDSheet!$A:$Q,17,0)</f>
        <v>6.7341999999999995</v>
      </c>
      <c r="AB6" s="26" t="str">
        <f>VLOOKUP(A6,[1]TDSheet!$A:$Z,26,0)</f>
        <v>убран из бланка заказа</v>
      </c>
      <c r="AC6" s="2">
        <f>T6*J6</f>
        <v>0</v>
      </c>
    </row>
    <row r="7" spans="1:31" ht="11.1" customHeight="1" outlineLevel="2" x14ac:dyDescent="0.2">
      <c r="A7" s="7" t="s">
        <v>10</v>
      </c>
      <c r="B7" s="7" t="s">
        <v>9</v>
      </c>
      <c r="C7" s="21" t="str">
        <f>VLOOKUP(A7,[1]TDSheet!$A:$C,3,0)</f>
        <v>Окт</v>
      </c>
      <c r="D7" s="8">
        <v>287.76</v>
      </c>
      <c r="E7" s="8"/>
      <c r="F7" s="8">
        <v>188.68700000000001</v>
      </c>
      <c r="G7" s="8">
        <v>39.371000000000002</v>
      </c>
      <c r="H7" s="8"/>
      <c r="I7" s="8">
        <f t="shared" ref="I7:I70" si="4">G7-H7</f>
        <v>39.371000000000002</v>
      </c>
      <c r="J7" s="16">
        <f>VLOOKUP(A7,[1]TDSheet!$A:$I,9,0)</f>
        <v>1</v>
      </c>
      <c r="M7" s="2">
        <f t="shared" ref="M7:M71" si="5">F7-N7</f>
        <v>188.68700000000001</v>
      </c>
      <c r="Q7" s="2">
        <f>VLOOKUP(A7,[1]TDSheet!$A:$S,19,0)</f>
        <v>0</v>
      </c>
      <c r="R7" s="2">
        <f t="shared" ref="R7:R70" si="6">M7/5</f>
        <v>37.737400000000001</v>
      </c>
      <c r="S7" s="17">
        <f>6*R7-I7</f>
        <v>187.05339999999998</v>
      </c>
      <c r="T7" s="17">
        <v>250</v>
      </c>
      <c r="U7" s="30">
        <v>250</v>
      </c>
      <c r="V7" s="10" t="s">
        <v>158</v>
      </c>
      <c r="W7" s="2">
        <f t="shared" ref="W7:W70" si="7">(I7+T7+Q7)/R7</f>
        <v>7.6680163445282394</v>
      </c>
      <c r="X7" s="2">
        <f t="shared" ref="X7:X70" si="8">(I7+P7+Q7)/R7</f>
        <v>1.0432886208376837</v>
      </c>
      <c r="Y7" s="2">
        <f>VLOOKUP(A7,[1]TDSheet!$A:$X,24,0)</f>
        <v>78.255399999999995</v>
      </c>
      <c r="Z7" s="2">
        <f>VLOOKUP(A7,[1]TDSheet!$A:$Y,25,0)</f>
        <v>45.182200000000002</v>
      </c>
      <c r="AA7" s="2">
        <f>VLOOKUP(A7,[1]TDSheet!$A:$Q,17,0)</f>
        <v>56.745799999999996</v>
      </c>
      <c r="AC7" s="2">
        <f t="shared" ref="AC7:AC70" si="9">T7*J7</f>
        <v>250</v>
      </c>
    </row>
    <row r="8" spans="1:31" ht="11.1" customHeight="1" outlineLevel="2" x14ac:dyDescent="0.2">
      <c r="A8" s="7" t="s">
        <v>11</v>
      </c>
      <c r="B8" s="7" t="s">
        <v>9</v>
      </c>
      <c r="C8" s="7"/>
      <c r="D8" s="8">
        <v>214.203</v>
      </c>
      <c r="E8" s="8"/>
      <c r="F8" s="8"/>
      <c r="G8" s="8">
        <v>214.203</v>
      </c>
      <c r="H8" s="8"/>
      <c r="I8" s="8">
        <f t="shared" si="4"/>
        <v>214.203</v>
      </c>
      <c r="J8" s="16">
        <f>VLOOKUP(A8,[1]TDSheet!$A:$I,9,0)</f>
        <v>0</v>
      </c>
      <c r="M8" s="2">
        <f t="shared" si="5"/>
        <v>0</v>
      </c>
      <c r="Q8" s="2">
        <f>VLOOKUP(A8,[1]TDSheet!$A:$S,19,0)</f>
        <v>0</v>
      </c>
      <c r="R8" s="2">
        <f t="shared" si="6"/>
        <v>0</v>
      </c>
      <c r="S8" s="17"/>
      <c r="T8" s="17">
        <f t="shared" si="3"/>
        <v>0</v>
      </c>
      <c r="U8" s="30"/>
      <c r="W8" s="2" t="e">
        <f t="shared" si="7"/>
        <v>#DIV/0!</v>
      </c>
      <c r="X8" s="2" t="e">
        <f t="shared" si="8"/>
        <v>#DIV/0!</v>
      </c>
      <c r="Y8" s="2">
        <f>VLOOKUP(A8,[1]TDSheet!$A:$X,24,0)</f>
        <v>0</v>
      </c>
      <c r="Z8" s="2">
        <f>VLOOKUP(A8,[1]TDSheet!$A:$Y,25,0)</f>
        <v>0.16999999999999998</v>
      </c>
      <c r="AA8" s="2">
        <f>VLOOKUP(A8,[1]TDSheet!$A:$Q,17,0)</f>
        <v>0</v>
      </c>
      <c r="AC8" s="2">
        <f t="shared" si="9"/>
        <v>0</v>
      </c>
    </row>
    <row r="9" spans="1:31" ht="11.1" customHeight="1" outlineLevel="2" x14ac:dyDescent="0.2">
      <c r="A9" s="7" t="s">
        <v>12</v>
      </c>
      <c r="B9" s="7" t="s">
        <v>9</v>
      </c>
      <c r="C9" s="7"/>
      <c r="D9" s="8">
        <v>393.58699999999999</v>
      </c>
      <c r="E9" s="8"/>
      <c r="F9" s="8">
        <v>268.27699999999999</v>
      </c>
      <c r="G9" s="8">
        <v>35.534999999999997</v>
      </c>
      <c r="H9" s="8"/>
      <c r="I9" s="8">
        <f t="shared" si="4"/>
        <v>35.534999999999997</v>
      </c>
      <c r="J9" s="16">
        <f>VLOOKUP(A9,[1]TDSheet!$A:$I,9,0)</f>
        <v>1</v>
      </c>
      <c r="M9" s="2">
        <f t="shared" si="5"/>
        <v>268.27699999999999</v>
      </c>
      <c r="Q9" s="2">
        <f>VLOOKUP(A9,[1]TDSheet!$A:$S,19,0)</f>
        <v>0</v>
      </c>
      <c r="R9" s="2">
        <f t="shared" si="6"/>
        <v>53.6554</v>
      </c>
      <c r="S9" s="17">
        <f>8*R9-I9</f>
        <v>393.70820000000003</v>
      </c>
      <c r="T9" s="17">
        <v>600</v>
      </c>
      <c r="U9" s="30">
        <v>600</v>
      </c>
      <c r="V9" s="10" t="s">
        <v>159</v>
      </c>
      <c r="W9" s="2">
        <f t="shared" si="7"/>
        <v>11.844753743332451</v>
      </c>
      <c r="X9" s="2">
        <f t="shared" si="8"/>
        <v>0.66228189520532876</v>
      </c>
      <c r="Y9" s="2">
        <f>VLOOKUP(A9,[1]TDSheet!$A:$X,24,0)</f>
        <v>49.535199999999996</v>
      </c>
      <c r="Z9" s="2">
        <f>VLOOKUP(A9,[1]TDSheet!$A:$Y,25,0)</f>
        <v>43.878</v>
      </c>
      <c r="AA9" s="2">
        <f>VLOOKUP(A9,[1]TDSheet!$A:$Q,17,0)</f>
        <v>20.05</v>
      </c>
      <c r="AC9" s="2">
        <f t="shared" si="9"/>
        <v>600</v>
      </c>
    </row>
    <row r="10" spans="1:31" ht="11.1" customHeight="1" outlineLevel="2" x14ac:dyDescent="0.2">
      <c r="A10" s="7" t="s">
        <v>13</v>
      </c>
      <c r="B10" s="7" t="s">
        <v>9</v>
      </c>
      <c r="C10" s="7"/>
      <c r="D10" s="8">
        <v>1281.681</v>
      </c>
      <c r="E10" s="8"/>
      <c r="F10" s="8">
        <v>385.88299999999998</v>
      </c>
      <c r="G10" s="8">
        <v>754.29399999999998</v>
      </c>
      <c r="H10" s="8"/>
      <c r="I10" s="8">
        <f t="shared" si="4"/>
        <v>754.29399999999998</v>
      </c>
      <c r="J10" s="16">
        <f>VLOOKUP(A10,[1]TDSheet!$A:$I,9,0)</f>
        <v>1</v>
      </c>
      <c r="M10" s="2">
        <f t="shared" si="5"/>
        <v>385.88299999999998</v>
      </c>
      <c r="Q10" s="2">
        <f>VLOOKUP(A10,[1]TDSheet!$A:$S,19,0)</f>
        <v>0</v>
      </c>
      <c r="R10" s="2">
        <f t="shared" si="6"/>
        <v>77.176599999999993</v>
      </c>
      <c r="S10" s="17">
        <f t="shared" ref="S10:S62" si="10">12*R10-I10</f>
        <v>171.82519999999988</v>
      </c>
      <c r="T10" s="17">
        <v>180</v>
      </c>
      <c r="U10" s="30"/>
      <c r="W10" s="2">
        <f t="shared" si="7"/>
        <v>12.105923297994471</v>
      </c>
      <c r="X10" s="2">
        <f t="shared" si="8"/>
        <v>9.773610135714712</v>
      </c>
      <c r="Y10" s="2">
        <f>VLOOKUP(A10,[1]TDSheet!$A:$X,24,0)</f>
        <v>163.167</v>
      </c>
      <c r="Z10" s="2">
        <f>VLOOKUP(A10,[1]TDSheet!$A:$Y,25,0)</f>
        <v>96.173000000000002</v>
      </c>
      <c r="AA10" s="2">
        <f>VLOOKUP(A10,[1]TDSheet!$A:$Q,17,0)</f>
        <v>82.043599999999998</v>
      </c>
      <c r="AC10" s="2">
        <f t="shared" si="9"/>
        <v>180</v>
      </c>
    </row>
    <row r="11" spans="1:31" ht="11.1" customHeight="1" outlineLevel="2" x14ac:dyDescent="0.2">
      <c r="A11" s="7" t="s">
        <v>24</v>
      </c>
      <c r="B11" s="7" t="s">
        <v>25</v>
      </c>
      <c r="C11" s="7"/>
      <c r="D11" s="8">
        <v>8</v>
      </c>
      <c r="E11" s="8"/>
      <c r="F11" s="8">
        <v>1</v>
      </c>
      <c r="G11" s="8">
        <v>5</v>
      </c>
      <c r="H11" s="8"/>
      <c r="I11" s="8">
        <f t="shared" si="4"/>
        <v>5</v>
      </c>
      <c r="J11" s="16">
        <f>VLOOKUP(A11,[1]TDSheet!$A:$I,9,0)</f>
        <v>0</v>
      </c>
      <c r="M11" s="2">
        <f t="shared" si="5"/>
        <v>1</v>
      </c>
      <c r="Q11" s="2">
        <f>VLOOKUP(A11,[1]TDSheet!$A:$S,19,0)</f>
        <v>0</v>
      </c>
      <c r="R11" s="2">
        <f t="shared" si="6"/>
        <v>0.2</v>
      </c>
      <c r="S11" s="17"/>
      <c r="T11" s="17">
        <f t="shared" si="3"/>
        <v>0</v>
      </c>
      <c r="U11" s="30"/>
      <c r="W11" s="2">
        <f t="shared" si="7"/>
        <v>25</v>
      </c>
      <c r="X11" s="2">
        <f t="shared" si="8"/>
        <v>25</v>
      </c>
      <c r="Y11" s="2">
        <f>VLOOKUP(A11,[1]TDSheet!$A:$X,24,0)</f>
        <v>2.4</v>
      </c>
      <c r="Z11" s="2">
        <f>VLOOKUP(A11,[1]TDSheet!$A:$Y,25,0)</f>
        <v>4</v>
      </c>
      <c r="AA11" s="2">
        <f>VLOOKUP(A11,[1]TDSheet!$A:$Q,17,0)</f>
        <v>1.4</v>
      </c>
      <c r="AC11" s="2">
        <f t="shared" si="9"/>
        <v>0</v>
      </c>
    </row>
    <row r="12" spans="1:31" ht="21.95" customHeight="1" outlineLevel="2" x14ac:dyDescent="0.2">
      <c r="A12" s="7" t="s">
        <v>26</v>
      </c>
      <c r="B12" s="7" t="s">
        <v>25</v>
      </c>
      <c r="C12" s="7"/>
      <c r="D12" s="8">
        <v>74</v>
      </c>
      <c r="E12" s="8">
        <v>30</v>
      </c>
      <c r="F12" s="8">
        <v>38</v>
      </c>
      <c r="G12" s="8">
        <v>49</v>
      </c>
      <c r="H12" s="8"/>
      <c r="I12" s="8">
        <f t="shared" si="4"/>
        <v>49</v>
      </c>
      <c r="J12" s="16">
        <f>VLOOKUP(A12,[1]TDSheet!$A:$I,9,0)</f>
        <v>0.4</v>
      </c>
      <c r="M12" s="2">
        <f t="shared" si="5"/>
        <v>38</v>
      </c>
      <c r="Q12" s="2">
        <f>VLOOKUP(A12,[1]TDSheet!$A:$S,19,0)</f>
        <v>20.400000000000006</v>
      </c>
      <c r="R12" s="2">
        <f t="shared" si="6"/>
        <v>7.6</v>
      </c>
      <c r="S12" s="17">
        <f>12*R12-I12-Q12</f>
        <v>21.799999999999983</v>
      </c>
      <c r="T12" s="17">
        <v>25</v>
      </c>
      <c r="U12" s="30"/>
      <c r="W12" s="2">
        <f t="shared" si="7"/>
        <v>12.421052631578949</v>
      </c>
      <c r="X12" s="2">
        <f t="shared" si="8"/>
        <v>9.131578947368423</v>
      </c>
      <c r="Y12" s="2">
        <f>VLOOKUP(A12,[1]TDSheet!$A:$X,24,0)</f>
        <v>10.199999999999999</v>
      </c>
      <c r="Z12" s="2">
        <f>VLOOKUP(A12,[1]TDSheet!$A:$Y,25,0)</f>
        <v>8</v>
      </c>
      <c r="AA12" s="2">
        <f>VLOOKUP(A12,[1]TDSheet!$A:$Q,17,0)</f>
        <v>8.8000000000000007</v>
      </c>
      <c r="AC12" s="2">
        <f t="shared" si="9"/>
        <v>10</v>
      </c>
    </row>
    <row r="13" spans="1:31" ht="11.1" customHeight="1" outlineLevel="2" x14ac:dyDescent="0.2">
      <c r="A13" s="7" t="s">
        <v>27</v>
      </c>
      <c r="B13" s="7" t="s">
        <v>25</v>
      </c>
      <c r="C13" s="7"/>
      <c r="D13" s="8">
        <v>32</v>
      </c>
      <c r="E13" s="8"/>
      <c r="F13" s="8">
        <v>3</v>
      </c>
      <c r="G13" s="8">
        <v>26</v>
      </c>
      <c r="H13" s="8"/>
      <c r="I13" s="8">
        <f t="shared" si="4"/>
        <v>26</v>
      </c>
      <c r="J13" s="16">
        <f>VLOOKUP(A13,[1]TDSheet!$A:$I,9,0)</f>
        <v>0</v>
      </c>
      <c r="M13" s="2">
        <f t="shared" si="5"/>
        <v>3</v>
      </c>
      <c r="Q13" s="2">
        <f>VLOOKUP(A13,[1]TDSheet!$A:$S,19,0)</f>
        <v>0</v>
      </c>
      <c r="R13" s="2">
        <f t="shared" si="6"/>
        <v>0.6</v>
      </c>
      <c r="S13" s="17"/>
      <c r="T13" s="17">
        <f t="shared" si="3"/>
        <v>0</v>
      </c>
      <c r="U13" s="30"/>
      <c r="W13" s="2">
        <f t="shared" si="7"/>
        <v>43.333333333333336</v>
      </c>
      <c r="X13" s="2">
        <f t="shared" si="8"/>
        <v>43.333333333333336</v>
      </c>
      <c r="Y13" s="2">
        <f>VLOOKUP(A13,[1]TDSheet!$A:$X,24,0)</f>
        <v>0</v>
      </c>
      <c r="Z13" s="2">
        <f>VLOOKUP(A13,[1]TDSheet!$A:$Y,25,0)</f>
        <v>0</v>
      </c>
      <c r="AA13" s="2">
        <f>VLOOKUP(A13,[1]TDSheet!$A:$Q,17,0)</f>
        <v>0.6</v>
      </c>
      <c r="AC13" s="2">
        <f t="shared" si="9"/>
        <v>0</v>
      </c>
    </row>
    <row r="14" spans="1:31" ht="21.95" customHeight="1" outlineLevel="2" x14ac:dyDescent="0.2">
      <c r="A14" s="7" t="s">
        <v>28</v>
      </c>
      <c r="B14" s="7" t="s">
        <v>25</v>
      </c>
      <c r="C14" s="7"/>
      <c r="D14" s="8">
        <v>102</v>
      </c>
      <c r="E14" s="8">
        <v>318</v>
      </c>
      <c r="F14" s="8">
        <v>102</v>
      </c>
      <c r="G14" s="8">
        <v>318</v>
      </c>
      <c r="H14" s="8">
        <f>VLOOKUP(A14,Лист1!A:B,2,0)</f>
        <v>318</v>
      </c>
      <c r="I14" s="8">
        <f t="shared" si="4"/>
        <v>0</v>
      </c>
      <c r="J14" s="16">
        <f>VLOOKUP(A14,[1]TDSheet!$A:$I,9,0)</f>
        <v>0</v>
      </c>
      <c r="M14" s="2">
        <f t="shared" si="5"/>
        <v>0</v>
      </c>
      <c r="N14" s="2">
        <f>VLOOKUP(A14,[2]TDSheet!$A:$F,6,0)</f>
        <v>102</v>
      </c>
      <c r="Q14" s="2">
        <f>VLOOKUP(A14,[1]TDSheet!$A:$S,19,0)</f>
        <v>0</v>
      </c>
      <c r="R14" s="2">
        <f t="shared" si="6"/>
        <v>0</v>
      </c>
      <c r="S14" s="17"/>
      <c r="T14" s="17">
        <f t="shared" si="3"/>
        <v>0</v>
      </c>
      <c r="U14" s="30"/>
      <c r="W14" s="2" t="e">
        <f t="shared" si="7"/>
        <v>#DIV/0!</v>
      </c>
      <c r="X14" s="2" t="e">
        <f t="shared" si="8"/>
        <v>#DIV/0!</v>
      </c>
      <c r="Y14" s="2">
        <f>VLOOKUP(A14,[1]TDSheet!$A:$X,24,0)</f>
        <v>-0.4</v>
      </c>
      <c r="Z14" s="2">
        <f>VLOOKUP(A14,[1]TDSheet!$A:$Y,25,0)</f>
        <v>0</v>
      </c>
      <c r="AA14" s="2">
        <f>VLOOKUP(A14,[1]TDSheet!$A:$Q,17,0)</f>
        <v>0</v>
      </c>
      <c r="AC14" s="2">
        <f t="shared" si="9"/>
        <v>0</v>
      </c>
    </row>
    <row r="15" spans="1:31" ht="11.1" customHeight="1" outlineLevel="2" x14ac:dyDescent="0.2">
      <c r="A15" s="7" t="s">
        <v>29</v>
      </c>
      <c r="B15" s="7" t="s">
        <v>25</v>
      </c>
      <c r="C15" s="7"/>
      <c r="D15" s="8">
        <v>150</v>
      </c>
      <c r="E15" s="8">
        <v>216</v>
      </c>
      <c r="F15" s="8">
        <v>14</v>
      </c>
      <c r="G15" s="8">
        <v>227</v>
      </c>
      <c r="H15" s="8"/>
      <c r="I15" s="8">
        <f t="shared" si="4"/>
        <v>227</v>
      </c>
      <c r="J15" s="16">
        <f>VLOOKUP(A15,[1]TDSheet!$A:$I,9,0)</f>
        <v>0.45</v>
      </c>
      <c r="M15" s="2">
        <f t="shared" si="5"/>
        <v>14</v>
      </c>
      <c r="Q15" s="2">
        <f>VLOOKUP(A15,[1]TDSheet!$A:$S,19,0)</f>
        <v>210.29999999999998</v>
      </c>
      <c r="R15" s="2">
        <f t="shared" si="6"/>
        <v>2.8</v>
      </c>
      <c r="S15" s="17"/>
      <c r="T15" s="17">
        <f t="shared" si="3"/>
        <v>0</v>
      </c>
      <c r="U15" s="30"/>
      <c r="W15" s="2">
        <f t="shared" si="7"/>
        <v>156.17857142857142</v>
      </c>
      <c r="X15" s="2">
        <f t="shared" si="8"/>
        <v>156.17857142857142</v>
      </c>
      <c r="Y15" s="2">
        <f>VLOOKUP(A15,[1]TDSheet!$A:$X,24,0)</f>
        <v>62.118399999999994</v>
      </c>
      <c r="Z15" s="2">
        <f>VLOOKUP(A15,[1]TDSheet!$A:$Y,25,0)</f>
        <v>0</v>
      </c>
      <c r="AA15" s="2">
        <f>VLOOKUP(A15,[1]TDSheet!$A:$Q,17,0)</f>
        <v>72.599999999999994</v>
      </c>
      <c r="AC15" s="2">
        <f t="shared" si="9"/>
        <v>0</v>
      </c>
    </row>
    <row r="16" spans="1:31" ht="11.1" customHeight="1" outlineLevel="2" x14ac:dyDescent="0.2">
      <c r="A16" s="7" t="s">
        <v>30</v>
      </c>
      <c r="B16" s="7" t="s">
        <v>25</v>
      </c>
      <c r="C16" s="7"/>
      <c r="D16" s="8">
        <v>1055</v>
      </c>
      <c r="E16" s="8">
        <v>66</v>
      </c>
      <c r="F16" s="8">
        <v>539</v>
      </c>
      <c r="G16" s="8">
        <v>381</v>
      </c>
      <c r="H16" s="8"/>
      <c r="I16" s="8">
        <f t="shared" si="4"/>
        <v>381</v>
      </c>
      <c r="J16" s="16">
        <f>VLOOKUP(A16,[1]TDSheet!$A:$I,9,0)</f>
        <v>0.45</v>
      </c>
      <c r="M16" s="2">
        <f t="shared" si="5"/>
        <v>539</v>
      </c>
      <c r="Q16" s="2">
        <f>VLOOKUP(A16,[1]TDSheet!$A:$S,19,0)</f>
        <v>0</v>
      </c>
      <c r="R16" s="2">
        <f t="shared" si="6"/>
        <v>107.8</v>
      </c>
      <c r="S16" s="17">
        <f>11*R16-I16</f>
        <v>804.8</v>
      </c>
      <c r="T16" s="17">
        <v>850</v>
      </c>
      <c r="U16" s="30"/>
      <c r="W16" s="2">
        <f t="shared" si="7"/>
        <v>11.419294990723563</v>
      </c>
      <c r="X16" s="2">
        <f t="shared" si="8"/>
        <v>3.5343228200371057</v>
      </c>
      <c r="Y16" s="2">
        <f>VLOOKUP(A16,[1]TDSheet!$A:$X,24,0)</f>
        <v>116.7538</v>
      </c>
      <c r="Z16" s="2">
        <f>VLOOKUP(A16,[1]TDSheet!$A:$Y,25,0)</f>
        <v>101</v>
      </c>
      <c r="AA16" s="2">
        <f>VLOOKUP(A16,[1]TDSheet!$A:$Q,17,0)</f>
        <v>75.400000000000006</v>
      </c>
      <c r="AC16" s="2">
        <f t="shared" si="9"/>
        <v>382.5</v>
      </c>
    </row>
    <row r="17" spans="1:29" ht="11.1" customHeight="1" outlineLevel="2" x14ac:dyDescent="0.2">
      <c r="A17" s="7" t="s">
        <v>31</v>
      </c>
      <c r="B17" s="7" t="s">
        <v>25</v>
      </c>
      <c r="C17" s="7"/>
      <c r="D17" s="8">
        <v>131</v>
      </c>
      <c r="E17" s="8"/>
      <c r="F17" s="8">
        <v>11</v>
      </c>
      <c r="G17" s="8">
        <v>118</v>
      </c>
      <c r="H17" s="8"/>
      <c r="I17" s="8">
        <f t="shared" si="4"/>
        <v>118</v>
      </c>
      <c r="J17" s="16">
        <f>VLOOKUP(A17,[1]TDSheet!$A:$I,9,0)</f>
        <v>0.35</v>
      </c>
      <c r="M17" s="2">
        <f t="shared" si="5"/>
        <v>11</v>
      </c>
      <c r="Q17" s="2">
        <f>VLOOKUP(A17,[1]TDSheet!$A:$S,19,0)</f>
        <v>0</v>
      </c>
      <c r="R17" s="2">
        <f t="shared" si="6"/>
        <v>2.2000000000000002</v>
      </c>
      <c r="S17" s="17"/>
      <c r="T17" s="17">
        <f t="shared" si="3"/>
        <v>0</v>
      </c>
      <c r="U17" s="30"/>
      <c r="W17" s="2">
        <f t="shared" si="7"/>
        <v>53.636363636363633</v>
      </c>
      <c r="X17" s="2">
        <f t="shared" si="8"/>
        <v>53.636363636363633</v>
      </c>
      <c r="Y17" s="2">
        <f>VLOOKUP(A17,[1]TDSheet!$A:$X,24,0)</f>
        <v>2.4</v>
      </c>
      <c r="Z17" s="2">
        <f>VLOOKUP(A17,[1]TDSheet!$A:$Y,25,0)</f>
        <v>0.8</v>
      </c>
      <c r="AA17" s="2">
        <f>VLOOKUP(A17,[1]TDSheet!$A:$Q,17,0)</f>
        <v>1.2</v>
      </c>
      <c r="AC17" s="2">
        <f t="shared" si="9"/>
        <v>0</v>
      </c>
    </row>
    <row r="18" spans="1:29" ht="21.95" customHeight="1" outlineLevel="2" x14ac:dyDescent="0.2">
      <c r="A18" s="7" t="s">
        <v>79</v>
      </c>
      <c r="B18" s="7" t="s">
        <v>25</v>
      </c>
      <c r="C18" s="7"/>
      <c r="D18" s="8">
        <v>317</v>
      </c>
      <c r="E18" s="8">
        <v>170</v>
      </c>
      <c r="F18" s="8">
        <v>144</v>
      </c>
      <c r="G18" s="8">
        <v>339</v>
      </c>
      <c r="H18" s="8">
        <f>VLOOKUP(A18,Лист1!A:B,2,0)</f>
        <v>170</v>
      </c>
      <c r="I18" s="8">
        <f t="shared" si="4"/>
        <v>169</v>
      </c>
      <c r="J18" s="16">
        <f>VLOOKUP(A18,[1]TDSheet!$A:$I,9,0)</f>
        <v>0</v>
      </c>
      <c r="M18" s="2">
        <f t="shared" si="5"/>
        <v>24</v>
      </c>
      <c r="N18" s="2">
        <f>VLOOKUP(A18,[2]TDSheet!$A:$F,6,0)</f>
        <v>120</v>
      </c>
      <c r="Q18" s="2">
        <f>VLOOKUP(A18,[1]TDSheet!$A:$S,19,0)</f>
        <v>0</v>
      </c>
      <c r="R18" s="2">
        <f t="shared" si="6"/>
        <v>4.8</v>
      </c>
      <c r="S18" s="17"/>
      <c r="T18" s="17">
        <f t="shared" si="3"/>
        <v>0</v>
      </c>
      <c r="U18" s="30"/>
      <c r="W18" s="2">
        <f t="shared" si="7"/>
        <v>35.208333333333336</v>
      </c>
      <c r="X18" s="2">
        <f t="shared" si="8"/>
        <v>35.208333333333336</v>
      </c>
      <c r="Y18" s="2">
        <f>VLOOKUP(A18,[1]TDSheet!$A:$X,24,0)</f>
        <v>2</v>
      </c>
      <c r="Z18" s="2">
        <f>VLOOKUP(A18,[1]TDSheet!$A:$Y,25,0)</f>
        <v>3.2</v>
      </c>
      <c r="AA18" s="2">
        <f>VLOOKUP(A18,[1]TDSheet!$A:$Q,17,0)</f>
        <v>2.2000000000000002</v>
      </c>
      <c r="AC18" s="2">
        <f t="shared" si="9"/>
        <v>0</v>
      </c>
    </row>
    <row r="19" spans="1:29" ht="11.1" customHeight="1" outlineLevel="2" x14ac:dyDescent="0.2">
      <c r="A19" s="7" t="s">
        <v>80</v>
      </c>
      <c r="B19" s="7" t="s">
        <v>25</v>
      </c>
      <c r="C19" s="7"/>
      <c r="D19" s="8">
        <v>150</v>
      </c>
      <c r="E19" s="8">
        <v>135</v>
      </c>
      <c r="F19" s="8">
        <v>150</v>
      </c>
      <c r="G19" s="8">
        <v>135</v>
      </c>
      <c r="H19" s="8">
        <f>VLOOKUP(A19,Лист1!A:B,2,0)</f>
        <v>135</v>
      </c>
      <c r="I19" s="8">
        <f t="shared" si="4"/>
        <v>0</v>
      </c>
      <c r="J19" s="16">
        <f>VLOOKUP(A19,[1]TDSheet!$A:$I,9,0)</f>
        <v>0</v>
      </c>
      <c r="M19" s="2">
        <f t="shared" si="5"/>
        <v>0</v>
      </c>
      <c r="N19" s="2">
        <f>VLOOKUP(A19,[2]TDSheet!$A:$F,6,0)</f>
        <v>150</v>
      </c>
      <c r="Q19" s="2">
        <f>VLOOKUP(A19,[1]TDSheet!$A:$S,19,0)</f>
        <v>0</v>
      </c>
      <c r="R19" s="2">
        <f t="shared" si="6"/>
        <v>0</v>
      </c>
      <c r="S19" s="17"/>
      <c r="T19" s="17">
        <f t="shared" si="3"/>
        <v>0</v>
      </c>
      <c r="U19" s="30"/>
      <c r="W19" s="2" t="e">
        <f t="shared" si="7"/>
        <v>#DIV/0!</v>
      </c>
      <c r="X19" s="2" t="e">
        <f t="shared" si="8"/>
        <v>#DIV/0!</v>
      </c>
      <c r="Y19" s="2">
        <f>VLOOKUP(A19,[1]TDSheet!$A:$X,24,0)</f>
        <v>0</v>
      </c>
      <c r="Z19" s="2">
        <f>VLOOKUP(A19,[1]TDSheet!$A:$Y,25,0)</f>
        <v>0</v>
      </c>
      <c r="AA19" s="2">
        <f>VLOOKUP(A19,[1]TDSheet!$A:$Q,17,0)</f>
        <v>0</v>
      </c>
      <c r="AC19" s="2">
        <f t="shared" si="9"/>
        <v>0</v>
      </c>
    </row>
    <row r="20" spans="1:29" ht="11.1" customHeight="1" outlineLevel="2" x14ac:dyDescent="0.2">
      <c r="A20" s="7" t="s">
        <v>81</v>
      </c>
      <c r="B20" s="7" t="s">
        <v>25</v>
      </c>
      <c r="C20" s="7"/>
      <c r="D20" s="8">
        <v>108</v>
      </c>
      <c r="E20" s="8">
        <v>24</v>
      </c>
      <c r="F20" s="8">
        <v>108</v>
      </c>
      <c r="G20" s="8">
        <v>24</v>
      </c>
      <c r="H20" s="8">
        <f>VLOOKUP(A20,Лист1!A:B,2,0)</f>
        <v>24</v>
      </c>
      <c r="I20" s="8">
        <f t="shared" si="4"/>
        <v>0</v>
      </c>
      <c r="J20" s="16">
        <f>VLOOKUP(A20,[1]TDSheet!$A:$I,9,0)</f>
        <v>0</v>
      </c>
      <c r="M20" s="2">
        <f t="shared" si="5"/>
        <v>0</v>
      </c>
      <c r="N20" s="2">
        <f>VLOOKUP(A20,[2]TDSheet!$A:$F,6,0)</f>
        <v>108</v>
      </c>
      <c r="Q20" s="2">
        <f>VLOOKUP(A20,[1]TDSheet!$A:$S,19,0)</f>
        <v>0</v>
      </c>
      <c r="R20" s="2">
        <f t="shared" si="6"/>
        <v>0</v>
      </c>
      <c r="S20" s="17"/>
      <c r="T20" s="17">
        <f t="shared" si="3"/>
        <v>0</v>
      </c>
      <c r="U20" s="30"/>
      <c r="W20" s="2" t="e">
        <f t="shared" si="7"/>
        <v>#DIV/0!</v>
      </c>
      <c r="X20" s="2" t="e">
        <f t="shared" si="8"/>
        <v>#DIV/0!</v>
      </c>
      <c r="Y20" s="2">
        <f>VLOOKUP(A20,[1]TDSheet!$A:$X,24,0)</f>
        <v>0</v>
      </c>
      <c r="Z20" s="2">
        <f>VLOOKUP(A20,[1]TDSheet!$A:$Y,25,0)</f>
        <v>0</v>
      </c>
      <c r="AA20" s="2">
        <f>VLOOKUP(A20,[1]TDSheet!$A:$Q,17,0)</f>
        <v>0</v>
      </c>
      <c r="AC20" s="2">
        <f t="shared" si="9"/>
        <v>0</v>
      </c>
    </row>
    <row r="21" spans="1:29" ht="11.1" customHeight="1" outlineLevel="2" x14ac:dyDescent="0.2">
      <c r="A21" s="7" t="s">
        <v>82</v>
      </c>
      <c r="B21" s="7" t="s">
        <v>25</v>
      </c>
      <c r="C21" s="7"/>
      <c r="D21" s="8">
        <v>84</v>
      </c>
      <c r="E21" s="8"/>
      <c r="F21" s="8">
        <v>84</v>
      </c>
      <c r="G21" s="8"/>
      <c r="H21" s="8"/>
      <c r="I21" s="8">
        <f t="shared" si="4"/>
        <v>0</v>
      </c>
      <c r="J21" s="16">
        <f>VLOOKUP(A21,[1]TDSheet!$A:$I,9,0)</f>
        <v>0</v>
      </c>
      <c r="M21" s="2">
        <f t="shared" si="5"/>
        <v>0</v>
      </c>
      <c r="N21" s="2">
        <f>VLOOKUP(A21,[2]TDSheet!$A:$F,6,0)</f>
        <v>84</v>
      </c>
      <c r="Q21" s="2">
        <f>VLOOKUP(A21,[1]TDSheet!$A:$S,19,0)</f>
        <v>0</v>
      </c>
      <c r="R21" s="2">
        <f t="shared" si="6"/>
        <v>0</v>
      </c>
      <c r="S21" s="17"/>
      <c r="T21" s="17">
        <f t="shared" si="3"/>
        <v>0</v>
      </c>
      <c r="U21" s="30"/>
      <c r="W21" s="2" t="e">
        <f t="shared" si="7"/>
        <v>#DIV/0!</v>
      </c>
      <c r="X21" s="2" t="e">
        <f t="shared" si="8"/>
        <v>#DIV/0!</v>
      </c>
      <c r="Y21" s="2">
        <f>VLOOKUP(A21,[1]TDSheet!$A:$X,24,0)</f>
        <v>0</v>
      </c>
      <c r="Z21" s="2">
        <f>VLOOKUP(A21,[1]TDSheet!$A:$Y,25,0)</f>
        <v>0</v>
      </c>
      <c r="AA21" s="2">
        <f>VLOOKUP(A21,[1]TDSheet!$A:$Q,17,0)</f>
        <v>0</v>
      </c>
      <c r="AC21" s="2">
        <f t="shared" si="9"/>
        <v>0</v>
      </c>
    </row>
    <row r="22" spans="1:29" ht="11.1" customHeight="1" outlineLevel="2" x14ac:dyDescent="0.2">
      <c r="A22" s="7" t="s">
        <v>83</v>
      </c>
      <c r="B22" s="7" t="s">
        <v>25</v>
      </c>
      <c r="C22" s="7"/>
      <c r="D22" s="8">
        <v>172</v>
      </c>
      <c r="E22" s="8"/>
      <c r="F22" s="8">
        <v>71</v>
      </c>
      <c r="G22" s="8">
        <v>100</v>
      </c>
      <c r="H22" s="8"/>
      <c r="I22" s="8">
        <f t="shared" si="4"/>
        <v>100</v>
      </c>
      <c r="J22" s="16">
        <f>VLOOKUP(A22,[1]TDSheet!$A:$I,9,0)</f>
        <v>0.5</v>
      </c>
      <c r="M22" s="2">
        <f t="shared" si="5"/>
        <v>71</v>
      </c>
      <c r="Q22" s="2">
        <f>VLOOKUP(A22,[1]TDSheet!$A:$S,19,0)</f>
        <v>0</v>
      </c>
      <c r="R22" s="2">
        <f t="shared" si="6"/>
        <v>14.2</v>
      </c>
      <c r="S22" s="17">
        <f t="shared" si="10"/>
        <v>70.399999999999977</v>
      </c>
      <c r="T22" s="17">
        <f t="shared" si="3"/>
        <v>70.399999999999977</v>
      </c>
      <c r="U22" s="30"/>
      <c r="W22" s="2">
        <f t="shared" si="7"/>
        <v>11.999999999999998</v>
      </c>
      <c r="X22" s="2">
        <f t="shared" si="8"/>
        <v>7.042253521126761</v>
      </c>
      <c r="Y22" s="2">
        <f>VLOOKUP(A22,[1]TDSheet!$A:$X,24,0)</f>
        <v>17.600000000000001</v>
      </c>
      <c r="Z22" s="2">
        <f>VLOOKUP(A22,[1]TDSheet!$A:$Y,25,0)</f>
        <v>6.4</v>
      </c>
      <c r="AA22" s="2">
        <f>VLOOKUP(A22,[1]TDSheet!$A:$Q,17,0)</f>
        <v>1.8</v>
      </c>
      <c r="AC22" s="2">
        <f t="shared" si="9"/>
        <v>35.199999999999989</v>
      </c>
    </row>
    <row r="23" spans="1:29" ht="11.1" customHeight="1" outlineLevel="2" x14ac:dyDescent="0.2">
      <c r="A23" s="7" t="s">
        <v>84</v>
      </c>
      <c r="B23" s="7" t="s">
        <v>25</v>
      </c>
      <c r="C23" s="7"/>
      <c r="D23" s="8">
        <v>180</v>
      </c>
      <c r="E23" s="8">
        <v>220</v>
      </c>
      <c r="F23" s="8">
        <v>172</v>
      </c>
      <c r="G23" s="8">
        <v>220</v>
      </c>
      <c r="H23" s="8">
        <f>VLOOKUP(A23,Лист1!A:B,2,0)</f>
        <v>220</v>
      </c>
      <c r="I23" s="8">
        <f t="shared" si="4"/>
        <v>0</v>
      </c>
      <c r="J23" s="16">
        <f>VLOOKUP(A23,[1]TDSheet!$A:$I,9,0)</f>
        <v>0</v>
      </c>
      <c r="M23" s="2">
        <f t="shared" si="5"/>
        <v>12</v>
      </c>
      <c r="N23" s="2">
        <f>VLOOKUP(A23,[2]TDSheet!$A:$F,6,0)</f>
        <v>160</v>
      </c>
      <c r="Q23" s="2">
        <f>VLOOKUP(A23,[1]TDSheet!$A:$S,19,0)</f>
        <v>0</v>
      </c>
      <c r="R23" s="2">
        <f t="shared" si="6"/>
        <v>2.4</v>
      </c>
      <c r="S23" s="17"/>
      <c r="T23" s="17">
        <f t="shared" si="3"/>
        <v>0</v>
      </c>
      <c r="U23" s="30"/>
      <c r="W23" s="2">
        <f t="shared" si="7"/>
        <v>0</v>
      </c>
      <c r="X23" s="2">
        <f t="shared" si="8"/>
        <v>0</v>
      </c>
      <c r="Y23" s="2">
        <f>VLOOKUP(A23,[1]TDSheet!$A:$X,24,0)</f>
        <v>1.4</v>
      </c>
      <c r="Z23" s="2">
        <f>VLOOKUP(A23,[1]TDSheet!$A:$Y,25,0)</f>
        <v>0.4</v>
      </c>
      <c r="AA23" s="2">
        <f>VLOOKUP(A23,[1]TDSheet!$A:$Q,17,0)</f>
        <v>3.8</v>
      </c>
      <c r="AC23" s="2">
        <f t="shared" si="9"/>
        <v>0</v>
      </c>
    </row>
    <row r="24" spans="1:29" ht="11.1" customHeight="1" outlineLevel="2" x14ac:dyDescent="0.2">
      <c r="A24" s="7" t="s">
        <v>85</v>
      </c>
      <c r="B24" s="7" t="s">
        <v>25</v>
      </c>
      <c r="C24" s="7"/>
      <c r="D24" s="8">
        <v>142</v>
      </c>
      <c r="E24" s="8">
        <v>254</v>
      </c>
      <c r="F24" s="8">
        <v>100</v>
      </c>
      <c r="G24" s="8">
        <v>296</v>
      </c>
      <c r="H24" s="8">
        <f>VLOOKUP(A24,Лист1!A:B,2,0)</f>
        <v>200</v>
      </c>
      <c r="I24" s="8">
        <f t="shared" si="4"/>
        <v>96</v>
      </c>
      <c r="J24" s="16">
        <f>VLOOKUP(A24,[1]TDSheet!$A:$I,9,0)</f>
        <v>0</v>
      </c>
      <c r="M24" s="2">
        <f t="shared" si="5"/>
        <v>0</v>
      </c>
      <c r="N24" s="2">
        <f>VLOOKUP(A24,[2]TDSheet!$A:$F,6,0)</f>
        <v>100</v>
      </c>
      <c r="Q24" s="2">
        <f>VLOOKUP(A24,[1]TDSheet!$A:$S,19,0)</f>
        <v>0</v>
      </c>
      <c r="R24" s="2">
        <f t="shared" si="6"/>
        <v>0</v>
      </c>
      <c r="S24" s="17"/>
      <c r="T24" s="17">
        <f t="shared" si="3"/>
        <v>0</v>
      </c>
      <c r="U24" s="30"/>
      <c r="W24" s="2" t="e">
        <f t="shared" si="7"/>
        <v>#DIV/0!</v>
      </c>
      <c r="X24" s="2" t="e">
        <f t="shared" si="8"/>
        <v>#DIV/0!</v>
      </c>
      <c r="Y24" s="2">
        <f>VLOOKUP(A24,[1]TDSheet!$A:$X,24,0)</f>
        <v>0.8</v>
      </c>
      <c r="Z24" s="2">
        <f>VLOOKUP(A24,[1]TDSheet!$A:$Y,25,0)</f>
        <v>2.4</v>
      </c>
      <c r="AA24" s="2">
        <f>VLOOKUP(A24,[1]TDSheet!$A:$Q,17,0)</f>
        <v>0.2</v>
      </c>
      <c r="AC24" s="2">
        <f t="shared" si="9"/>
        <v>0</v>
      </c>
    </row>
    <row r="25" spans="1:29" ht="11.1" customHeight="1" outlineLevel="2" x14ac:dyDescent="0.2">
      <c r="A25" s="7" t="s">
        <v>86</v>
      </c>
      <c r="B25" s="7" t="s">
        <v>25</v>
      </c>
      <c r="C25" s="7"/>
      <c r="D25" s="8">
        <v>312</v>
      </c>
      <c r="E25" s="8">
        <v>228</v>
      </c>
      <c r="F25" s="8">
        <v>280</v>
      </c>
      <c r="G25" s="8">
        <v>243</v>
      </c>
      <c r="H25" s="8">
        <f>VLOOKUP(A25,Лист1!A:B,2,0)</f>
        <v>204</v>
      </c>
      <c r="I25" s="8">
        <f t="shared" si="4"/>
        <v>39</v>
      </c>
      <c r="J25" s="16">
        <f>VLOOKUP(A25,[1]TDSheet!$A:$I,9,0)</f>
        <v>0.3</v>
      </c>
      <c r="M25" s="2">
        <f t="shared" si="5"/>
        <v>28</v>
      </c>
      <c r="N25" s="2">
        <f>VLOOKUP(A25,[2]TDSheet!$A:$F,6,0)</f>
        <v>252</v>
      </c>
      <c r="Q25" s="2">
        <f>VLOOKUP(A25,[1]TDSheet!$A:$S,19,0)</f>
        <v>22.5</v>
      </c>
      <c r="R25" s="2">
        <f t="shared" si="6"/>
        <v>5.6</v>
      </c>
      <c r="S25" s="17">
        <f>12*R25-I25-Q25</f>
        <v>5.6999999999999886</v>
      </c>
      <c r="T25" s="17">
        <v>10</v>
      </c>
      <c r="U25" s="30"/>
      <c r="W25" s="2">
        <f t="shared" si="7"/>
        <v>12.767857142857144</v>
      </c>
      <c r="X25" s="2">
        <f t="shared" si="8"/>
        <v>10.982142857142858</v>
      </c>
      <c r="Y25" s="2">
        <f>VLOOKUP(A25,[1]TDSheet!$A:$X,24,0)</f>
        <v>6</v>
      </c>
      <c r="Z25" s="2">
        <f>VLOOKUP(A25,[1]TDSheet!$A:$Y,25,0)</f>
        <v>6.4</v>
      </c>
      <c r="AA25" s="2">
        <f>VLOOKUP(A25,[1]TDSheet!$A:$Q,17,0)</f>
        <v>8</v>
      </c>
      <c r="AC25" s="2">
        <f t="shared" si="9"/>
        <v>3</v>
      </c>
    </row>
    <row r="26" spans="1:29" ht="11.1" customHeight="1" outlineLevel="2" x14ac:dyDescent="0.2">
      <c r="A26" s="7" t="s">
        <v>87</v>
      </c>
      <c r="B26" s="7" t="s">
        <v>25</v>
      </c>
      <c r="C26" s="7"/>
      <c r="D26" s="8">
        <v>168</v>
      </c>
      <c r="E26" s="8">
        <v>402</v>
      </c>
      <c r="F26" s="8">
        <v>168</v>
      </c>
      <c r="G26" s="8">
        <v>402</v>
      </c>
      <c r="H26" s="8"/>
      <c r="I26" s="8">
        <f t="shared" si="4"/>
        <v>402</v>
      </c>
      <c r="J26" s="16">
        <f>VLOOKUP(A26,[1]TDSheet!$A:$I,9,0)</f>
        <v>0</v>
      </c>
      <c r="M26" s="2">
        <f t="shared" si="5"/>
        <v>0</v>
      </c>
      <c r="N26" s="2">
        <f>VLOOKUP(A26,[2]TDSheet!$A:$F,6,0)</f>
        <v>168</v>
      </c>
      <c r="Q26" s="2">
        <f>VLOOKUP(A26,[1]TDSheet!$A:$S,19,0)</f>
        <v>0</v>
      </c>
      <c r="R26" s="2">
        <f t="shared" si="6"/>
        <v>0</v>
      </c>
      <c r="S26" s="17"/>
      <c r="T26" s="17">
        <f t="shared" si="3"/>
        <v>0</v>
      </c>
      <c r="U26" s="30"/>
      <c r="W26" s="2" t="e">
        <f t="shared" si="7"/>
        <v>#DIV/0!</v>
      </c>
      <c r="X26" s="2" t="e">
        <f t="shared" si="8"/>
        <v>#DIV/0!</v>
      </c>
      <c r="Y26" s="2">
        <f>VLOOKUP(A26,[1]TDSheet!$A:$X,24,0)</f>
        <v>0</v>
      </c>
      <c r="Z26" s="2">
        <f>VLOOKUP(A26,[1]TDSheet!$A:$Y,25,0)</f>
        <v>0</v>
      </c>
      <c r="AA26" s="2">
        <f>VLOOKUP(A26,[1]TDSheet!$A:$Q,17,0)</f>
        <v>0</v>
      </c>
      <c r="AC26" s="2">
        <f t="shared" si="9"/>
        <v>0</v>
      </c>
    </row>
    <row r="27" spans="1:29" ht="11.1" customHeight="1" outlineLevel="2" x14ac:dyDescent="0.2">
      <c r="A27" s="7" t="s">
        <v>88</v>
      </c>
      <c r="B27" s="7" t="s">
        <v>25</v>
      </c>
      <c r="C27" s="7"/>
      <c r="D27" s="8">
        <v>5</v>
      </c>
      <c r="E27" s="8"/>
      <c r="F27" s="8"/>
      <c r="G27" s="8">
        <v>5</v>
      </c>
      <c r="H27" s="8"/>
      <c r="I27" s="8">
        <f t="shared" si="4"/>
        <v>5</v>
      </c>
      <c r="J27" s="16">
        <f>VLOOKUP(A27,[1]TDSheet!$A:$I,9,0)</f>
        <v>0.28000000000000003</v>
      </c>
      <c r="M27" s="2">
        <f t="shared" si="5"/>
        <v>0</v>
      </c>
      <c r="Q27" s="2">
        <f>VLOOKUP(A27,[1]TDSheet!$A:$S,19,0)</f>
        <v>0</v>
      </c>
      <c r="R27" s="2">
        <f t="shared" si="6"/>
        <v>0</v>
      </c>
      <c r="S27" s="17"/>
      <c r="T27" s="17">
        <f t="shared" si="3"/>
        <v>0</v>
      </c>
      <c r="U27" s="30"/>
      <c r="W27" s="2" t="e">
        <f t="shared" si="7"/>
        <v>#DIV/0!</v>
      </c>
      <c r="X27" s="2" t="e">
        <f t="shared" si="8"/>
        <v>#DIV/0!</v>
      </c>
      <c r="Y27" s="2">
        <f>VLOOKUP(A27,[1]TDSheet!$A:$X,24,0)</f>
        <v>9.6</v>
      </c>
      <c r="Z27" s="2">
        <f>VLOOKUP(A27,[1]TDSheet!$A:$Y,25,0)</f>
        <v>1</v>
      </c>
      <c r="AA27" s="2">
        <f>VLOOKUP(A27,[1]TDSheet!$A:$Q,17,0)</f>
        <v>0</v>
      </c>
      <c r="AC27" s="2">
        <f t="shared" si="9"/>
        <v>0</v>
      </c>
    </row>
    <row r="28" spans="1:29" ht="11.1" customHeight="1" outlineLevel="2" x14ac:dyDescent="0.2">
      <c r="A28" s="7" t="s">
        <v>89</v>
      </c>
      <c r="B28" s="7" t="s">
        <v>25</v>
      </c>
      <c r="C28" s="7"/>
      <c r="D28" s="8">
        <v>402</v>
      </c>
      <c r="E28" s="8">
        <v>120</v>
      </c>
      <c r="F28" s="8">
        <v>404</v>
      </c>
      <c r="G28" s="8">
        <v>118</v>
      </c>
      <c r="H28" s="8">
        <f>VLOOKUP(A28,Лист1!A:B,2,0)</f>
        <v>120</v>
      </c>
      <c r="I28" s="8">
        <f t="shared" si="4"/>
        <v>-2</v>
      </c>
      <c r="J28" s="16">
        <f>VLOOKUP(A28,[1]TDSheet!$A:$I,9,0)</f>
        <v>0</v>
      </c>
      <c r="M28" s="2">
        <f t="shared" si="5"/>
        <v>2</v>
      </c>
      <c r="N28" s="2">
        <f>VLOOKUP(A28,[2]TDSheet!$A:$F,6,0)</f>
        <v>402</v>
      </c>
      <c r="Q28" s="2">
        <f>VLOOKUP(A28,[1]TDSheet!$A:$S,19,0)</f>
        <v>0</v>
      </c>
      <c r="R28" s="2">
        <f t="shared" si="6"/>
        <v>0.4</v>
      </c>
      <c r="S28" s="17"/>
      <c r="T28" s="17">
        <f t="shared" si="3"/>
        <v>0</v>
      </c>
      <c r="U28" s="30"/>
      <c r="W28" s="2">
        <f t="shared" si="7"/>
        <v>-5</v>
      </c>
      <c r="X28" s="2">
        <f t="shared" si="8"/>
        <v>-5</v>
      </c>
      <c r="Y28" s="2">
        <f>VLOOKUP(A28,[1]TDSheet!$A:$X,24,0)</f>
        <v>0</v>
      </c>
      <c r="Z28" s="2">
        <f>VLOOKUP(A28,[1]TDSheet!$A:$Y,25,0)</f>
        <v>0</v>
      </c>
      <c r="AA28" s="2">
        <f>VLOOKUP(A28,[1]TDSheet!$A:$Q,17,0)</f>
        <v>0</v>
      </c>
      <c r="AC28" s="2">
        <f t="shared" si="9"/>
        <v>0</v>
      </c>
    </row>
    <row r="29" spans="1:29" ht="21.95" customHeight="1" outlineLevel="2" x14ac:dyDescent="0.2">
      <c r="A29" s="7" t="s">
        <v>90</v>
      </c>
      <c r="B29" s="7" t="s">
        <v>25</v>
      </c>
      <c r="C29" s="7"/>
      <c r="D29" s="8">
        <v>820</v>
      </c>
      <c r="E29" s="8">
        <v>366</v>
      </c>
      <c r="F29" s="8">
        <v>790</v>
      </c>
      <c r="G29" s="8">
        <v>388</v>
      </c>
      <c r="H29" s="8">
        <f>VLOOKUP(A29,Лист1!A:B,2,0)</f>
        <v>366</v>
      </c>
      <c r="I29" s="8">
        <f t="shared" si="4"/>
        <v>22</v>
      </c>
      <c r="J29" s="16">
        <f>VLOOKUP(A29,[1]TDSheet!$A:$I,9,0)</f>
        <v>0.42</v>
      </c>
      <c r="M29" s="2">
        <f t="shared" si="5"/>
        <v>40</v>
      </c>
      <c r="N29" s="2">
        <f>VLOOKUP(A29,[2]TDSheet!$A:$F,6,0)</f>
        <v>750</v>
      </c>
      <c r="Q29" s="2">
        <f>VLOOKUP(A29,[1]TDSheet!$A:$S,19,0)</f>
        <v>0</v>
      </c>
      <c r="R29" s="2">
        <f t="shared" si="6"/>
        <v>8</v>
      </c>
      <c r="S29" s="17">
        <f>10*R29-I29</f>
        <v>58</v>
      </c>
      <c r="T29" s="17">
        <v>60</v>
      </c>
      <c r="U29" s="30">
        <v>60</v>
      </c>
      <c r="V29" s="10" t="s">
        <v>160</v>
      </c>
      <c r="W29" s="2">
        <f t="shared" si="7"/>
        <v>10.25</v>
      </c>
      <c r="X29" s="2">
        <f t="shared" si="8"/>
        <v>2.75</v>
      </c>
      <c r="Y29" s="2">
        <f>VLOOKUP(A29,[1]TDSheet!$A:$X,24,0)</f>
        <v>5</v>
      </c>
      <c r="Z29" s="2">
        <f>VLOOKUP(A29,[1]TDSheet!$A:$Y,25,0)</f>
        <v>7.6</v>
      </c>
      <c r="AA29" s="2">
        <f>VLOOKUP(A29,[1]TDSheet!$A:$Q,17,0)</f>
        <v>2</v>
      </c>
      <c r="AC29" s="2">
        <f t="shared" si="9"/>
        <v>25.2</v>
      </c>
    </row>
    <row r="30" spans="1:29" ht="21.95" customHeight="1" outlineLevel="2" x14ac:dyDescent="0.2">
      <c r="A30" s="7" t="s">
        <v>91</v>
      </c>
      <c r="B30" s="7" t="s">
        <v>25</v>
      </c>
      <c r="C30" s="7"/>
      <c r="D30" s="8">
        <v>1213</v>
      </c>
      <c r="E30" s="8">
        <v>800</v>
      </c>
      <c r="F30" s="8">
        <v>791</v>
      </c>
      <c r="G30" s="19">
        <f>723+G107</f>
        <v>715</v>
      </c>
      <c r="H30" s="8">
        <f>VLOOKUP(A30,Лист1!A:B,2,0)</f>
        <v>150</v>
      </c>
      <c r="I30" s="8">
        <f t="shared" si="4"/>
        <v>565</v>
      </c>
      <c r="J30" s="16">
        <f>VLOOKUP(A30,[1]TDSheet!$A:$I,9,0)</f>
        <v>0.42</v>
      </c>
      <c r="M30" s="2">
        <f t="shared" si="5"/>
        <v>65</v>
      </c>
      <c r="N30" s="2">
        <f>VLOOKUP(A30,[2]TDSheet!$A:$F,6,0)</f>
        <v>726</v>
      </c>
      <c r="Q30" s="2">
        <f>VLOOKUP(A30,[1]TDSheet!$A:$S,19,0)</f>
        <v>0</v>
      </c>
      <c r="R30" s="2">
        <f t="shared" si="6"/>
        <v>13</v>
      </c>
      <c r="S30" s="17"/>
      <c r="T30" s="17">
        <f t="shared" si="3"/>
        <v>0</v>
      </c>
      <c r="U30" s="30"/>
      <c r="W30" s="2">
        <f t="shared" si="7"/>
        <v>43.46153846153846</v>
      </c>
      <c r="X30" s="2">
        <f t="shared" si="8"/>
        <v>43.46153846153846</v>
      </c>
      <c r="Y30" s="2">
        <f>VLOOKUP(A30,[1]TDSheet!$A:$X,24,0)</f>
        <v>38.799999999999997</v>
      </c>
      <c r="Z30" s="2">
        <f>VLOOKUP(A30,[1]TDSheet!$A:$Y,25,0)</f>
        <v>38.6</v>
      </c>
      <c r="AA30" s="2">
        <f>VLOOKUP(A30,[1]TDSheet!$A:$Q,17,0)</f>
        <v>30.2</v>
      </c>
      <c r="AC30" s="2">
        <f t="shared" si="9"/>
        <v>0</v>
      </c>
    </row>
    <row r="31" spans="1:29" ht="21.95" customHeight="1" outlineLevel="2" x14ac:dyDescent="0.2">
      <c r="A31" s="7" t="s">
        <v>92</v>
      </c>
      <c r="B31" s="7" t="s">
        <v>25</v>
      </c>
      <c r="C31" s="7"/>
      <c r="D31" s="8">
        <v>144</v>
      </c>
      <c r="E31" s="8">
        <v>220</v>
      </c>
      <c r="F31" s="8">
        <v>144</v>
      </c>
      <c r="G31" s="8">
        <v>220</v>
      </c>
      <c r="H31" s="8">
        <f>VLOOKUP(A31,Лист1!A:B,2,0)</f>
        <v>220</v>
      </c>
      <c r="I31" s="8">
        <f t="shared" si="4"/>
        <v>0</v>
      </c>
      <c r="J31" s="16">
        <f>VLOOKUP(A31,[1]TDSheet!$A:$I,9,0)</f>
        <v>0</v>
      </c>
      <c r="M31" s="2">
        <f t="shared" si="5"/>
        <v>0</v>
      </c>
      <c r="N31" s="2">
        <f>VLOOKUP(A31,[2]TDSheet!$A:$F,6,0)</f>
        <v>144</v>
      </c>
      <c r="Q31" s="2">
        <f>VLOOKUP(A31,[1]TDSheet!$A:$S,19,0)</f>
        <v>0</v>
      </c>
      <c r="R31" s="2">
        <f t="shared" si="6"/>
        <v>0</v>
      </c>
      <c r="S31" s="17"/>
      <c r="T31" s="17">
        <f t="shared" si="3"/>
        <v>0</v>
      </c>
      <c r="U31" s="30"/>
      <c r="W31" s="2" t="e">
        <f t="shared" si="7"/>
        <v>#DIV/0!</v>
      </c>
      <c r="X31" s="2" t="e">
        <f t="shared" si="8"/>
        <v>#DIV/0!</v>
      </c>
      <c r="Y31" s="2">
        <f>VLOOKUP(A31,[1]TDSheet!$A:$X,24,0)</f>
        <v>0</v>
      </c>
      <c r="Z31" s="2">
        <f>VLOOKUP(A31,[1]TDSheet!$A:$Y,25,0)</f>
        <v>0</v>
      </c>
      <c r="AA31" s="2">
        <f>VLOOKUP(A31,[1]TDSheet!$A:$Q,17,0)</f>
        <v>0</v>
      </c>
      <c r="AC31" s="2">
        <f t="shared" si="9"/>
        <v>0</v>
      </c>
    </row>
    <row r="32" spans="1:29" ht="11.1" customHeight="1" outlineLevel="2" x14ac:dyDescent="0.2">
      <c r="A32" s="7" t="s">
        <v>93</v>
      </c>
      <c r="B32" s="7" t="s">
        <v>25</v>
      </c>
      <c r="C32" s="7"/>
      <c r="D32" s="8">
        <v>18</v>
      </c>
      <c r="E32" s="8"/>
      <c r="F32" s="8"/>
      <c r="G32" s="8">
        <v>18</v>
      </c>
      <c r="H32" s="8"/>
      <c r="I32" s="8">
        <f t="shared" si="4"/>
        <v>18</v>
      </c>
      <c r="J32" s="16">
        <f>VLOOKUP(A32,[1]TDSheet!$A:$I,9,0)</f>
        <v>0</v>
      </c>
      <c r="M32" s="2">
        <f t="shared" si="5"/>
        <v>0</v>
      </c>
      <c r="Q32" s="2">
        <f>VLOOKUP(A32,[1]TDSheet!$A:$S,19,0)</f>
        <v>0</v>
      </c>
      <c r="R32" s="2">
        <f t="shared" si="6"/>
        <v>0</v>
      </c>
      <c r="S32" s="17"/>
      <c r="T32" s="17">
        <f t="shared" si="3"/>
        <v>0</v>
      </c>
      <c r="U32" s="30"/>
      <c r="W32" s="2" t="e">
        <f t="shared" si="7"/>
        <v>#DIV/0!</v>
      </c>
      <c r="X32" s="2" t="e">
        <f t="shared" si="8"/>
        <v>#DIV/0!</v>
      </c>
      <c r="Y32" s="2">
        <f>VLOOKUP(A32,[1]TDSheet!$A:$X,24,0)</f>
        <v>0</v>
      </c>
      <c r="Z32" s="2">
        <f>VLOOKUP(A32,[1]TDSheet!$A:$Y,25,0)</f>
        <v>0</v>
      </c>
      <c r="AA32" s="2">
        <f>VLOOKUP(A32,[1]TDSheet!$A:$Q,17,0)</f>
        <v>0</v>
      </c>
      <c r="AC32" s="2">
        <f t="shared" si="9"/>
        <v>0</v>
      </c>
    </row>
    <row r="33" spans="1:29" ht="21.95" customHeight="1" outlineLevel="2" x14ac:dyDescent="0.2">
      <c r="A33" s="7" t="s">
        <v>94</v>
      </c>
      <c r="B33" s="7" t="s">
        <v>25</v>
      </c>
      <c r="C33" s="7"/>
      <c r="D33" s="8">
        <v>120</v>
      </c>
      <c r="E33" s="8">
        <v>252</v>
      </c>
      <c r="F33" s="8">
        <v>120</v>
      </c>
      <c r="G33" s="8">
        <v>252</v>
      </c>
      <c r="H33" s="8">
        <f>VLOOKUP(A33,Лист1!A:B,2,0)</f>
        <v>252</v>
      </c>
      <c r="I33" s="8">
        <f t="shared" si="4"/>
        <v>0</v>
      </c>
      <c r="J33" s="16">
        <f>VLOOKUP(A33,[1]TDSheet!$A:$I,9,0)</f>
        <v>0</v>
      </c>
      <c r="M33" s="2">
        <f t="shared" si="5"/>
        <v>0</v>
      </c>
      <c r="N33" s="2">
        <f>VLOOKUP(A33,[2]TDSheet!$A:$F,6,0)</f>
        <v>120</v>
      </c>
      <c r="Q33" s="2">
        <f>VLOOKUP(A33,[1]TDSheet!$A:$S,19,0)</f>
        <v>0</v>
      </c>
      <c r="R33" s="2">
        <f t="shared" si="6"/>
        <v>0</v>
      </c>
      <c r="S33" s="17"/>
      <c r="T33" s="17">
        <f t="shared" si="3"/>
        <v>0</v>
      </c>
      <c r="U33" s="30"/>
      <c r="W33" s="2" t="e">
        <f t="shared" si="7"/>
        <v>#DIV/0!</v>
      </c>
      <c r="X33" s="2" t="e">
        <f t="shared" si="8"/>
        <v>#DIV/0!</v>
      </c>
      <c r="Y33" s="2">
        <f>VLOOKUP(A33,[1]TDSheet!$A:$X,24,0)</f>
        <v>0</v>
      </c>
      <c r="Z33" s="2">
        <f>VLOOKUP(A33,[1]TDSheet!$A:$Y,25,0)</f>
        <v>0</v>
      </c>
      <c r="AA33" s="2">
        <f>VLOOKUP(A33,[1]TDSheet!$A:$Q,17,0)</f>
        <v>0</v>
      </c>
      <c r="AC33" s="2">
        <f t="shared" si="9"/>
        <v>0</v>
      </c>
    </row>
    <row r="34" spans="1:29" ht="21.95" customHeight="1" outlineLevel="2" x14ac:dyDescent="0.2">
      <c r="A34" s="7" t="s">
        <v>95</v>
      </c>
      <c r="B34" s="7" t="s">
        <v>25</v>
      </c>
      <c r="C34" s="7"/>
      <c r="D34" s="8">
        <v>172</v>
      </c>
      <c r="E34" s="8">
        <v>180</v>
      </c>
      <c r="F34" s="8">
        <v>172</v>
      </c>
      <c r="G34" s="8">
        <v>180</v>
      </c>
      <c r="H34" s="8">
        <f>VLOOKUP(A34,Лист1!A:B,2,0)</f>
        <v>180</v>
      </c>
      <c r="I34" s="8">
        <f t="shared" si="4"/>
        <v>0</v>
      </c>
      <c r="J34" s="16">
        <f>VLOOKUP(A34,[1]TDSheet!$A:$I,9,0)</f>
        <v>0</v>
      </c>
      <c r="M34" s="2">
        <f t="shared" si="5"/>
        <v>0</v>
      </c>
      <c r="N34" s="2">
        <f>VLOOKUP(A34,[2]TDSheet!$A:$F,6,0)</f>
        <v>172</v>
      </c>
      <c r="Q34" s="2">
        <f>VLOOKUP(A34,[1]TDSheet!$A:$S,19,0)</f>
        <v>0</v>
      </c>
      <c r="R34" s="2">
        <f t="shared" si="6"/>
        <v>0</v>
      </c>
      <c r="S34" s="17"/>
      <c r="T34" s="17">
        <f t="shared" si="3"/>
        <v>0</v>
      </c>
      <c r="U34" s="30"/>
      <c r="W34" s="2" t="e">
        <f t="shared" si="7"/>
        <v>#DIV/0!</v>
      </c>
      <c r="X34" s="2" t="e">
        <f t="shared" si="8"/>
        <v>#DIV/0!</v>
      </c>
      <c r="Y34" s="2">
        <f>VLOOKUP(A34,[1]TDSheet!$A:$X,24,0)</f>
        <v>0.2</v>
      </c>
      <c r="Z34" s="2">
        <f>VLOOKUP(A34,[1]TDSheet!$A:$Y,25,0)</f>
        <v>0</v>
      </c>
      <c r="AA34" s="2">
        <f>VLOOKUP(A34,[1]TDSheet!$A:$Q,17,0)</f>
        <v>0</v>
      </c>
      <c r="AC34" s="2">
        <f t="shared" si="9"/>
        <v>0</v>
      </c>
    </row>
    <row r="35" spans="1:29" ht="11.1" customHeight="1" outlineLevel="2" x14ac:dyDescent="0.2">
      <c r="A35" s="7" t="s">
        <v>96</v>
      </c>
      <c r="B35" s="7" t="s">
        <v>25</v>
      </c>
      <c r="C35" s="7"/>
      <c r="D35" s="8">
        <v>155</v>
      </c>
      <c r="E35" s="8">
        <v>78</v>
      </c>
      <c r="F35" s="8">
        <v>102</v>
      </c>
      <c r="G35" s="8">
        <v>125</v>
      </c>
      <c r="H35" s="8">
        <f>VLOOKUP(A35,Лист1!A:B,2,0)</f>
        <v>78</v>
      </c>
      <c r="I35" s="8">
        <f t="shared" si="4"/>
        <v>47</v>
      </c>
      <c r="J35" s="16">
        <f>VLOOKUP(A35,[1]TDSheet!$A:$I,9,0)</f>
        <v>0.35</v>
      </c>
      <c r="M35" s="2">
        <f t="shared" si="5"/>
        <v>6</v>
      </c>
      <c r="N35" s="2">
        <f>VLOOKUP(A35,[2]TDSheet!$A:$F,6,0)</f>
        <v>96</v>
      </c>
      <c r="Q35" s="2">
        <f>VLOOKUP(A35,[1]TDSheet!$A:$S,19,0)</f>
        <v>0</v>
      </c>
      <c r="R35" s="2">
        <f t="shared" si="6"/>
        <v>1.2</v>
      </c>
      <c r="S35" s="17"/>
      <c r="T35" s="17">
        <f t="shared" si="3"/>
        <v>0</v>
      </c>
      <c r="U35" s="30"/>
      <c r="W35" s="2">
        <f t="shared" si="7"/>
        <v>39.166666666666671</v>
      </c>
      <c r="X35" s="2">
        <f t="shared" si="8"/>
        <v>39.166666666666671</v>
      </c>
      <c r="Y35" s="2">
        <f>VLOOKUP(A35,[1]TDSheet!$A:$X,24,0)</f>
        <v>2.6</v>
      </c>
      <c r="Z35" s="2">
        <f>VLOOKUP(A35,[1]TDSheet!$A:$Y,25,0)</f>
        <v>2.4</v>
      </c>
      <c r="AA35" s="2">
        <f>VLOOKUP(A35,[1]TDSheet!$A:$Q,17,0)</f>
        <v>1.8</v>
      </c>
      <c r="AC35" s="2">
        <f t="shared" si="9"/>
        <v>0</v>
      </c>
    </row>
    <row r="36" spans="1:29" ht="11.1" customHeight="1" outlineLevel="2" x14ac:dyDescent="0.2">
      <c r="A36" s="7" t="s">
        <v>97</v>
      </c>
      <c r="B36" s="7" t="s">
        <v>25</v>
      </c>
      <c r="C36" s="7"/>
      <c r="D36" s="8">
        <v>171</v>
      </c>
      <c r="E36" s="8">
        <v>108</v>
      </c>
      <c r="F36" s="8">
        <v>168</v>
      </c>
      <c r="G36" s="8">
        <v>111</v>
      </c>
      <c r="H36" s="8">
        <f>VLOOKUP(A36,Лист1!A:B,2,0)</f>
        <v>108</v>
      </c>
      <c r="I36" s="8">
        <f t="shared" si="4"/>
        <v>3</v>
      </c>
      <c r="J36" s="16">
        <f>VLOOKUP(A36,[1]TDSheet!$A:$I,9,0)</f>
        <v>0</v>
      </c>
      <c r="M36" s="2">
        <f t="shared" si="5"/>
        <v>0</v>
      </c>
      <c r="N36" s="2">
        <f>VLOOKUP(A36,[2]TDSheet!$A:$F,6,0)</f>
        <v>168</v>
      </c>
      <c r="Q36" s="2">
        <f>VLOOKUP(A36,[1]TDSheet!$A:$S,19,0)</f>
        <v>0</v>
      </c>
      <c r="R36" s="2">
        <f t="shared" si="6"/>
        <v>0</v>
      </c>
      <c r="S36" s="17"/>
      <c r="T36" s="17">
        <f t="shared" si="3"/>
        <v>0</v>
      </c>
      <c r="U36" s="30"/>
      <c r="W36" s="2" t="e">
        <f t="shared" si="7"/>
        <v>#DIV/0!</v>
      </c>
      <c r="X36" s="2" t="e">
        <f t="shared" si="8"/>
        <v>#DIV/0!</v>
      </c>
      <c r="Y36" s="2">
        <f>VLOOKUP(A36,[1]TDSheet!$A:$X,24,0)</f>
        <v>1.4</v>
      </c>
      <c r="Z36" s="2">
        <f>VLOOKUP(A36,[1]TDSheet!$A:$Y,25,0)</f>
        <v>2.8</v>
      </c>
      <c r="AA36" s="2">
        <f>VLOOKUP(A36,[1]TDSheet!$A:$Q,17,0)</f>
        <v>1.8</v>
      </c>
      <c r="AC36" s="2">
        <f t="shared" si="9"/>
        <v>0</v>
      </c>
    </row>
    <row r="37" spans="1:29" ht="11.1" customHeight="1" outlineLevel="2" x14ac:dyDescent="0.2">
      <c r="A37" s="7" t="s">
        <v>98</v>
      </c>
      <c r="B37" s="7" t="s">
        <v>25</v>
      </c>
      <c r="C37" s="7"/>
      <c r="D37" s="8">
        <v>150</v>
      </c>
      <c r="E37" s="8">
        <v>84</v>
      </c>
      <c r="F37" s="8">
        <v>150</v>
      </c>
      <c r="G37" s="8">
        <v>84</v>
      </c>
      <c r="H37" s="8">
        <f>VLOOKUP(A37,Лист1!A:B,2,0)</f>
        <v>84</v>
      </c>
      <c r="I37" s="8">
        <f t="shared" si="4"/>
        <v>0</v>
      </c>
      <c r="J37" s="16">
        <f>VLOOKUP(A37,[1]TDSheet!$A:$I,9,0)</f>
        <v>0</v>
      </c>
      <c r="M37" s="2">
        <f t="shared" si="5"/>
        <v>0</v>
      </c>
      <c r="N37" s="2">
        <f>VLOOKUP(A37,[2]TDSheet!$A:$F,6,0)</f>
        <v>150</v>
      </c>
      <c r="Q37" s="2">
        <f>VLOOKUP(A37,[1]TDSheet!$A:$S,19,0)</f>
        <v>0</v>
      </c>
      <c r="R37" s="2">
        <f t="shared" si="6"/>
        <v>0</v>
      </c>
      <c r="S37" s="17"/>
      <c r="T37" s="17">
        <f t="shared" si="3"/>
        <v>0</v>
      </c>
      <c r="U37" s="30"/>
      <c r="W37" s="2" t="e">
        <f t="shared" si="7"/>
        <v>#DIV/0!</v>
      </c>
      <c r="X37" s="2" t="e">
        <f t="shared" si="8"/>
        <v>#DIV/0!</v>
      </c>
      <c r="Y37" s="2">
        <f>VLOOKUP(A37,[1]TDSheet!$A:$X,24,0)</f>
        <v>3</v>
      </c>
      <c r="Z37" s="2">
        <f>VLOOKUP(A37,[1]TDSheet!$A:$Y,25,0)</f>
        <v>3</v>
      </c>
      <c r="AA37" s="2">
        <f>VLOOKUP(A37,[1]TDSheet!$A:$Q,17,0)</f>
        <v>0</v>
      </c>
      <c r="AC37" s="2">
        <f t="shared" si="9"/>
        <v>0</v>
      </c>
    </row>
    <row r="38" spans="1:29" ht="11.1" customHeight="1" outlineLevel="2" x14ac:dyDescent="0.2">
      <c r="A38" s="7" t="s">
        <v>41</v>
      </c>
      <c r="B38" s="7" t="s">
        <v>9</v>
      </c>
      <c r="C38" s="21" t="str">
        <f>VLOOKUP(A38,[1]TDSheet!$A:$C,3,0)</f>
        <v>Окт</v>
      </c>
      <c r="D38" s="8">
        <v>1238.3910000000001</v>
      </c>
      <c r="E38" s="8">
        <v>1189.0740000000001</v>
      </c>
      <c r="F38" s="8">
        <v>639.80600000000004</v>
      </c>
      <c r="G38" s="8">
        <v>1390.2760000000001</v>
      </c>
      <c r="H38" s="8"/>
      <c r="I38" s="8">
        <f t="shared" si="4"/>
        <v>1390.2760000000001</v>
      </c>
      <c r="J38" s="16">
        <f>VLOOKUP(A38,[1]TDSheet!$A:$I,9,0)</f>
        <v>1</v>
      </c>
      <c r="M38" s="2">
        <f t="shared" si="5"/>
        <v>639.80600000000004</v>
      </c>
      <c r="Q38" s="2">
        <f>VLOOKUP(A38,[1]TDSheet!$A:$S,19,0)</f>
        <v>400</v>
      </c>
      <c r="R38" s="2">
        <f t="shared" si="6"/>
        <v>127.96120000000001</v>
      </c>
      <c r="S38" s="17"/>
      <c r="T38" s="17">
        <f t="shared" si="3"/>
        <v>0</v>
      </c>
      <c r="U38" s="30"/>
      <c r="W38" s="2">
        <f t="shared" si="7"/>
        <v>13.990772202823981</v>
      </c>
      <c r="X38" s="2">
        <f t="shared" si="8"/>
        <v>13.990772202823981</v>
      </c>
      <c r="Y38" s="2">
        <f>VLOOKUP(A38,[1]TDSheet!$A:$X,24,0)</f>
        <v>278.9196</v>
      </c>
      <c r="Z38" s="2">
        <f>VLOOKUP(A38,[1]TDSheet!$A:$Y,25,0)</f>
        <v>184.90219999999999</v>
      </c>
      <c r="AA38" s="2">
        <f>VLOOKUP(A38,[1]TDSheet!$A:$Q,17,0)</f>
        <v>174.34620000000001</v>
      </c>
      <c r="AC38" s="2">
        <f t="shared" si="9"/>
        <v>0</v>
      </c>
    </row>
    <row r="39" spans="1:29" ht="11.1" customHeight="1" outlineLevel="2" x14ac:dyDescent="0.2">
      <c r="A39" s="7" t="s">
        <v>42</v>
      </c>
      <c r="B39" s="7" t="s">
        <v>9</v>
      </c>
      <c r="C39" s="7"/>
      <c r="D39" s="8">
        <v>1753.4159999999999</v>
      </c>
      <c r="E39" s="8">
        <v>749.07</v>
      </c>
      <c r="F39" s="8">
        <v>374.37</v>
      </c>
      <c r="G39" s="8">
        <v>750.21299999999997</v>
      </c>
      <c r="H39" s="8"/>
      <c r="I39" s="8">
        <f t="shared" si="4"/>
        <v>750.21299999999997</v>
      </c>
      <c r="J39" s="16">
        <f>VLOOKUP(A39,[1]TDSheet!$A:$I,9,0)</f>
        <v>1</v>
      </c>
      <c r="M39" s="2">
        <f t="shared" si="5"/>
        <v>374.37</v>
      </c>
      <c r="Q39" s="2">
        <f>VLOOKUP(A39,[1]TDSheet!$A:$S,19,0)</f>
        <v>900</v>
      </c>
      <c r="R39" s="2">
        <f t="shared" si="6"/>
        <v>74.873999999999995</v>
      </c>
      <c r="S39" s="31">
        <v>1750</v>
      </c>
      <c r="T39" s="17">
        <v>2500</v>
      </c>
      <c r="U39" s="33">
        <v>2250</v>
      </c>
      <c r="V39" s="10" t="s">
        <v>161</v>
      </c>
      <c r="W39" s="2">
        <f t="shared" si="7"/>
        <v>55.429294548174269</v>
      </c>
      <c r="X39" s="2">
        <f t="shared" si="8"/>
        <v>22.039866976520557</v>
      </c>
      <c r="Y39" s="2">
        <f>VLOOKUP(A39,[1]TDSheet!$A:$X,24,0)</f>
        <v>630.96620000000007</v>
      </c>
      <c r="Z39" s="2">
        <f>VLOOKUP(A39,[1]TDSheet!$A:$Y,25,0)</f>
        <v>251.5292</v>
      </c>
      <c r="AA39" s="2">
        <f>VLOOKUP(A39,[1]TDSheet!$A:$Q,17,0)</f>
        <v>286.96300000000002</v>
      </c>
      <c r="AC39" s="2">
        <f t="shared" si="9"/>
        <v>2500</v>
      </c>
    </row>
    <row r="40" spans="1:29" ht="11.1" customHeight="1" outlineLevel="2" x14ac:dyDescent="0.2">
      <c r="A40" s="7" t="s">
        <v>43</v>
      </c>
      <c r="B40" s="7" t="s">
        <v>9</v>
      </c>
      <c r="C40" s="7"/>
      <c r="D40" s="8">
        <v>53.444000000000003</v>
      </c>
      <c r="E40" s="8">
        <v>25.417999999999999</v>
      </c>
      <c r="F40" s="8">
        <v>18.884</v>
      </c>
      <c r="G40" s="8">
        <v>55.655999999999999</v>
      </c>
      <c r="H40" s="8"/>
      <c r="I40" s="8">
        <f t="shared" si="4"/>
        <v>55.655999999999999</v>
      </c>
      <c r="J40" s="16">
        <f>VLOOKUP(A40,[1]TDSheet!$A:$I,9,0)</f>
        <v>1</v>
      </c>
      <c r="M40" s="2">
        <f t="shared" si="5"/>
        <v>18.884</v>
      </c>
      <c r="Q40" s="2">
        <f>VLOOKUP(A40,[1]TDSheet!$A:$S,19,0)</f>
        <v>32</v>
      </c>
      <c r="R40" s="2">
        <f t="shared" si="6"/>
        <v>3.7768000000000002</v>
      </c>
      <c r="S40" s="17"/>
      <c r="T40" s="17">
        <f t="shared" ref="T40:T101" si="11">S40</f>
        <v>0</v>
      </c>
      <c r="U40" s="30"/>
      <c r="W40" s="2">
        <f t="shared" si="7"/>
        <v>23.209065875873755</v>
      </c>
      <c r="X40" s="2">
        <f t="shared" si="8"/>
        <v>23.209065875873755</v>
      </c>
      <c r="Y40" s="2">
        <f>VLOOKUP(A40,[1]TDSheet!$A:$X,24,0)</f>
        <v>4.2214</v>
      </c>
      <c r="Z40" s="2">
        <f>VLOOKUP(A40,[1]TDSheet!$A:$Y,25,0)</f>
        <v>3.5055999999999998</v>
      </c>
      <c r="AA40" s="2">
        <f>VLOOKUP(A40,[1]TDSheet!$A:$Q,17,0)</f>
        <v>6.7416</v>
      </c>
      <c r="AC40" s="2">
        <f t="shared" si="9"/>
        <v>0</v>
      </c>
    </row>
    <row r="41" spans="1:29" ht="11.1" customHeight="1" outlineLevel="2" x14ac:dyDescent="0.2">
      <c r="A41" s="7" t="s">
        <v>44</v>
      </c>
      <c r="B41" s="7" t="s">
        <v>9</v>
      </c>
      <c r="C41" s="21" t="str">
        <f>VLOOKUP(A41,[1]TDSheet!$A:$C,3,0)</f>
        <v>Окт</v>
      </c>
      <c r="D41" s="8">
        <v>2352.364</v>
      </c>
      <c r="E41" s="8">
        <v>2631.84</v>
      </c>
      <c r="F41" s="8">
        <v>912.779</v>
      </c>
      <c r="G41" s="8">
        <v>3012.223</v>
      </c>
      <c r="H41" s="8"/>
      <c r="I41" s="8">
        <f t="shared" si="4"/>
        <v>3012.223</v>
      </c>
      <c r="J41" s="16">
        <f>VLOOKUP(A41,[1]TDSheet!$A:$I,9,0)</f>
        <v>1</v>
      </c>
      <c r="M41" s="2">
        <f t="shared" si="5"/>
        <v>912.779</v>
      </c>
      <c r="Q41" s="2">
        <f>VLOOKUP(A41,[1]TDSheet!$A:$S,19,0)</f>
        <v>0</v>
      </c>
      <c r="R41" s="2">
        <f t="shared" si="6"/>
        <v>182.5558</v>
      </c>
      <c r="S41" s="17"/>
      <c r="T41" s="17">
        <f t="shared" si="11"/>
        <v>0</v>
      </c>
      <c r="U41" s="30"/>
      <c r="W41" s="2">
        <f t="shared" si="7"/>
        <v>16.500286487747854</v>
      </c>
      <c r="X41" s="2">
        <f t="shared" si="8"/>
        <v>16.500286487747854</v>
      </c>
      <c r="Y41" s="2">
        <f>VLOOKUP(A41,[1]TDSheet!$A:$X,24,0)</f>
        <v>344.6198</v>
      </c>
      <c r="Z41" s="2">
        <f>VLOOKUP(A41,[1]TDSheet!$A:$Y,25,0)</f>
        <v>174.2296</v>
      </c>
      <c r="AA41" s="2">
        <f>VLOOKUP(A41,[1]TDSheet!$A:$Q,17,0)</f>
        <v>219.05940000000001</v>
      </c>
      <c r="AC41" s="2">
        <f t="shared" si="9"/>
        <v>0</v>
      </c>
    </row>
    <row r="42" spans="1:29" ht="11.1" customHeight="1" outlineLevel="2" x14ac:dyDescent="0.2">
      <c r="A42" s="7" t="s">
        <v>45</v>
      </c>
      <c r="B42" s="7" t="s">
        <v>9</v>
      </c>
      <c r="C42" s="7"/>
      <c r="D42" s="8">
        <v>6457.2520000000004</v>
      </c>
      <c r="E42" s="8">
        <v>2411.9850000000001</v>
      </c>
      <c r="F42" s="8">
        <v>3557.9949999999999</v>
      </c>
      <c r="G42" s="8">
        <v>3538.7849999999999</v>
      </c>
      <c r="H42" s="8"/>
      <c r="I42" s="8">
        <f t="shared" si="4"/>
        <v>3538.7849999999999</v>
      </c>
      <c r="J42" s="16">
        <f>VLOOKUP(A42,[1]TDSheet!$A:$I,9,0)</f>
        <v>1</v>
      </c>
      <c r="M42" s="2">
        <f t="shared" si="5"/>
        <v>3557.9949999999999</v>
      </c>
      <c r="Q42" s="2">
        <f>VLOOKUP(A42,[1]TDSheet!$A:$S,19,0)</f>
        <v>2400</v>
      </c>
      <c r="R42" s="2">
        <f t="shared" si="6"/>
        <v>711.59899999999993</v>
      </c>
      <c r="S42" s="17">
        <f>12*R42-I42-Q42</f>
        <v>2600.4029999999984</v>
      </c>
      <c r="T42" s="17">
        <v>2700</v>
      </c>
      <c r="U42" s="32">
        <v>700</v>
      </c>
      <c r="V42" s="10" t="s">
        <v>162</v>
      </c>
      <c r="W42" s="2">
        <f t="shared" si="7"/>
        <v>12.139962254022281</v>
      </c>
      <c r="X42" s="2">
        <f t="shared" si="8"/>
        <v>8.3456904801721201</v>
      </c>
      <c r="Y42" s="2">
        <f>VLOOKUP(A42,[1]TDSheet!$A:$X,24,0)</f>
        <v>1013.4631999999999</v>
      </c>
      <c r="Z42" s="2">
        <f>VLOOKUP(A42,[1]TDSheet!$A:$Y,25,0)</f>
        <v>200.1054</v>
      </c>
      <c r="AA42" s="2">
        <f>VLOOKUP(A42,[1]TDSheet!$A:$Q,17,0)</f>
        <v>789.05460000000005</v>
      </c>
      <c r="AC42" s="2">
        <f t="shared" si="9"/>
        <v>2700</v>
      </c>
    </row>
    <row r="43" spans="1:29" ht="11.1" customHeight="1" outlineLevel="2" x14ac:dyDescent="0.2">
      <c r="A43" s="7" t="s">
        <v>46</v>
      </c>
      <c r="B43" s="7" t="s">
        <v>9</v>
      </c>
      <c r="C43" s="21" t="str">
        <f>VLOOKUP(A43,[1]TDSheet!$A:$C,3,0)</f>
        <v>Окт</v>
      </c>
      <c r="D43" s="8">
        <v>468.04300000000001</v>
      </c>
      <c r="E43" s="8">
        <v>63.63</v>
      </c>
      <c r="F43" s="8">
        <v>80.731999999999999</v>
      </c>
      <c r="G43" s="8">
        <v>73.751999999999995</v>
      </c>
      <c r="H43" s="8"/>
      <c r="I43" s="8">
        <f t="shared" si="4"/>
        <v>73.751999999999995</v>
      </c>
      <c r="J43" s="16">
        <f>VLOOKUP(A43,[1]TDSheet!$A:$I,9,0)</f>
        <v>1</v>
      </c>
      <c r="M43" s="2">
        <f t="shared" si="5"/>
        <v>80.731999999999999</v>
      </c>
      <c r="Q43" s="2">
        <f>VLOOKUP(A43,[1]TDSheet!$A:$S,19,0)</f>
        <v>60</v>
      </c>
      <c r="R43" s="2">
        <f t="shared" si="6"/>
        <v>16.1464</v>
      </c>
      <c r="S43" s="17">
        <f>10*R43-I43-Q43</f>
        <v>27.712000000000003</v>
      </c>
      <c r="T43" s="17">
        <f t="shared" si="11"/>
        <v>27.712000000000003</v>
      </c>
      <c r="U43" s="30"/>
      <c r="W43" s="2">
        <f t="shared" si="7"/>
        <v>10</v>
      </c>
      <c r="X43" s="2">
        <f t="shared" si="8"/>
        <v>8.2837041074171331</v>
      </c>
      <c r="Y43" s="2">
        <f>VLOOKUP(A43,[1]TDSheet!$A:$X,24,0)</f>
        <v>69.379800000000003</v>
      </c>
      <c r="Z43" s="2">
        <f>VLOOKUP(A43,[1]TDSheet!$A:$Y,25,0)</f>
        <v>30.003800000000002</v>
      </c>
      <c r="AA43" s="2">
        <f>VLOOKUP(A43,[1]TDSheet!$A:$Q,17,0)</f>
        <v>22.808</v>
      </c>
      <c r="AB43" s="25" t="str">
        <f>VLOOKUP(A43,[1]TDSheet!$A:$Z,26,0)</f>
        <v>акция/вывод</v>
      </c>
      <c r="AC43" s="2">
        <f t="shared" si="9"/>
        <v>27.712000000000003</v>
      </c>
    </row>
    <row r="44" spans="1:29" ht="11.1" customHeight="1" outlineLevel="2" x14ac:dyDescent="0.2">
      <c r="A44" s="7" t="s">
        <v>47</v>
      </c>
      <c r="B44" s="7" t="s">
        <v>9</v>
      </c>
      <c r="C44" s="21" t="str">
        <f>VLOOKUP(A44,[1]TDSheet!$A:$C,3,0)</f>
        <v>Окт</v>
      </c>
      <c r="D44" s="8">
        <v>1514.941</v>
      </c>
      <c r="E44" s="8">
        <v>817.61300000000006</v>
      </c>
      <c r="F44" s="8">
        <v>692.19100000000003</v>
      </c>
      <c r="G44" s="19">
        <f>671.705+G109</f>
        <v>520.71500000000003</v>
      </c>
      <c r="H44" s="8"/>
      <c r="I44" s="8">
        <f t="shared" si="4"/>
        <v>520.71500000000003</v>
      </c>
      <c r="J44" s="16">
        <f>VLOOKUP(A44,[1]TDSheet!$A:$I,9,0)</f>
        <v>1</v>
      </c>
      <c r="M44" s="2">
        <f t="shared" si="5"/>
        <v>692.19100000000003</v>
      </c>
      <c r="Q44" s="2">
        <f>VLOOKUP(A44,[1]TDSheet!$A:$S,19,0)</f>
        <v>330</v>
      </c>
      <c r="R44" s="2">
        <f t="shared" si="6"/>
        <v>138.43819999999999</v>
      </c>
      <c r="S44" s="24"/>
      <c r="T44" s="17">
        <f t="shared" si="11"/>
        <v>0</v>
      </c>
      <c r="U44" s="30"/>
      <c r="W44" s="2">
        <f t="shared" si="7"/>
        <v>6.1450885665950592</v>
      </c>
      <c r="X44" s="2">
        <f t="shared" si="8"/>
        <v>6.1450885665950592</v>
      </c>
      <c r="Y44" s="2">
        <f>VLOOKUP(A44,[1]TDSheet!$A:$X,24,0)</f>
        <v>325.75120000000004</v>
      </c>
      <c r="Z44" s="2">
        <f>VLOOKUP(A44,[1]TDSheet!$A:$Y,25,0)</f>
        <v>224.91619999999998</v>
      </c>
      <c r="AA44" s="2">
        <f>VLOOKUP(A44,[1]TDSheet!$A:$Q,17,0)</f>
        <v>209.30500000000001</v>
      </c>
      <c r="AC44" s="2">
        <f t="shared" si="9"/>
        <v>0</v>
      </c>
    </row>
    <row r="45" spans="1:29" ht="11.1" customHeight="1" outlineLevel="2" x14ac:dyDescent="0.2">
      <c r="A45" s="7" t="s">
        <v>48</v>
      </c>
      <c r="B45" s="7" t="s">
        <v>9</v>
      </c>
      <c r="C45" s="7"/>
      <c r="D45" s="8">
        <v>5006.7349999999997</v>
      </c>
      <c r="E45" s="8">
        <v>3374.96</v>
      </c>
      <c r="F45" s="8">
        <v>3158.107</v>
      </c>
      <c r="G45" s="8">
        <v>4015.74</v>
      </c>
      <c r="H45" s="8"/>
      <c r="I45" s="8">
        <f t="shared" si="4"/>
        <v>4015.74</v>
      </c>
      <c r="J45" s="16">
        <f>VLOOKUP(A45,[1]TDSheet!$A:$I,9,0)</f>
        <v>1</v>
      </c>
      <c r="M45" s="2">
        <f t="shared" si="5"/>
        <v>3158.107</v>
      </c>
      <c r="Q45" s="2">
        <f>VLOOKUP(A45,[1]TDSheet!$A:$S,19,0)</f>
        <v>3200</v>
      </c>
      <c r="R45" s="2">
        <f t="shared" si="6"/>
        <v>631.62139999999999</v>
      </c>
      <c r="S45" s="17">
        <f>12*R45-I45-Q45</f>
        <v>363.71680000000015</v>
      </c>
      <c r="T45" s="17">
        <v>1250</v>
      </c>
      <c r="U45" s="30">
        <v>750</v>
      </c>
      <c r="V45" s="10" t="s">
        <v>161</v>
      </c>
      <c r="W45" s="2">
        <f t="shared" si="7"/>
        <v>13.403187415752537</v>
      </c>
      <c r="X45" s="2">
        <f t="shared" si="8"/>
        <v>11.424153773130548</v>
      </c>
      <c r="Y45" s="2">
        <f>VLOOKUP(A45,[1]TDSheet!$A:$X,24,0)</f>
        <v>23.363</v>
      </c>
      <c r="Z45" s="2">
        <f>VLOOKUP(A45,[1]TDSheet!$A:$Y,25,0)</f>
        <v>643.39059999999995</v>
      </c>
      <c r="AA45" s="2">
        <f>VLOOKUP(A45,[1]TDSheet!$A:$Q,17,0)</f>
        <v>940.77440000000001</v>
      </c>
      <c r="AC45" s="2">
        <f t="shared" si="9"/>
        <v>1250</v>
      </c>
    </row>
    <row r="46" spans="1:29" ht="11.1" customHeight="1" outlineLevel="2" x14ac:dyDescent="0.2">
      <c r="A46" s="7" t="s">
        <v>49</v>
      </c>
      <c r="B46" s="7" t="s">
        <v>9</v>
      </c>
      <c r="C46" s="7"/>
      <c r="D46" s="8">
        <v>3308.326</v>
      </c>
      <c r="E46" s="8">
        <v>510.31</v>
      </c>
      <c r="F46" s="8">
        <v>1403.8240000000001</v>
      </c>
      <c r="G46" s="8">
        <v>1847.0930000000001</v>
      </c>
      <c r="H46" s="8"/>
      <c r="I46" s="8">
        <f t="shared" si="4"/>
        <v>1847.0930000000001</v>
      </c>
      <c r="J46" s="16">
        <f>VLOOKUP(A46,[1]TDSheet!$A:$I,9,0)</f>
        <v>1</v>
      </c>
      <c r="M46" s="2">
        <f t="shared" si="5"/>
        <v>1403.8240000000001</v>
      </c>
      <c r="Q46" s="2">
        <f>VLOOKUP(A46,[1]TDSheet!$A:$S,19,0)</f>
        <v>500</v>
      </c>
      <c r="R46" s="2">
        <f t="shared" si="6"/>
        <v>280.76480000000004</v>
      </c>
      <c r="S46" s="17">
        <f>12*R46-I46-Q46</f>
        <v>1022.0846000000004</v>
      </c>
      <c r="T46" s="17">
        <v>2000</v>
      </c>
      <c r="U46" s="30">
        <v>1500</v>
      </c>
      <c r="V46" s="10" t="s">
        <v>161</v>
      </c>
      <c r="W46" s="2">
        <f t="shared" si="7"/>
        <v>15.483041321419206</v>
      </c>
      <c r="X46" s="2">
        <f t="shared" si="8"/>
        <v>8.3596412370781508</v>
      </c>
      <c r="Y46" s="2">
        <f>VLOOKUP(A46,[1]TDSheet!$A:$X,24,0)</f>
        <v>314.07339999999999</v>
      </c>
      <c r="Z46" s="2">
        <f>VLOOKUP(A46,[1]TDSheet!$A:$Y,25,0)</f>
        <v>161.18860000000001</v>
      </c>
      <c r="AA46" s="2">
        <f>VLOOKUP(A46,[1]TDSheet!$A:$Q,17,0)</f>
        <v>311.33859999999999</v>
      </c>
      <c r="AC46" s="2">
        <f t="shared" si="9"/>
        <v>2000</v>
      </c>
    </row>
    <row r="47" spans="1:29" ht="11.1" customHeight="1" outlineLevel="2" x14ac:dyDescent="0.2">
      <c r="A47" s="7" t="s">
        <v>50</v>
      </c>
      <c r="B47" s="7" t="s">
        <v>9</v>
      </c>
      <c r="C47" s="21" t="str">
        <f>VLOOKUP(A47,[1]TDSheet!$A:$C,3,0)</f>
        <v>Окт</v>
      </c>
      <c r="D47" s="8">
        <v>452.06900000000002</v>
      </c>
      <c r="E47" s="8">
        <v>199.01900000000001</v>
      </c>
      <c r="F47" s="8">
        <v>389.31200000000001</v>
      </c>
      <c r="G47" s="8">
        <v>111.705</v>
      </c>
      <c r="H47" s="8"/>
      <c r="I47" s="8">
        <f t="shared" si="4"/>
        <v>111.705</v>
      </c>
      <c r="J47" s="16">
        <f>VLOOKUP(A47,[1]TDSheet!$A:$I,9,0)</f>
        <v>1</v>
      </c>
      <c r="M47" s="2">
        <f t="shared" si="5"/>
        <v>389.31200000000001</v>
      </c>
      <c r="P47" s="2">
        <v>800</v>
      </c>
      <c r="Q47" s="2">
        <f>VLOOKUP(A47,[1]TDSheet!$A:$S,19,0)</f>
        <v>0</v>
      </c>
      <c r="R47" s="2">
        <f t="shared" si="6"/>
        <v>77.862400000000008</v>
      </c>
      <c r="S47" s="24"/>
      <c r="T47" s="17">
        <f t="shared" si="11"/>
        <v>0</v>
      </c>
      <c r="U47" s="30"/>
      <c r="W47" s="2">
        <f t="shared" si="7"/>
        <v>1.434646247739602</v>
      </c>
      <c r="X47" s="2">
        <f t="shared" si="8"/>
        <v>11.709181838730888</v>
      </c>
      <c r="Y47" s="2">
        <f>VLOOKUP(A47,[1]TDSheet!$A:$X,24,0)</f>
        <v>134.22579999999999</v>
      </c>
      <c r="Z47" s="2">
        <f>VLOOKUP(A47,[1]TDSheet!$A:$Y,25,0)</f>
        <v>91.320799999999991</v>
      </c>
      <c r="AA47" s="2">
        <f>VLOOKUP(A47,[1]TDSheet!$A:$Q,17,0)</f>
        <v>115.2954</v>
      </c>
      <c r="AC47" s="2">
        <f t="shared" si="9"/>
        <v>0</v>
      </c>
    </row>
    <row r="48" spans="1:29" ht="11.1" customHeight="1" outlineLevel="2" x14ac:dyDescent="0.2">
      <c r="A48" s="7" t="s">
        <v>51</v>
      </c>
      <c r="B48" s="7" t="s">
        <v>9</v>
      </c>
      <c r="C48" s="21" t="str">
        <f>VLOOKUP(A48,[1]TDSheet!$A:$C,3,0)</f>
        <v>Окт</v>
      </c>
      <c r="D48" s="8">
        <v>616.76</v>
      </c>
      <c r="E48" s="8">
        <v>311.25400000000002</v>
      </c>
      <c r="F48" s="8">
        <v>438.995</v>
      </c>
      <c r="G48" s="8">
        <v>317.77199999999999</v>
      </c>
      <c r="H48" s="8"/>
      <c r="I48" s="8">
        <f t="shared" si="4"/>
        <v>317.77199999999999</v>
      </c>
      <c r="J48" s="16">
        <f>VLOOKUP(A48,[1]TDSheet!$A:$I,9,0)</f>
        <v>1</v>
      </c>
      <c r="M48" s="2">
        <f t="shared" si="5"/>
        <v>438.995</v>
      </c>
      <c r="Q48" s="2">
        <f>VLOOKUP(A48,[1]TDSheet!$A:$S,19,0)</f>
        <v>120</v>
      </c>
      <c r="R48" s="2">
        <f t="shared" si="6"/>
        <v>87.799000000000007</v>
      </c>
      <c r="S48" s="24">
        <f>6*R48-I48-Q48</f>
        <v>89.022000000000105</v>
      </c>
      <c r="T48" s="17">
        <v>100</v>
      </c>
      <c r="U48" s="30"/>
      <c r="W48" s="2">
        <f t="shared" si="7"/>
        <v>6.1250355926605078</v>
      </c>
      <c r="X48" s="2">
        <f t="shared" si="8"/>
        <v>4.98607045638333</v>
      </c>
      <c r="Y48" s="2">
        <f>VLOOKUP(A48,[1]TDSheet!$A:$X,24,0)</f>
        <v>162.83420000000001</v>
      </c>
      <c r="Z48" s="2">
        <f>VLOOKUP(A48,[1]TDSheet!$A:$Y,25,0)</f>
        <v>120.4298</v>
      </c>
      <c r="AA48" s="2">
        <f>VLOOKUP(A48,[1]TDSheet!$A:$Q,17,0)</f>
        <v>128.93819999999999</v>
      </c>
      <c r="AC48" s="2">
        <f t="shared" si="9"/>
        <v>100</v>
      </c>
    </row>
    <row r="49" spans="1:29" ht="11.1" customHeight="1" outlineLevel="2" x14ac:dyDescent="0.2">
      <c r="A49" s="7" t="s">
        <v>52</v>
      </c>
      <c r="B49" s="7" t="s">
        <v>9</v>
      </c>
      <c r="C49" s="7"/>
      <c r="D49" s="8">
        <v>40.726999999999997</v>
      </c>
      <c r="E49" s="8">
        <v>8.3230000000000004</v>
      </c>
      <c r="F49" s="8">
        <v>20.623999999999999</v>
      </c>
      <c r="G49" s="8">
        <v>20.329000000000001</v>
      </c>
      <c r="H49" s="8"/>
      <c r="I49" s="8">
        <f t="shared" si="4"/>
        <v>20.329000000000001</v>
      </c>
      <c r="J49" s="16">
        <f>VLOOKUP(A49,[1]TDSheet!$A:$I,9,0)</f>
        <v>1</v>
      </c>
      <c r="M49" s="2">
        <f t="shared" si="5"/>
        <v>20.623999999999999</v>
      </c>
      <c r="Q49" s="2">
        <f>VLOOKUP(A49,[1]TDSheet!$A:$S,19,0)</f>
        <v>24</v>
      </c>
      <c r="R49" s="2">
        <f t="shared" si="6"/>
        <v>4.1247999999999996</v>
      </c>
      <c r="S49" s="17">
        <f>12*R49-I49-Q49</f>
        <v>5.1685999999999908</v>
      </c>
      <c r="T49" s="17">
        <v>10</v>
      </c>
      <c r="U49" s="30"/>
      <c r="W49" s="2">
        <f t="shared" si="7"/>
        <v>13.171305275407294</v>
      </c>
      <c r="X49" s="2">
        <f t="shared" si="8"/>
        <v>10.746945306439102</v>
      </c>
      <c r="Y49" s="2">
        <f>VLOOKUP(A49,[1]TDSheet!$A:$X,24,0)</f>
        <v>5.375</v>
      </c>
      <c r="Z49" s="2">
        <f>VLOOKUP(A49,[1]TDSheet!$A:$Y,25,0)</f>
        <v>2.0324</v>
      </c>
      <c r="AA49" s="2">
        <f>VLOOKUP(A49,[1]TDSheet!$A:$Q,17,0)</f>
        <v>5.1130000000000004</v>
      </c>
      <c r="AC49" s="2">
        <f t="shared" si="9"/>
        <v>10</v>
      </c>
    </row>
    <row r="50" spans="1:29" ht="11.1" customHeight="1" outlineLevel="2" x14ac:dyDescent="0.2">
      <c r="A50" s="7" t="s">
        <v>53</v>
      </c>
      <c r="B50" s="7" t="s">
        <v>9</v>
      </c>
      <c r="C50" s="21" t="str">
        <f>VLOOKUP(A50,[1]TDSheet!$A:$C,3,0)</f>
        <v>Окт</v>
      </c>
      <c r="D50" s="8">
        <v>841.95600000000002</v>
      </c>
      <c r="E50" s="8">
        <v>443.34100000000001</v>
      </c>
      <c r="F50" s="8">
        <v>573.75199999999995</v>
      </c>
      <c r="G50" s="8">
        <v>511.05200000000002</v>
      </c>
      <c r="H50" s="8"/>
      <c r="I50" s="8">
        <f t="shared" si="4"/>
        <v>511.05200000000002</v>
      </c>
      <c r="J50" s="16">
        <f>VLOOKUP(A50,[1]TDSheet!$A:$I,9,0)</f>
        <v>1</v>
      </c>
      <c r="M50" s="2">
        <f t="shared" si="5"/>
        <v>573.75199999999995</v>
      </c>
      <c r="Q50" s="2">
        <f>VLOOKUP(A50,[1]TDSheet!$A:$S,19,0)</f>
        <v>441.35009999999994</v>
      </c>
      <c r="R50" s="2">
        <f t="shared" si="6"/>
        <v>114.75039999999998</v>
      </c>
      <c r="S50" s="24"/>
      <c r="T50" s="17">
        <f t="shared" si="11"/>
        <v>0</v>
      </c>
      <c r="U50" s="30"/>
      <c r="W50" s="2">
        <f t="shared" si="7"/>
        <v>8.2997715040644753</v>
      </c>
      <c r="X50" s="2">
        <f t="shared" si="8"/>
        <v>8.2997715040644753</v>
      </c>
      <c r="Y50" s="2">
        <f>VLOOKUP(A50,[1]TDSheet!$A:$X,24,0)</f>
        <v>269.60599999999999</v>
      </c>
      <c r="Z50" s="2">
        <f>VLOOKUP(A50,[1]TDSheet!$A:$Y,25,0)</f>
        <v>189.8236</v>
      </c>
      <c r="AA50" s="2">
        <f>VLOOKUP(A50,[1]TDSheet!$A:$Q,17,0)</f>
        <v>138.4802</v>
      </c>
      <c r="AC50" s="2">
        <f t="shared" si="9"/>
        <v>0</v>
      </c>
    </row>
    <row r="51" spans="1:29" ht="11.1" customHeight="1" outlineLevel="2" x14ac:dyDescent="0.2">
      <c r="A51" s="7" t="s">
        <v>54</v>
      </c>
      <c r="B51" s="7" t="s">
        <v>9</v>
      </c>
      <c r="C51" s="7"/>
      <c r="D51" s="8">
        <v>144.643</v>
      </c>
      <c r="E51" s="8">
        <v>16.875</v>
      </c>
      <c r="F51" s="8">
        <v>55.448999999999998</v>
      </c>
      <c r="G51" s="8">
        <v>50.738999999999997</v>
      </c>
      <c r="H51" s="8"/>
      <c r="I51" s="8">
        <f t="shared" si="4"/>
        <v>50.738999999999997</v>
      </c>
      <c r="J51" s="16">
        <f>VLOOKUP(A51,[1]TDSheet!$A:$I,9,0)</f>
        <v>1</v>
      </c>
      <c r="M51" s="2">
        <f t="shared" si="5"/>
        <v>55.448999999999998</v>
      </c>
      <c r="Q51" s="2">
        <f>VLOOKUP(A51,[1]TDSheet!$A:$S,19,0)</f>
        <v>65</v>
      </c>
      <c r="R51" s="2">
        <f t="shared" si="6"/>
        <v>11.0898</v>
      </c>
      <c r="S51" s="17">
        <f>12*R51-I51-Q51</f>
        <v>17.338600000000014</v>
      </c>
      <c r="T51" s="17">
        <v>25</v>
      </c>
      <c r="U51" s="30"/>
      <c r="W51" s="2">
        <f t="shared" si="7"/>
        <v>12.690851052318347</v>
      </c>
      <c r="X51" s="2">
        <f t="shared" si="8"/>
        <v>10.436527259283306</v>
      </c>
      <c r="Y51" s="2">
        <f>VLOOKUP(A51,[1]TDSheet!$A:$X,24,0)</f>
        <v>17.7332</v>
      </c>
      <c r="Z51" s="2">
        <f>VLOOKUP(A51,[1]TDSheet!$A:$Y,25,0)</f>
        <v>9.904399999999999</v>
      </c>
      <c r="AA51" s="2">
        <f>VLOOKUP(A51,[1]TDSheet!$A:$Q,17,0)</f>
        <v>14.145199999999999</v>
      </c>
      <c r="AC51" s="2">
        <f t="shared" si="9"/>
        <v>25</v>
      </c>
    </row>
    <row r="52" spans="1:29" ht="11.1" customHeight="1" outlineLevel="2" x14ac:dyDescent="0.2">
      <c r="A52" s="7" t="s">
        <v>55</v>
      </c>
      <c r="B52" s="7" t="s">
        <v>9</v>
      </c>
      <c r="C52" s="7"/>
      <c r="D52" s="8">
        <v>74.186999999999998</v>
      </c>
      <c r="E52" s="8">
        <v>29.777999999999999</v>
      </c>
      <c r="F52" s="8">
        <v>41.119</v>
      </c>
      <c r="G52" s="8">
        <v>55.697000000000003</v>
      </c>
      <c r="H52" s="8"/>
      <c r="I52" s="8">
        <f t="shared" si="4"/>
        <v>55.697000000000003</v>
      </c>
      <c r="J52" s="16">
        <f>VLOOKUP(A52,[1]TDSheet!$A:$I,9,0)</f>
        <v>1</v>
      </c>
      <c r="M52" s="2">
        <f t="shared" si="5"/>
        <v>41.119</v>
      </c>
      <c r="Q52" s="2">
        <f>VLOOKUP(A52,[1]TDSheet!$A:$S,19,0)</f>
        <v>16.497599999999998</v>
      </c>
      <c r="R52" s="2">
        <f t="shared" si="6"/>
        <v>8.2238000000000007</v>
      </c>
      <c r="S52" s="17">
        <f>12*R52-I52-Q52</f>
        <v>26.491000000000007</v>
      </c>
      <c r="T52" s="17">
        <v>30</v>
      </c>
      <c r="U52" s="30"/>
      <c r="W52" s="2">
        <f t="shared" si="7"/>
        <v>12.426688392227437</v>
      </c>
      <c r="X52" s="2">
        <f t="shared" si="8"/>
        <v>8.7787397553442457</v>
      </c>
      <c r="Y52" s="2">
        <f>VLOOKUP(A52,[1]TDSheet!$A:$X,24,0)</f>
        <v>17.451599999999999</v>
      </c>
      <c r="Z52" s="2">
        <f>VLOOKUP(A52,[1]TDSheet!$A:$Y,25,0)</f>
        <v>5.3206000000000007</v>
      </c>
      <c r="AA52" s="2">
        <f>VLOOKUP(A52,[1]TDSheet!$A:$Q,17,0)</f>
        <v>9.1601999999999997</v>
      </c>
      <c r="AC52" s="2">
        <f t="shared" si="9"/>
        <v>30</v>
      </c>
    </row>
    <row r="53" spans="1:29" ht="11.1" customHeight="1" outlineLevel="2" x14ac:dyDescent="0.2">
      <c r="A53" s="7" t="s">
        <v>56</v>
      </c>
      <c r="B53" s="7" t="s">
        <v>9</v>
      </c>
      <c r="C53" s="7"/>
      <c r="D53" s="8">
        <v>264.02499999999998</v>
      </c>
      <c r="E53" s="8"/>
      <c r="F53" s="8">
        <v>98.989000000000004</v>
      </c>
      <c r="G53" s="8">
        <v>147.922</v>
      </c>
      <c r="H53" s="8"/>
      <c r="I53" s="8">
        <f t="shared" si="4"/>
        <v>147.922</v>
      </c>
      <c r="J53" s="16">
        <f>VLOOKUP(A53,[1]TDSheet!$A:$I,9,0)</f>
        <v>1</v>
      </c>
      <c r="M53" s="2">
        <f t="shared" si="5"/>
        <v>98.989000000000004</v>
      </c>
      <c r="Q53" s="2">
        <f>VLOOKUP(A53,[1]TDSheet!$A:$S,19,0)</f>
        <v>0</v>
      </c>
      <c r="R53" s="2">
        <f t="shared" si="6"/>
        <v>19.797800000000002</v>
      </c>
      <c r="S53" s="17">
        <f t="shared" si="10"/>
        <v>89.65160000000003</v>
      </c>
      <c r="T53" s="17">
        <v>100</v>
      </c>
      <c r="U53" s="30"/>
      <c r="W53" s="2">
        <f t="shared" si="7"/>
        <v>12.522704542929011</v>
      </c>
      <c r="X53" s="2">
        <f t="shared" si="8"/>
        <v>7.4716382628372839</v>
      </c>
      <c r="Y53" s="2">
        <f>VLOOKUP(A53,[1]TDSheet!$A:$X,24,0)</f>
        <v>26.894200000000001</v>
      </c>
      <c r="Z53" s="2">
        <f>VLOOKUP(A53,[1]TDSheet!$A:$Y,25,0)</f>
        <v>14.851599999999999</v>
      </c>
      <c r="AA53" s="2">
        <f>VLOOKUP(A53,[1]TDSheet!$A:$Q,17,0)</f>
        <v>3.1754000000000002</v>
      </c>
      <c r="AC53" s="2">
        <f t="shared" si="9"/>
        <v>100</v>
      </c>
    </row>
    <row r="54" spans="1:29" ht="11.1" customHeight="1" outlineLevel="2" x14ac:dyDescent="0.2">
      <c r="A54" s="7" t="s">
        <v>57</v>
      </c>
      <c r="B54" s="7" t="s">
        <v>9</v>
      </c>
      <c r="C54" s="7"/>
      <c r="D54" s="8">
        <v>218.94399999999999</v>
      </c>
      <c r="E54" s="8">
        <v>190.607</v>
      </c>
      <c r="F54" s="8">
        <v>171.16200000000001</v>
      </c>
      <c r="G54" s="8">
        <v>191.40700000000001</v>
      </c>
      <c r="H54" s="8">
        <f>VLOOKUP(A54,Лист1!A:B,2,0)</f>
        <v>90.977000000000004</v>
      </c>
      <c r="I54" s="8">
        <f t="shared" si="4"/>
        <v>100.43</v>
      </c>
      <c r="J54" s="16">
        <f>VLOOKUP(A54,[1]TDSheet!$A:$I,9,0)</f>
        <v>1</v>
      </c>
      <c r="M54" s="2">
        <f t="shared" si="5"/>
        <v>103.238</v>
      </c>
      <c r="N54" s="2">
        <f>VLOOKUP(A54,[2]TDSheet!$A:$F,6,0)</f>
        <v>67.924000000000007</v>
      </c>
      <c r="Q54" s="2">
        <f>VLOOKUP(A54,[1]TDSheet!$A:$S,19,0)</f>
        <v>90.666499999999999</v>
      </c>
      <c r="R54" s="2">
        <f t="shared" si="6"/>
        <v>20.647600000000001</v>
      </c>
      <c r="S54" s="17">
        <f>12*R54-I54-Q54</f>
        <v>56.674700000000016</v>
      </c>
      <c r="T54" s="17">
        <v>65</v>
      </c>
      <c r="U54" s="30"/>
      <c r="W54" s="2">
        <f t="shared" si="7"/>
        <v>12.403209089676281</v>
      </c>
      <c r="X54" s="2">
        <f t="shared" si="8"/>
        <v>9.2551434549293852</v>
      </c>
      <c r="Y54" s="2">
        <f>VLOOKUP(A54,[1]TDSheet!$A:$X,24,0)</f>
        <v>22.137</v>
      </c>
      <c r="Z54" s="2">
        <f>VLOOKUP(A54,[1]TDSheet!$A:$Y,25,0)</f>
        <v>6.2683999999999971</v>
      </c>
      <c r="AA54" s="2">
        <f>VLOOKUP(A54,[1]TDSheet!$A:$Q,17,0)</f>
        <v>28.413</v>
      </c>
      <c r="AC54" s="2">
        <f t="shared" si="9"/>
        <v>65</v>
      </c>
    </row>
    <row r="55" spans="1:29" ht="11.1" customHeight="1" outlineLevel="2" x14ac:dyDescent="0.2">
      <c r="A55" s="7" t="s">
        <v>58</v>
      </c>
      <c r="B55" s="7" t="s">
        <v>9</v>
      </c>
      <c r="C55" s="7"/>
      <c r="D55" s="8">
        <v>794.55</v>
      </c>
      <c r="E55" s="8">
        <v>179.251</v>
      </c>
      <c r="F55" s="8">
        <v>359.786</v>
      </c>
      <c r="G55" s="8">
        <v>467.19600000000003</v>
      </c>
      <c r="H55" s="8"/>
      <c r="I55" s="8">
        <f t="shared" si="4"/>
        <v>467.19600000000003</v>
      </c>
      <c r="J55" s="16">
        <f>VLOOKUP(A55,[1]TDSheet!$A:$I,9,0)</f>
        <v>1</v>
      </c>
      <c r="M55" s="2">
        <f t="shared" si="5"/>
        <v>359.786</v>
      </c>
      <c r="Q55" s="2">
        <f>VLOOKUP(A55,[1]TDSheet!$A:$S,19,0)</f>
        <v>97.308100000000024</v>
      </c>
      <c r="R55" s="2">
        <f t="shared" si="6"/>
        <v>71.9572</v>
      </c>
      <c r="S55" s="17">
        <f>12*R55-I55-Q55</f>
        <v>298.98229999999995</v>
      </c>
      <c r="T55" s="17">
        <v>320</v>
      </c>
      <c r="U55" s="30"/>
      <c r="W55" s="2">
        <f t="shared" si="7"/>
        <v>12.292086128976671</v>
      </c>
      <c r="X55" s="2">
        <f t="shared" si="8"/>
        <v>7.8449981377819054</v>
      </c>
      <c r="Y55" s="2">
        <f>VLOOKUP(A55,[1]TDSheet!$A:$X,24,0)</f>
        <v>92.735600000000005</v>
      </c>
      <c r="Z55" s="2">
        <f>VLOOKUP(A55,[1]TDSheet!$A:$Y,25,0)</f>
        <v>80.727400000000003</v>
      </c>
      <c r="AA55" s="2">
        <f>VLOOKUP(A55,[1]TDSheet!$A:$Q,17,0)</f>
        <v>74.429200000000009</v>
      </c>
      <c r="AC55" s="2">
        <f t="shared" si="9"/>
        <v>320</v>
      </c>
    </row>
    <row r="56" spans="1:29" ht="11.1" customHeight="1" outlineLevel="2" x14ac:dyDescent="0.2">
      <c r="A56" s="7" t="s">
        <v>59</v>
      </c>
      <c r="B56" s="7" t="s">
        <v>9</v>
      </c>
      <c r="C56" s="7"/>
      <c r="D56" s="8">
        <v>214.53299999999999</v>
      </c>
      <c r="E56" s="8"/>
      <c r="F56" s="8"/>
      <c r="G56" s="8">
        <v>214.53299999999999</v>
      </c>
      <c r="H56" s="8"/>
      <c r="I56" s="8">
        <f t="shared" si="4"/>
        <v>214.53299999999999</v>
      </c>
      <c r="J56" s="16">
        <f>VLOOKUP(A56,[1]TDSheet!$A:$I,9,0)</f>
        <v>1</v>
      </c>
      <c r="M56" s="2">
        <f t="shared" si="5"/>
        <v>0</v>
      </c>
      <c r="Q56" s="2">
        <f>VLOOKUP(A56,[1]TDSheet!$A:$S,19,0)</f>
        <v>0</v>
      </c>
      <c r="R56" s="2">
        <f t="shared" si="6"/>
        <v>0</v>
      </c>
      <c r="S56" s="17"/>
      <c r="T56" s="17">
        <f t="shared" si="11"/>
        <v>0</v>
      </c>
      <c r="U56" s="30"/>
      <c r="W56" s="2" t="e">
        <f t="shared" si="7"/>
        <v>#DIV/0!</v>
      </c>
      <c r="X56" s="2" t="e">
        <f t="shared" si="8"/>
        <v>#DIV/0!</v>
      </c>
      <c r="Y56" s="2">
        <f>VLOOKUP(A56,[1]TDSheet!$A:$X,24,0)</f>
        <v>21.461000000000002</v>
      </c>
      <c r="Z56" s="2">
        <f>VLOOKUP(A56,[1]TDSheet!$A:$Y,25,0)</f>
        <v>11.424200000000001</v>
      </c>
      <c r="AA56" s="2">
        <f>VLOOKUP(A56,[1]TDSheet!$A:$Q,17,0)</f>
        <v>10.072199999999999</v>
      </c>
      <c r="AC56" s="2">
        <f t="shared" si="9"/>
        <v>0</v>
      </c>
    </row>
    <row r="57" spans="1:29" ht="21.95" customHeight="1" outlineLevel="2" x14ac:dyDescent="0.2">
      <c r="A57" s="7" t="s">
        <v>60</v>
      </c>
      <c r="B57" s="7" t="s">
        <v>9</v>
      </c>
      <c r="C57" s="7"/>
      <c r="D57" s="8"/>
      <c r="E57" s="8">
        <v>219.143</v>
      </c>
      <c r="F57" s="8"/>
      <c r="G57" s="8">
        <v>219.143</v>
      </c>
      <c r="H57" s="8"/>
      <c r="I57" s="8">
        <f t="shared" si="4"/>
        <v>219.143</v>
      </c>
      <c r="J57" s="16">
        <v>0</v>
      </c>
      <c r="M57" s="2">
        <f t="shared" si="5"/>
        <v>0</v>
      </c>
      <c r="R57" s="2">
        <f t="shared" si="6"/>
        <v>0</v>
      </c>
      <c r="S57" s="17"/>
      <c r="T57" s="17">
        <f t="shared" si="11"/>
        <v>0</v>
      </c>
      <c r="U57" s="30"/>
      <c r="W57" s="2" t="e">
        <f t="shared" si="7"/>
        <v>#DIV/0!</v>
      </c>
      <c r="X57" s="2" t="e">
        <f t="shared" si="8"/>
        <v>#DIV/0!</v>
      </c>
      <c r="Y57" s="2">
        <v>0</v>
      </c>
      <c r="Z57" s="2">
        <v>0</v>
      </c>
      <c r="AA57" s="2">
        <v>0</v>
      </c>
      <c r="AC57" s="2">
        <f t="shared" si="9"/>
        <v>0</v>
      </c>
    </row>
    <row r="58" spans="1:29" ht="11.1" customHeight="1" outlineLevel="2" x14ac:dyDescent="0.2">
      <c r="A58" s="7" t="s">
        <v>61</v>
      </c>
      <c r="B58" s="7" t="s">
        <v>9</v>
      </c>
      <c r="C58" s="7"/>
      <c r="D58" s="8">
        <v>1890.606</v>
      </c>
      <c r="E58" s="8">
        <v>727.64400000000001</v>
      </c>
      <c r="F58" s="8">
        <v>1296.979</v>
      </c>
      <c r="G58" s="8">
        <v>948.98299999999995</v>
      </c>
      <c r="H58" s="8"/>
      <c r="I58" s="8">
        <f t="shared" si="4"/>
        <v>948.98299999999995</v>
      </c>
      <c r="J58" s="16">
        <f>VLOOKUP(A58,[1]TDSheet!$A:$I,9,0)</f>
        <v>1</v>
      </c>
      <c r="M58" s="2">
        <f t="shared" si="5"/>
        <v>1296.979</v>
      </c>
      <c r="Q58" s="2">
        <f>VLOOKUP(A58,[1]TDSheet!$A:$S,19,0)</f>
        <v>384.2183</v>
      </c>
      <c r="R58" s="2">
        <f t="shared" si="6"/>
        <v>259.39580000000001</v>
      </c>
      <c r="S58" s="23"/>
      <c r="T58" s="17">
        <f t="shared" si="11"/>
        <v>0</v>
      </c>
      <c r="U58" s="30"/>
      <c r="W58" s="2">
        <f t="shared" si="7"/>
        <v>5.1396410427616788</v>
      </c>
      <c r="X58" s="2">
        <f t="shared" si="8"/>
        <v>5.1396410427616788</v>
      </c>
      <c r="Y58" s="2">
        <f>VLOOKUP(A58,[1]TDSheet!$A:$X,24,0)</f>
        <v>391.11060000000003</v>
      </c>
      <c r="Z58" s="2">
        <f>VLOOKUP(A58,[1]TDSheet!$A:$Y,25,0)</f>
        <v>351.57220000000001</v>
      </c>
      <c r="AA58" s="2">
        <f>VLOOKUP(A58,[1]TDSheet!$A:$Q,17,0)</f>
        <v>216.7706</v>
      </c>
      <c r="AC58" s="2">
        <f t="shared" si="9"/>
        <v>0</v>
      </c>
    </row>
    <row r="59" spans="1:29" ht="11.1" customHeight="1" outlineLevel="2" x14ac:dyDescent="0.2">
      <c r="A59" s="7" t="s">
        <v>62</v>
      </c>
      <c r="B59" s="7" t="s">
        <v>9</v>
      </c>
      <c r="C59" s="7"/>
      <c r="D59" s="8"/>
      <c r="E59" s="8">
        <v>31.497</v>
      </c>
      <c r="F59" s="8"/>
      <c r="G59" s="8">
        <v>31.497</v>
      </c>
      <c r="H59" s="8"/>
      <c r="I59" s="8">
        <f t="shared" si="4"/>
        <v>31.497</v>
      </c>
      <c r="J59" s="16">
        <f>VLOOKUP(A59,[1]TDSheet!$A:$I,9,0)</f>
        <v>1</v>
      </c>
      <c r="M59" s="2">
        <f t="shared" si="5"/>
        <v>0</v>
      </c>
      <c r="Q59" s="2">
        <f>VLOOKUP(A59,[1]TDSheet!$A:$S,19,0)</f>
        <v>25</v>
      </c>
      <c r="R59" s="2">
        <f t="shared" si="6"/>
        <v>0</v>
      </c>
      <c r="S59" s="17"/>
      <c r="T59" s="17">
        <f t="shared" si="11"/>
        <v>0</v>
      </c>
      <c r="U59" s="30"/>
      <c r="W59" s="2" t="e">
        <f t="shared" si="7"/>
        <v>#DIV/0!</v>
      </c>
      <c r="X59" s="2" t="e">
        <f t="shared" si="8"/>
        <v>#DIV/0!</v>
      </c>
      <c r="Y59" s="2">
        <f>VLOOKUP(A59,[1]TDSheet!$A:$X,24,0)</f>
        <v>8.0366</v>
      </c>
      <c r="Z59" s="2">
        <f>VLOOKUP(A59,[1]TDSheet!$A:$Y,25,0)</f>
        <v>-7.8E-2</v>
      </c>
      <c r="AA59" s="2">
        <f>VLOOKUP(A59,[1]TDSheet!$A:$Q,17,0)</f>
        <v>0</v>
      </c>
      <c r="AC59" s="2">
        <f t="shared" si="9"/>
        <v>0</v>
      </c>
    </row>
    <row r="60" spans="1:29" ht="11.1" customHeight="1" outlineLevel="2" x14ac:dyDescent="0.2">
      <c r="A60" s="7" t="s">
        <v>63</v>
      </c>
      <c r="B60" s="7" t="s">
        <v>9</v>
      </c>
      <c r="C60" s="7"/>
      <c r="D60" s="8"/>
      <c r="E60" s="8">
        <v>15.587999999999999</v>
      </c>
      <c r="F60" s="8"/>
      <c r="G60" s="8">
        <v>15.587999999999999</v>
      </c>
      <c r="H60" s="8"/>
      <c r="I60" s="8">
        <f t="shared" si="4"/>
        <v>15.587999999999999</v>
      </c>
      <c r="J60" s="16">
        <f>VLOOKUP(A60,[1]TDSheet!$A:$I,9,0)</f>
        <v>0</v>
      </c>
      <c r="M60" s="2">
        <f t="shared" si="5"/>
        <v>0</v>
      </c>
      <c r="Q60" s="2">
        <f>VLOOKUP(A60,[1]TDSheet!$A:$S,19,0)</f>
        <v>0</v>
      </c>
      <c r="R60" s="2">
        <f t="shared" si="6"/>
        <v>0</v>
      </c>
      <c r="S60" s="17"/>
      <c r="T60" s="17">
        <f t="shared" si="11"/>
        <v>0</v>
      </c>
      <c r="U60" s="30"/>
      <c r="W60" s="2" t="e">
        <f t="shared" si="7"/>
        <v>#DIV/0!</v>
      </c>
      <c r="X60" s="2" t="e">
        <f t="shared" si="8"/>
        <v>#DIV/0!</v>
      </c>
      <c r="Y60" s="2">
        <f>VLOOKUP(A60,[1]TDSheet!$A:$X,24,0)</f>
        <v>3.5646</v>
      </c>
      <c r="Z60" s="2">
        <f>VLOOKUP(A60,[1]TDSheet!$A:$Y,25,0)</f>
        <v>4.0255999999999998</v>
      </c>
      <c r="AA60" s="2">
        <f>VLOOKUP(A60,[1]TDSheet!$A:$Q,17,0)</f>
        <v>1.1492</v>
      </c>
      <c r="AC60" s="2">
        <f t="shared" si="9"/>
        <v>0</v>
      </c>
    </row>
    <row r="61" spans="1:29" ht="21.95" customHeight="1" outlineLevel="2" x14ac:dyDescent="0.2">
      <c r="A61" s="7" t="s">
        <v>64</v>
      </c>
      <c r="B61" s="7" t="s">
        <v>9</v>
      </c>
      <c r="C61" s="7"/>
      <c r="D61" s="8">
        <v>171.4</v>
      </c>
      <c r="E61" s="8">
        <v>17.02</v>
      </c>
      <c r="F61" s="8">
        <v>97.409000000000006</v>
      </c>
      <c r="G61" s="8">
        <v>55.968000000000004</v>
      </c>
      <c r="H61" s="8"/>
      <c r="I61" s="8">
        <f t="shared" si="4"/>
        <v>55.968000000000004</v>
      </c>
      <c r="J61" s="16">
        <f>VLOOKUP(A61,[1]TDSheet!$A:$I,9,0)</f>
        <v>1</v>
      </c>
      <c r="M61" s="2">
        <f t="shared" si="5"/>
        <v>97.409000000000006</v>
      </c>
      <c r="Q61" s="2">
        <f>VLOOKUP(A61,[1]TDSheet!$A:$S,19,0)</f>
        <v>12</v>
      </c>
      <c r="R61" s="2">
        <f t="shared" si="6"/>
        <v>19.4818</v>
      </c>
      <c r="S61" s="23"/>
      <c r="T61" s="17">
        <f t="shared" si="11"/>
        <v>0</v>
      </c>
      <c r="U61" s="30"/>
      <c r="W61" s="2">
        <f t="shared" si="7"/>
        <v>3.4887946698970325</v>
      </c>
      <c r="X61" s="2">
        <f t="shared" si="8"/>
        <v>3.4887946698970325</v>
      </c>
      <c r="Y61" s="2">
        <f>VLOOKUP(A61,[1]TDSheet!$A:$X,24,0)</f>
        <v>33.156199999999998</v>
      </c>
      <c r="Z61" s="2">
        <f>VLOOKUP(A61,[1]TDSheet!$A:$Y,25,0)</f>
        <v>17.468600000000002</v>
      </c>
      <c r="AA61" s="2">
        <f>VLOOKUP(A61,[1]TDSheet!$A:$Q,17,0)</f>
        <v>13.487399999999999</v>
      </c>
      <c r="AC61" s="2">
        <f t="shared" si="9"/>
        <v>0</v>
      </c>
    </row>
    <row r="62" spans="1:29" ht="11.1" customHeight="1" outlineLevel="2" x14ac:dyDescent="0.2">
      <c r="A62" s="7" t="s">
        <v>65</v>
      </c>
      <c r="B62" s="7" t="s">
        <v>9</v>
      </c>
      <c r="C62" s="7"/>
      <c r="D62" s="8">
        <v>168.01599999999999</v>
      </c>
      <c r="E62" s="8"/>
      <c r="F62" s="8">
        <v>49.081000000000003</v>
      </c>
      <c r="G62" s="8">
        <v>105.98</v>
      </c>
      <c r="H62" s="8"/>
      <c r="I62" s="8">
        <f t="shared" si="4"/>
        <v>105.98</v>
      </c>
      <c r="J62" s="16">
        <f>VLOOKUP(A62,[1]TDSheet!$A:$I,9,0)</f>
        <v>1</v>
      </c>
      <c r="M62" s="2">
        <f t="shared" si="5"/>
        <v>49.081000000000003</v>
      </c>
      <c r="Q62" s="2">
        <f>VLOOKUP(A62,[1]TDSheet!$A:$S,19,0)</f>
        <v>0</v>
      </c>
      <c r="R62" s="2">
        <f t="shared" si="6"/>
        <v>9.8162000000000003</v>
      </c>
      <c r="S62" s="17">
        <f t="shared" si="10"/>
        <v>11.814399999999992</v>
      </c>
      <c r="T62" s="17">
        <v>15</v>
      </c>
      <c r="U62" s="30"/>
      <c r="W62" s="2">
        <f t="shared" si="7"/>
        <v>12.324524765184083</v>
      </c>
      <c r="X62" s="2">
        <f t="shared" si="8"/>
        <v>10.796438540372039</v>
      </c>
      <c r="Y62" s="2">
        <f>VLOOKUP(A62,[1]TDSheet!$A:$X,24,0)</f>
        <v>21.046399999999998</v>
      </c>
      <c r="Z62" s="2">
        <f>VLOOKUP(A62,[1]TDSheet!$A:$Y,25,0)</f>
        <v>9.3154000000000003</v>
      </c>
      <c r="AA62" s="2">
        <f>VLOOKUP(A62,[1]TDSheet!$A:$Q,17,0)</f>
        <v>9.0096000000000007</v>
      </c>
      <c r="AC62" s="2">
        <f t="shared" si="9"/>
        <v>15</v>
      </c>
    </row>
    <row r="63" spans="1:29" ht="11.1" customHeight="1" outlineLevel="2" x14ac:dyDescent="0.2">
      <c r="A63" s="7" t="s">
        <v>66</v>
      </c>
      <c r="B63" s="7" t="s">
        <v>25</v>
      </c>
      <c r="C63" s="7"/>
      <c r="D63" s="8">
        <v>113</v>
      </c>
      <c r="E63" s="8">
        <v>60</v>
      </c>
      <c r="F63" s="8">
        <v>61</v>
      </c>
      <c r="G63" s="8">
        <v>96</v>
      </c>
      <c r="H63" s="8"/>
      <c r="I63" s="8">
        <f t="shared" si="4"/>
        <v>96</v>
      </c>
      <c r="J63" s="16">
        <f>VLOOKUP(A63,[1]TDSheet!$A:$I,9,0)</f>
        <v>0.35</v>
      </c>
      <c r="M63" s="2">
        <f t="shared" si="5"/>
        <v>61</v>
      </c>
      <c r="Q63" s="2">
        <f>VLOOKUP(A63,[1]TDSheet!$A:$S,19,0)</f>
        <v>42.300000000000011</v>
      </c>
      <c r="R63" s="2">
        <f t="shared" si="6"/>
        <v>12.2</v>
      </c>
      <c r="S63" s="17">
        <f>12*R63-I63-Q63</f>
        <v>8.0999999999999659</v>
      </c>
      <c r="T63" s="17">
        <v>10</v>
      </c>
      <c r="U63" s="30"/>
      <c r="W63" s="2">
        <f t="shared" si="7"/>
        <v>12.155737704918035</v>
      </c>
      <c r="X63" s="2">
        <f t="shared" si="8"/>
        <v>11.336065573770494</v>
      </c>
      <c r="Y63" s="2">
        <f>VLOOKUP(A63,[1]TDSheet!$A:$X,24,0)</f>
        <v>20.2</v>
      </c>
      <c r="Z63" s="2">
        <f>VLOOKUP(A63,[1]TDSheet!$A:$Y,25,0)</f>
        <v>14.6</v>
      </c>
      <c r="AA63" s="2">
        <f>VLOOKUP(A63,[1]TDSheet!$A:$Q,17,0)</f>
        <v>16.600000000000001</v>
      </c>
      <c r="AC63" s="2">
        <f t="shared" si="9"/>
        <v>3.5</v>
      </c>
    </row>
    <row r="64" spans="1:29" ht="21.95" customHeight="1" outlineLevel="2" x14ac:dyDescent="0.2">
      <c r="A64" s="7" t="s">
        <v>99</v>
      </c>
      <c r="B64" s="7" t="s">
        <v>25</v>
      </c>
      <c r="C64" s="21" t="str">
        <f>VLOOKUP(A64,[1]TDSheet!$A:$C,3,0)</f>
        <v>Окт</v>
      </c>
      <c r="D64" s="8">
        <v>314</v>
      </c>
      <c r="E64" s="8">
        <v>450</v>
      </c>
      <c r="F64" s="8">
        <v>169</v>
      </c>
      <c r="G64" s="8">
        <v>439</v>
      </c>
      <c r="H64" s="8"/>
      <c r="I64" s="8">
        <f t="shared" si="4"/>
        <v>439</v>
      </c>
      <c r="J64" s="16">
        <f>VLOOKUP(A64,[1]TDSheet!$A:$I,9,0)</f>
        <v>0.4</v>
      </c>
      <c r="M64" s="2">
        <f t="shared" si="5"/>
        <v>169</v>
      </c>
      <c r="Q64" s="2">
        <f>VLOOKUP(A64,[1]TDSheet!$A:$S,19,0)</f>
        <v>444.1</v>
      </c>
      <c r="R64" s="2">
        <f t="shared" si="6"/>
        <v>33.799999999999997</v>
      </c>
      <c r="S64" s="17"/>
      <c r="T64" s="17">
        <f t="shared" si="11"/>
        <v>0</v>
      </c>
      <c r="U64" s="30"/>
      <c r="W64" s="2">
        <f t="shared" si="7"/>
        <v>26.127218934911244</v>
      </c>
      <c r="X64" s="2">
        <f t="shared" si="8"/>
        <v>26.127218934911244</v>
      </c>
      <c r="Y64" s="2">
        <f>VLOOKUP(A64,[1]TDSheet!$A:$X,24,0)</f>
        <v>160.96300000000002</v>
      </c>
      <c r="Z64" s="2">
        <f>VLOOKUP(A64,[1]TDSheet!$A:$Y,25,0)</f>
        <v>99.4</v>
      </c>
      <c r="AA64" s="2">
        <f>VLOOKUP(A64,[1]TDSheet!$A:$Q,17,0)</f>
        <v>148.6</v>
      </c>
      <c r="AC64" s="2">
        <f t="shared" si="9"/>
        <v>0</v>
      </c>
    </row>
    <row r="65" spans="1:29" ht="21.95" customHeight="1" outlineLevel="2" x14ac:dyDescent="0.2">
      <c r="A65" s="7" t="s">
        <v>32</v>
      </c>
      <c r="B65" s="7" t="s">
        <v>25</v>
      </c>
      <c r="C65" s="7"/>
      <c r="D65" s="8">
        <v>46</v>
      </c>
      <c r="E65" s="8"/>
      <c r="F65" s="8">
        <v>21</v>
      </c>
      <c r="G65" s="8">
        <v>8</v>
      </c>
      <c r="H65" s="8"/>
      <c r="I65" s="8">
        <f t="shared" si="4"/>
        <v>8</v>
      </c>
      <c r="J65" s="16">
        <f>VLOOKUP(A65,[1]TDSheet!$A:$I,9,0)</f>
        <v>0.45</v>
      </c>
      <c r="M65" s="2">
        <f t="shared" si="5"/>
        <v>21</v>
      </c>
      <c r="Q65" s="2">
        <f>VLOOKUP(A65,[1]TDSheet!$A:$S,19,0)</f>
        <v>50</v>
      </c>
      <c r="R65" s="2">
        <f t="shared" si="6"/>
        <v>4.2</v>
      </c>
      <c r="S65" s="17"/>
      <c r="T65" s="17">
        <f t="shared" si="11"/>
        <v>0</v>
      </c>
      <c r="U65" s="30"/>
      <c r="W65" s="2">
        <f t="shared" si="7"/>
        <v>13.809523809523808</v>
      </c>
      <c r="X65" s="2">
        <f t="shared" si="8"/>
        <v>13.809523809523808</v>
      </c>
      <c r="Y65" s="2">
        <f>VLOOKUP(A65,[1]TDSheet!$A:$X,24,0)</f>
        <v>4</v>
      </c>
      <c r="Z65" s="2">
        <f>VLOOKUP(A65,[1]TDSheet!$A:$Y,25,0)</f>
        <v>5.4</v>
      </c>
      <c r="AA65" s="2">
        <f>VLOOKUP(A65,[1]TDSheet!$A:$Q,17,0)</f>
        <v>7.6</v>
      </c>
      <c r="AC65" s="2">
        <f t="shared" si="9"/>
        <v>0</v>
      </c>
    </row>
    <row r="66" spans="1:29" ht="21.95" customHeight="1" outlineLevel="2" x14ac:dyDescent="0.2">
      <c r="A66" s="7" t="s">
        <v>67</v>
      </c>
      <c r="B66" s="7" t="s">
        <v>9</v>
      </c>
      <c r="C66" s="7"/>
      <c r="D66" s="8">
        <v>380.23700000000002</v>
      </c>
      <c r="E66" s="8">
        <v>272.97800000000001</v>
      </c>
      <c r="F66" s="8">
        <v>102.10899999999999</v>
      </c>
      <c r="G66" s="8">
        <v>465.39400000000001</v>
      </c>
      <c r="H66" s="8"/>
      <c r="I66" s="8">
        <f t="shared" si="4"/>
        <v>465.39400000000001</v>
      </c>
      <c r="J66" s="16">
        <f>VLOOKUP(A66,[1]TDSheet!$A:$I,9,0)</f>
        <v>1</v>
      </c>
      <c r="M66" s="2">
        <f t="shared" si="5"/>
        <v>102.10899999999999</v>
      </c>
      <c r="Q66" s="2">
        <f>VLOOKUP(A66,[1]TDSheet!$A:$S,19,0)</f>
        <v>264.71350000000001</v>
      </c>
      <c r="R66" s="2">
        <f t="shared" si="6"/>
        <v>20.421799999999998</v>
      </c>
      <c r="S66" s="17"/>
      <c r="T66" s="17">
        <f t="shared" si="11"/>
        <v>0</v>
      </c>
      <c r="U66" s="30"/>
      <c r="W66" s="2">
        <f t="shared" si="7"/>
        <v>35.751378428933798</v>
      </c>
      <c r="X66" s="2">
        <f t="shared" si="8"/>
        <v>35.751378428933798</v>
      </c>
      <c r="Y66" s="2">
        <f>VLOOKUP(A66,[1]TDSheet!$A:$X,24,0)</f>
        <v>82.814599999999999</v>
      </c>
      <c r="Z66" s="2">
        <f>VLOOKUP(A66,[1]TDSheet!$A:$Y,25,0)</f>
        <v>59.610400000000006</v>
      </c>
      <c r="AA66" s="2">
        <f>VLOOKUP(A66,[1]TDSheet!$A:$Q,17,0)</f>
        <v>82.253200000000007</v>
      </c>
      <c r="AC66" s="2">
        <f t="shared" si="9"/>
        <v>0</v>
      </c>
    </row>
    <row r="67" spans="1:29" ht="21.95" customHeight="1" outlineLevel="2" x14ac:dyDescent="0.2">
      <c r="A67" s="7" t="s">
        <v>100</v>
      </c>
      <c r="B67" s="7" t="s">
        <v>25</v>
      </c>
      <c r="C67" s="7"/>
      <c r="D67" s="8">
        <v>114</v>
      </c>
      <c r="E67" s="8">
        <v>42</v>
      </c>
      <c r="F67" s="8">
        <v>74</v>
      </c>
      <c r="G67" s="8">
        <v>64</v>
      </c>
      <c r="H67" s="8"/>
      <c r="I67" s="8">
        <f t="shared" si="4"/>
        <v>64</v>
      </c>
      <c r="J67" s="16">
        <f>VLOOKUP(A67,[1]TDSheet!$A:$I,9,0)</f>
        <v>0.35</v>
      </c>
      <c r="M67" s="2">
        <f t="shared" si="5"/>
        <v>74</v>
      </c>
      <c r="Q67" s="2">
        <f>VLOOKUP(A67,[1]TDSheet!$A:$S,19,0)</f>
        <v>25</v>
      </c>
      <c r="R67" s="2">
        <f t="shared" si="6"/>
        <v>14.8</v>
      </c>
      <c r="S67" s="17">
        <f>11*R67-I67-Q67</f>
        <v>73.800000000000011</v>
      </c>
      <c r="T67" s="17">
        <v>100</v>
      </c>
      <c r="U67" s="30"/>
      <c r="W67" s="2">
        <f t="shared" si="7"/>
        <v>12.77027027027027</v>
      </c>
      <c r="X67" s="2">
        <f t="shared" si="8"/>
        <v>6.0135135135135132</v>
      </c>
      <c r="Y67" s="2">
        <f>VLOOKUP(A67,[1]TDSheet!$A:$X,24,0)</f>
        <v>15.2</v>
      </c>
      <c r="Z67" s="2">
        <f>VLOOKUP(A67,[1]TDSheet!$A:$Y,25,0)</f>
        <v>1.2</v>
      </c>
      <c r="AA67" s="2">
        <f>VLOOKUP(A67,[1]TDSheet!$A:$Q,17,0)</f>
        <v>13</v>
      </c>
      <c r="AC67" s="2">
        <f t="shared" si="9"/>
        <v>35</v>
      </c>
    </row>
    <row r="68" spans="1:29" ht="21.95" customHeight="1" outlineLevel="2" x14ac:dyDescent="0.2">
      <c r="A68" s="7" t="s">
        <v>101</v>
      </c>
      <c r="B68" s="7" t="s">
        <v>25</v>
      </c>
      <c r="C68" s="21" t="str">
        <f>VLOOKUP(A68,[1]TDSheet!$A:$C,3,0)</f>
        <v>Окт</v>
      </c>
      <c r="D68" s="8">
        <v>747</v>
      </c>
      <c r="E68" s="8">
        <v>490</v>
      </c>
      <c r="F68" s="8">
        <v>459</v>
      </c>
      <c r="G68" s="8">
        <v>688</v>
      </c>
      <c r="H68" s="8">
        <f>VLOOKUP(A68,Лист1!A:B,2,0)</f>
        <v>150</v>
      </c>
      <c r="I68" s="8">
        <f t="shared" si="4"/>
        <v>538</v>
      </c>
      <c r="J68" s="16">
        <f>VLOOKUP(A68,[1]TDSheet!$A:$I,9,0)</f>
        <v>0.4</v>
      </c>
      <c r="M68" s="2">
        <f t="shared" si="5"/>
        <v>21</v>
      </c>
      <c r="N68" s="2">
        <f>VLOOKUP(A68,[2]TDSheet!$A:$F,6,0)</f>
        <v>438</v>
      </c>
      <c r="Q68" s="2">
        <f>VLOOKUP(A68,[1]TDSheet!$A:$S,19,0)</f>
        <v>265</v>
      </c>
      <c r="R68" s="2">
        <f t="shared" si="6"/>
        <v>4.2</v>
      </c>
      <c r="S68" s="17"/>
      <c r="T68" s="17">
        <f t="shared" si="11"/>
        <v>0</v>
      </c>
      <c r="U68" s="30"/>
      <c r="W68" s="2">
        <f t="shared" si="7"/>
        <v>191.19047619047618</v>
      </c>
      <c r="X68" s="2">
        <f t="shared" si="8"/>
        <v>191.19047619047618</v>
      </c>
      <c r="Y68" s="2">
        <f>VLOOKUP(A68,[1]TDSheet!$A:$X,24,0)</f>
        <v>146.80000000000001</v>
      </c>
      <c r="Z68" s="2">
        <f>VLOOKUP(A68,[1]TDSheet!$A:$Y,25,0)</f>
        <v>105.2</v>
      </c>
      <c r="AA68" s="2">
        <f>VLOOKUP(A68,[1]TDSheet!$A:$Q,17,0)</f>
        <v>82.2</v>
      </c>
      <c r="AC68" s="2">
        <f t="shared" si="9"/>
        <v>0</v>
      </c>
    </row>
    <row r="69" spans="1:29" ht="11.1" customHeight="1" outlineLevel="2" x14ac:dyDescent="0.2">
      <c r="A69" s="7" t="s">
        <v>102</v>
      </c>
      <c r="B69" s="7" t="s">
        <v>25</v>
      </c>
      <c r="C69" s="21" t="str">
        <f>VLOOKUP(A69,[1]TDSheet!$A:$C,3,0)</f>
        <v>Окт</v>
      </c>
      <c r="D69" s="8">
        <v>1540</v>
      </c>
      <c r="E69" s="8">
        <v>888</v>
      </c>
      <c r="F69" s="8">
        <v>1131</v>
      </c>
      <c r="G69" s="8">
        <v>895</v>
      </c>
      <c r="H69" s="8">
        <f>VLOOKUP(A69,Лист1!A:B,2,0)</f>
        <v>420</v>
      </c>
      <c r="I69" s="8">
        <f t="shared" si="4"/>
        <v>475</v>
      </c>
      <c r="J69" s="16">
        <f>VLOOKUP(A69,[1]TDSheet!$A:$I,9,0)</f>
        <v>0.4</v>
      </c>
      <c r="M69" s="2">
        <f t="shared" si="5"/>
        <v>579</v>
      </c>
      <c r="N69" s="2">
        <f>VLOOKUP(A69,[2]TDSheet!$A:$F,6,0)</f>
        <v>552</v>
      </c>
      <c r="Q69" s="2">
        <f>VLOOKUP(A69,[1]TDSheet!$A:$S,19,0)</f>
        <v>465</v>
      </c>
      <c r="R69" s="2">
        <f t="shared" si="6"/>
        <v>115.8</v>
      </c>
      <c r="S69" s="17">
        <f>9*R69-I69-Q69</f>
        <v>102.20000000000005</v>
      </c>
      <c r="T69" s="17">
        <v>110</v>
      </c>
      <c r="U69" s="30"/>
      <c r="W69" s="2">
        <f t="shared" si="7"/>
        <v>9.0673575129533681</v>
      </c>
      <c r="X69" s="2">
        <f t="shared" si="8"/>
        <v>8.1174438687392065</v>
      </c>
      <c r="Y69" s="2">
        <f>VLOOKUP(A69,[1]TDSheet!$A:$X,24,0)</f>
        <v>226</v>
      </c>
      <c r="Z69" s="2">
        <f>VLOOKUP(A69,[1]TDSheet!$A:$Y,25,0)</f>
        <v>190.8</v>
      </c>
      <c r="AA69" s="2">
        <f>VLOOKUP(A69,[1]TDSheet!$A:$Q,17,0)</f>
        <v>151.19999999999999</v>
      </c>
      <c r="AC69" s="2">
        <f t="shared" si="9"/>
        <v>44</v>
      </c>
    </row>
    <row r="70" spans="1:29" ht="11.1" customHeight="1" outlineLevel="2" x14ac:dyDescent="0.2">
      <c r="A70" s="7" t="s">
        <v>103</v>
      </c>
      <c r="B70" s="7" t="s">
        <v>25</v>
      </c>
      <c r="C70" s="7"/>
      <c r="D70" s="8">
        <v>84</v>
      </c>
      <c r="E70" s="8">
        <v>192</v>
      </c>
      <c r="F70" s="8">
        <v>84</v>
      </c>
      <c r="G70" s="8">
        <v>182</v>
      </c>
      <c r="H70" s="8">
        <f>VLOOKUP(A70,Лист1!A:B,2,0)</f>
        <v>192</v>
      </c>
      <c r="I70" s="8">
        <f t="shared" si="4"/>
        <v>-10</v>
      </c>
      <c r="J70" s="16">
        <f>VLOOKUP(A70,[1]TDSheet!$A:$I,9,0)</f>
        <v>0</v>
      </c>
      <c r="M70" s="2">
        <f t="shared" si="5"/>
        <v>0</v>
      </c>
      <c r="N70" s="2">
        <f>VLOOKUP(A70,[2]TDSheet!$A:$F,6,0)</f>
        <v>84</v>
      </c>
      <c r="Q70" s="2">
        <f>VLOOKUP(A70,[1]TDSheet!$A:$S,19,0)</f>
        <v>0</v>
      </c>
      <c r="R70" s="2">
        <f t="shared" si="6"/>
        <v>0</v>
      </c>
      <c r="S70" s="17"/>
      <c r="T70" s="17">
        <f t="shared" si="11"/>
        <v>0</v>
      </c>
      <c r="U70" s="30"/>
      <c r="W70" s="2" t="e">
        <f t="shared" si="7"/>
        <v>#DIV/0!</v>
      </c>
      <c r="X70" s="2" t="e">
        <f t="shared" si="8"/>
        <v>#DIV/0!</v>
      </c>
      <c r="Y70" s="2">
        <f>VLOOKUP(A70,[1]TDSheet!$A:$X,24,0)</f>
        <v>0</v>
      </c>
      <c r="Z70" s="2">
        <f>VLOOKUP(A70,[1]TDSheet!$A:$Y,25,0)</f>
        <v>0</v>
      </c>
      <c r="AA70" s="2">
        <f>VLOOKUP(A70,[1]TDSheet!$A:$Q,17,0)</f>
        <v>2</v>
      </c>
      <c r="AC70" s="2">
        <f t="shared" si="9"/>
        <v>0</v>
      </c>
    </row>
    <row r="71" spans="1:29" ht="11.1" customHeight="1" outlineLevel="2" x14ac:dyDescent="0.2">
      <c r="A71" s="7" t="s">
        <v>148</v>
      </c>
      <c r="B71" s="7" t="s">
        <v>9</v>
      </c>
      <c r="C71" s="21" t="str">
        <f>VLOOKUP(A71,[1]TDSheet!$A:$C,3,0)</f>
        <v>Окт</v>
      </c>
      <c r="D71" s="8"/>
      <c r="E71" s="8"/>
      <c r="F71" s="8"/>
      <c r="G71" s="8"/>
      <c r="H71" s="8"/>
      <c r="I71" s="8"/>
      <c r="J71" s="16">
        <f>VLOOKUP(A71,[1]TDSheet!$A:$I,9,0)</f>
        <v>1</v>
      </c>
      <c r="M71" s="2">
        <f t="shared" si="5"/>
        <v>0</v>
      </c>
      <c r="Q71" s="2">
        <f>VLOOKUP(A71,[1]TDSheet!$A:$S,19,0)</f>
        <v>0</v>
      </c>
      <c r="R71" s="2">
        <f t="shared" ref="R71:R126" si="12">M71/5</f>
        <v>0</v>
      </c>
      <c r="S71" s="23"/>
      <c r="T71" s="17">
        <f t="shared" si="11"/>
        <v>0</v>
      </c>
      <c r="U71" s="30"/>
      <c r="W71" s="2" t="e">
        <f t="shared" ref="W71:W126" si="13">(I71+T71+Q71)/R71</f>
        <v>#DIV/0!</v>
      </c>
      <c r="X71" s="2" t="e">
        <f t="shared" ref="X71:X126" si="14">(I71+P71+Q71)/R71</f>
        <v>#DIV/0!</v>
      </c>
      <c r="Y71" s="2">
        <f>VLOOKUP(A71,[1]TDSheet!$A:$X,24,0)</f>
        <v>25.1646</v>
      </c>
      <c r="Z71" s="2">
        <f>VLOOKUP(A71,[1]TDSheet!$A:$Y,25,0)</f>
        <v>12.034800000000001</v>
      </c>
      <c r="AA71" s="2">
        <f>VLOOKUP(A71,[1]TDSheet!$A:$Q,17,0)</f>
        <v>7.1227999999999998</v>
      </c>
      <c r="AC71" s="2">
        <f t="shared" ref="AC71:AC126" si="15">T71*J71</f>
        <v>0</v>
      </c>
    </row>
    <row r="72" spans="1:29" ht="21.95" customHeight="1" outlineLevel="2" x14ac:dyDescent="0.2">
      <c r="A72" s="7" t="s">
        <v>14</v>
      </c>
      <c r="B72" s="7" t="s">
        <v>9</v>
      </c>
      <c r="C72" s="21" t="str">
        <f>VLOOKUP(A72,[1]TDSheet!$A:$C,3,0)</f>
        <v>Окт</v>
      </c>
      <c r="D72" s="8">
        <v>597.10500000000002</v>
      </c>
      <c r="E72" s="8">
        <v>64.260000000000005</v>
      </c>
      <c r="F72" s="8">
        <v>284.27100000000002</v>
      </c>
      <c r="G72" s="8">
        <v>225.19499999999999</v>
      </c>
      <c r="H72" s="8"/>
      <c r="I72" s="8">
        <f t="shared" ref="I72:I126" si="16">G72-H72</f>
        <v>225.19499999999999</v>
      </c>
      <c r="J72" s="16">
        <f>VLOOKUP(A72,[1]TDSheet!$A:$I,9,0)</f>
        <v>1</v>
      </c>
      <c r="M72" s="2">
        <f t="shared" ref="M72:M126" si="17">F72-N72</f>
        <v>284.27100000000002</v>
      </c>
      <c r="Q72" s="2">
        <f>VLOOKUP(A72,[1]TDSheet!$A:$S,19,0)</f>
        <v>44.438999999999965</v>
      </c>
      <c r="R72" s="2">
        <f t="shared" si="12"/>
        <v>56.854200000000006</v>
      </c>
      <c r="S72" s="24">
        <f>7*R72-I72-Q72</f>
        <v>128.3454000000001</v>
      </c>
      <c r="T72" s="17">
        <v>130</v>
      </c>
      <c r="U72" s="30"/>
      <c r="W72" s="2">
        <f t="shared" si="13"/>
        <v>7.0291025113360126</v>
      </c>
      <c r="X72" s="2">
        <f t="shared" si="14"/>
        <v>4.7425520014352491</v>
      </c>
      <c r="Y72" s="2">
        <f>VLOOKUP(A72,[1]TDSheet!$A:$X,24,0)</f>
        <v>118.29220000000001</v>
      </c>
      <c r="Z72" s="2">
        <f>VLOOKUP(A72,[1]TDSheet!$A:$Y,25,0)</f>
        <v>75.572199999999995</v>
      </c>
      <c r="AA72" s="2">
        <f>VLOOKUP(A72,[1]TDSheet!$A:$Q,17,0)</f>
        <v>48.418999999999997</v>
      </c>
      <c r="AC72" s="2">
        <f t="shared" si="15"/>
        <v>130</v>
      </c>
    </row>
    <row r="73" spans="1:29" ht="11.1" customHeight="1" outlineLevel="2" x14ac:dyDescent="0.2">
      <c r="A73" s="7" t="s">
        <v>15</v>
      </c>
      <c r="B73" s="7" t="s">
        <v>9</v>
      </c>
      <c r="C73" s="21" t="str">
        <f>VLOOKUP(A73,[1]TDSheet!$A:$C,3,0)</f>
        <v>Окт</v>
      </c>
      <c r="D73" s="8">
        <v>1460.7470000000001</v>
      </c>
      <c r="E73" s="8"/>
      <c r="F73" s="8">
        <v>105.613</v>
      </c>
      <c r="G73" s="19">
        <f>1225.114+G110</f>
        <v>1206.1890000000001</v>
      </c>
      <c r="H73" s="8"/>
      <c r="I73" s="8">
        <f t="shared" si="16"/>
        <v>1206.1890000000001</v>
      </c>
      <c r="J73" s="16">
        <f>VLOOKUP(A73,[1]TDSheet!$A:$I,9,0)</f>
        <v>1</v>
      </c>
      <c r="M73" s="2">
        <f t="shared" si="17"/>
        <v>105.613</v>
      </c>
      <c r="Q73" s="2">
        <f>VLOOKUP(A73,[1]TDSheet!$A:$S,19,0)</f>
        <v>0</v>
      </c>
      <c r="R73" s="2">
        <f t="shared" si="12"/>
        <v>21.122599999999998</v>
      </c>
      <c r="S73" s="17"/>
      <c r="T73" s="17">
        <f t="shared" si="11"/>
        <v>0</v>
      </c>
      <c r="U73" s="30"/>
      <c r="W73" s="2">
        <f t="shared" si="13"/>
        <v>57.104191718822499</v>
      </c>
      <c r="X73" s="2">
        <f t="shared" si="14"/>
        <v>57.104191718822499</v>
      </c>
      <c r="Y73" s="2">
        <f>VLOOKUP(A73,[1]TDSheet!$A:$X,24,0)</f>
        <v>33.095999999999997</v>
      </c>
      <c r="Z73" s="2">
        <f>VLOOKUP(A73,[1]TDSheet!$A:$Y,25,0)</f>
        <v>15.440799999999999</v>
      </c>
      <c r="AA73" s="2">
        <f>VLOOKUP(A73,[1]TDSheet!$A:$Q,17,0)</f>
        <v>37.9726</v>
      </c>
      <c r="AC73" s="2">
        <f t="shared" si="15"/>
        <v>0</v>
      </c>
    </row>
    <row r="74" spans="1:29" ht="11.1" customHeight="1" outlineLevel="2" x14ac:dyDescent="0.2">
      <c r="A74" s="7" t="s">
        <v>68</v>
      </c>
      <c r="B74" s="7" t="s">
        <v>9</v>
      </c>
      <c r="C74" s="7"/>
      <c r="D74" s="8">
        <v>-4.4829999999999997</v>
      </c>
      <c r="E74" s="8">
        <v>256.60300000000001</v>
      </c>
      <c r="F74" s="8"/>
      <c r="G74" s="8"/>
      <c r="H74" s="8"/>
      <c r="I74" s="8">
        <f t="shared" si="16"/>
        <v>0</v>
      </c>
      <c r="J74" s="16">
        <f>VLOOKUP(A74,[1]TDSheet!$A:$I,9,0)</f>
        <v>1</v>
      </c>
      <c r="M74" s="2">
        <f t="shared" si="17"/>
        <v>0</v>
      </c>
      <c r="Q74" s="2">
        <f>VLOOKUP(A74,[1]TDSheet!$A:$S,19,0)</f>
        <v>0</v>
      </c>
      <c r="R74" s="2">
        <f t="shared" si="12"/>
        <v>0</v>
      </c>
      <c r="S74" s="23"/>
      <c r="T74" s="17">
        <f t="shared" si="11"/>
        <v>0</v>
      </c>
      <c r="U74" s="30"/>
      <c r="W74" s="2" t="e">
        <f t="shared" si="13"/>
        <v>#DIV/0!</v>
      </c>
      <c r="X74" s="2" t="e">
        <f t="shared" si="14"/>
        <v>#DIV/0!</v>
      </c>
      <c r="Y74" s="2">
        <f>VLOOKUP(A74,[1]TDSheet!$A:$X,24,0)</f>
        <v>38.384799999999998</v>
      </c>
      <c r="Z74" s="2">
        <f>VLOOKUP(A74,[1]TDSheet!$A:$Y,25,0)</f>
        <v>22.673999999999999</v>
      </c>
      <c r="AA74" s="2">
        <f>VLOOKUP(A74,[1]TDSheet!$A:$Q,17,0)</f>
        <v>2.4175999999999997</v>
      </c>
      <c r="AC74" s="2">
        <f t="shared" si="15"/>
        <v>0</v>
      </c>
    </row>
    <row r="75" spans="1:29" ht="21.95" customHeight="1" outlineLevel="2" x14ac:dyDescent="0.2">
      <c r="A75" s="7" t="s">
        <v>69</v>
      </c>
      <c r="B75" s="7" t="s">
        <v>9</v>
      </c>
      <c r="C75" s="7"/>
      <c r="D75" s="8">
        <v>372.75599999999997</v>
      </c>
      <c r="E75" s="8"/>
      <c r="F75" s="8">
        <v>289.30200000000002</v>
      </c>
      <c r="G75" s="8">
        <v>12.097</v>
      </c>
      <c r="H75" s="8"/>
      <c r="I75" s="8">
        <f t="shared" si="16"/>
        <v>12.097</v>
      </c>
      <c r="J75" s="16">
        <f>VLOOKUP(A75,[1]TDSheet!$A:$I,9,0)</f>
        <v>1</v>
      </c>
      <c r="M75" s="2">
        <f t="shared" si="17"/>
        <v>289.30200000000002</v>
      </c>
      <c r="Q75" s="2">
        <f>VLOOKUP(A75,[1]TDSheet!$A:$S,19,0)</f>
        <v>213.15600000000001</v>
      </c>
      <c r="R75" s="2">
        <f t="shared" si="12"/>
        <v>57.860400000000006</v>
      </c>
      <c r="S75" s="17">
        <f>7*R75-I75-Q75</f>
        <v>179.76980000000003</v>
      </c>
      <c r="T75" s="17">
        <v>200</v>
      </c>
      <c r="U75" s="30"/>
      <c r="W75" s="2">
        <f t="shared" si="13"/>
        <v>7.3496380944480162</v>
      </c>
      <c r="X75" s="2">
        <f t="shared" si="14"/>
        <v>3.8930425645173554</v>
      </c>
      <c r="Y75" s="2">
        <f>VLOOKUP(A75,[1]TDSheet!$A:$X,24,0)</f>
        <v>95.882199999999997</v>
      </c>
      <c r="Z75" s="2">
        <f>VLOOKUP(A75,[1]TDSheet!$A:$Y,25,0)</f>
        <v>39.223200000000006</v>
      </c>
      <c r="AA75" s="2">
        <f>VLOOKUP(A75,[1]TDSheet!$A:$Q,17,0)</f>
        <v>72.637</v>
      </c>
      <c r="AC75" s="2">
        <f t="shared" si="15"/>
        <v>200</v>
      </c>
    </row>
    <row r="76" spans="1:29" ht="11.1" customHeight="1" outlineLevel="2" x14ac:dyDescent="0.2">
      <c r="A76" s="7" t="s">
        <v>104</v>
      </c>
      <c r="B76" s="7" t="s">
        <v>25</v>
      </c>
      <c r="C76" s="21" t="str">
        <f>VLOOKUP(A76,[1]TDSheet!$A:$C,3,0)</f>
        <v>Окт</v>
      </c>
      <c r="D76" s="8"/>
      <c r="E76" s="8">
        <v>150</v>
      </c>
      <c r="F76" s="8"/>
      <c r="G76" s="8">
        <v>150</v>
      </c>
      <c r="H76" s="8"/>
      <c r="I76" s="8">
        <f t="shared" si="16"/>
        <v>150</v>
      </c>
      <c r="J76" s="16">
        <f>VLOOKUP(A76,[1]TDSheet!$A:$I,9,0)</f>
        <v>0.4</v>
      </c>
      <c r="M76" s="2">
        <f t="shared" si="17"/>
        <v>0</v>
      </c>
      <c r="Q76" s="2">
        <f>VLOOKUP(A76,[1]TDSheet!$A:$S,19,0)</f>
        <v>75</v>
      </c>
      <c r="R76" s="2">
        <f t="shared" si="12"/>
        <v>0</v>
      </c>
      <c r="S76" s="17"/>
      <c r="T76" s="17">
        <f t="shared" si="11"/>
        <v>0</v>
      </c>
      <c r="U76" s="30"/>
      <c r="W76" s="2" t="e">
        <f t="shared" si="13"/>
        <v>#DIV/0!</v>
      </c>
      <c r="X76" s="2" t="e">
        <f t="shared" si="14"/>
        <v>#DIV/0!</v>
      </c>
      <c r="Y76" s="2">
        <f>VLOOKUP(A76,[1]TDSheet!$A:$X,24,0)</f>
        <v>46</v>
      </c>
      <c r="Z76" s="2">
        <f>VLOOKUP(A76,[1]TDSheet!$A:$Y,25,0)</f>
        <v>37.799999999999997</v>
      </c>
      <c r="AA76" s="2">
        <f>VLOOKUP(A76,[1]TDSheet!$A:$Q,17,0)</f>
        <v>0</v>
      </c>
      <c r="AB76" s="25" t="str">
        <f>VLOOKUP(A76,[1]TDSheet!$A:$Z,26,0)</f>
        <v>акция/вывод</v>
      </c>
      <c r="AC76" s="2">
        <f t="shared" si="15"/>
        <v>0</v>
      </c>
    </row>
    <row r="77" spans="1:29" ht="21.95" customHeight="1" outlineLevel="2" x14ac:dyDescent="0.2">
      <c r="A77" s="7" t="s">
        <v>105</v>
      </c>
      <c r="B77" s="7" t="s">
        <v>25</v>
      </c>
      <c r="C77" s="7"/>
      <c r="D77" s="8">
        <v>121</v>
      </c>
      <c r="E77" s="8">
        <v>12</v>
      </c>
      <c r="F77" s="8">
        <v>1</v>
      </c>
      <c r="G77" s="8">
        <v>117</v>
      </c>
      <c r="H77" s="8"/>
      <c r="I77" s="8">
        <f t="shared" si="16"/>
        <v>117</v>
      </c>
      <c r="J77" s="16">
        <f>VLOOKUP(A77,[1]TDSheet!$A:$I,9,0)</f>
        <v>0.35</v>
      </c>
      <c r="M77" s="2">
        <f t="shared" si="17"/>
        <v>1</v>
      </c>
      <c r="Q77" s="2">
        <f>VLOOKUP(A77,[1]TDSheet!$A:$S,19,0)</f>
        <v>0</v>
      </c>
      <c r="R77" s="2">
        <f t="shared" si="12"/>
        <v>0.2</v>
      </c>
      <c r="S77" s="17"/>
      <c r="T77" s="17">
        <f t="shared" si="11"/>
        <v>0</v>
      </c>
      <c r="U77" s="30"/>
      <c r="W77" s="2">
        <f t="shared" si="13"/>
        <v>585</v>
      </c>
      <c r="X77" s="2">
        <f t="shared" si="14"/>
        <v>585</v>
      </c>
      <c r="Y77" s="2">
        <f>VLOOKUP(A77,[1]TDSheet!$A:$X,24,0)</f>
        <v>5.4</v>
      </c>
      <c r="Z77" s="2">
        <f>VLOOKUP(A77,[1]TDSheet!$A:$Y,25,0)</f>
        <v>7.4</v>
      </c>
      <c r="AA77" s="2">
        <f>VLOOKUP(A77,[1]TDSheet!$A:$Q,17,0)</f>
        <v>9.4</v>
      </c>
      <c r="AC77" s="2">
        <f t="shared" si="15"/>
        <v>0</v>
      </c>
    </row>
    <row r="78" spans="1:29" ht="21.95" customHeight="1" outlineLevel="2" x14ac:dyDescent="0.2">
      <c r="A78" s="7" t="s">
        <v>33</v>
      </c>
      <c r="B78" s="7" t="s">
        <v>25</v>
      </c>
      <c r="C78" s="7"/>
      <c r="D78" s="8">
        <v>120</v>
      </c>
      <c r="E78" s="8"/>
      <c r="F78" s="8">
        <v>120</v>
      </c>
      <c r="G78" s="8">
        <v>-3</v>
      </c>
      <c r="H78" s="8"/>
      <c r="I78" s="8">
        <f t="shared" si="16"/>
        <v>-3</v>
      </c>
      <c r="J78" s="16">
        <f>VLOOKUP(A78,[1]TDSheet!$A:$I,9,0)</f>
        <v>0</v>
      </c>
      <c r="M78" s="2">
        <f t="shared" si="17"/>
        <v>0</v>
      </c>
      <c r="N78" s="2">
        <f>VLOOKUP(A78,[2]TDSheet!$A:$F,6,0)</f>
        <v>120</v>
      </c>
      <c r="Q78" s="2">
        <f>VLOOKUP(A78,[1]TDSheet!$A:$S,19,0)</f>
        <v>0</v>
      </c>
      <c r="R78" s="2">
        <f t="shared" si="12"/>
        <v>0</v>
      </c>
      <c r="S78" s="17"/>
      <c r="T78" s="17">
        <f t="shared" si="11"/>
        <v>0</v>
      </c>
      <c r="U78" s="30"/>
      <c r="W78" s="2" t="e">
        <f t="shared" si="13"/>
        <v>#DIV/0!</v>
      </c>
      <c r="X78" s="2" t="e">
        <f t="shared" si="14"/>
        <v>#DIV/0!</v>
      </c>
      <c r="Y78" s="2">
        <f>VLOOKUP(A78,[1]TDSheet!$A:$X,24,0)</f>
        <v>0</v>
      </c>
      <c r="Z78" s="2">
        <f>VLOOKUP(A78,[1]TDSheet!$A:$Y,25,0)</f>
        <v>0</v>
      </c>
      <c r="AA78" s="2">
        <f>VLOOKUP(A78,[1]TDSheet!$A:$Q,17,0)</f>
        <v>0.6</v>
      </c>
      <c r="AC78" s="2">
        <f t="shared" si="15"/>
        <v>0</v>
      </c>
    </row>
    <row r="79" spans="1:29" ht="11.1" customHeight="1" outlineLevel="2" x14ac:dyDescent="0.2">
      <c r="A79" s="7" t="s">
        <v>106</v>
      </c>
      <c r="B79" s="7" t="s">
        <v>25</v>
      </c>
      <c r="C79" s="7"/>
      <c r="D79" s="8">
        <v>369</v>
      </c>
      <c r="E79" s="8">
        <v>310</v>
      </c>
      <c r="F79" s="8">
        <v>351</v>
      </c>
      <c r="G79" s="8">
        <v>328</v>
      </c>
      <c r="H79" s="8">
        <f>VLOOKUP(A79,Лист1!A:B,2,0)</f>
        <v>310</v>
      </c>
      <c r="I79" s="8">
        <f t="shared" si="16"/>
        <v>18</v>
      </c>
      <c r="J79" s="16">
        <f>VLOOKUP(A79,[1]TDSheet!$A:$I,9,0)</f>
        <v>0</v>
      </c>
      <c r="M79" s="2">
        <f t="shared" si="17"/>
        <v>1</v>
      </c>
      <c r="N79" s="2">
        <f>VLOOKUP(A79,[2]TDSheet!$A:$F,6,0)</f>
        <v>350</v>
      </c>
      <c r="Q79" s="2">
        <f>VLOOKUP(A79,[1]TDSheet!$A:$S,19,0)</f>
        <v>0</v>
      </c>
      <c r="R79" s="2">
        <f t="shared" si="12"/>
        <v>0.2</v>
      </c>
      <c r="S79" s="17"/>
      <c r="T79" s="17">
        <f t="shared" si="11"/>
        <v>0</v>
      </c>
      <c r="U79" s="30"/>
      <c r="W79" s="2">
        <f t="shared" si="13"/>
        <v>90</v>
      </c>
      <c r="X79" s="2">
        <f t="shared" si="14"/>
        <v>90</v>
      </c>
      <c r="Y79" s="2">
        <f>VLOOKUP(A79,[1]TDSheet!$A:$X,24,0)</f>
        <v>0.6</v>
      </c>
      <c r="Z79" s="2">
        <f>VLOOKUP(A79,[1]TDSheet!$A:$Y,25,0)</f>
        <v>0</v>
      </c>
      <c r="AA79" s="2">
        <f>VLOOKUP(A79,[1]TDSheet!$A:$Q,17,0)</f>
        <v>0.2</v>
      </c>
      <c r="AC79" s="2">
        <f t="shared" si="15"/>
        <v>0</v>
      </c>
    </row>
    <row r="80" spans="1:29" ht="11.1" customHeight="1" outlineLevel="2" x14ac:dyDescent="0.2">
      <c r="A80" s="7" t="s">
        <v>34</v>
      </c>
      <c r="B80" s="7" t="s">
        <v>25</v>
      </c>
      <c r="C80" s="7"/>
      <c r="D80" s="8">
        <v>160</v>
      </c>
      <c r="E80" s="8"/>
      <c r="F80" s="8">
        <v>160</v>
      </c>
      <c r="G80" s="8"/>
      <c r="H80" s="8"/>
      <c r="I80" s="8">
        <f t="shared" si="16"/>
        <v>0</v>
      </c>
      <c r="J80" s="16">
        <f>VLOOKUP(A80,[1]TDSheet!$A:$I,9,0)</f>
        <v>0</v>
      </c>
      <c r="M80" s="2">
        <f t="shared" si="17"/>
        <v>0</v>
      </c>
      <c r="N80" s="2">
        <f>VLOOKUP(A80,[2]TDSheet!$A:$F,6,0)</f>
        <v>160</v>
      </c>
      <c r="Q80" s="2">
        <f>VLOOKUP(A80,[1]TDSheet!$A:$S,19,0)</f>
        <v>0</v>
      </c>
      <c r="R80" s="2">
        <f t="shared" si="12"/>
        <v>0</v>
      </c>
      <c r="S80" s="17"/>
      <c r="T80" s="17">
        <f t="shared" si="11"/>
        <v>0</v>
      </c>
      <c r="U80" s="30"/>
      <c r="W80" s="2" t="e">
        <f t="shared" si="13"/>
        <v>#DIV/0!</v>
      </c>
      <c r="X80" s="2" t="e">
        <f t="shared" si="14"/>
        <v>#DIV/0!</v>
      </c>
      <c r="Y80" s="2">
        <f>VLOOKUP(A80,[1]TDSheet!$A:$X,24,0)</f>
        <v>0</v>
      </c>
      <c r="Z80" s="2">
        <f>VLOOKUP(A80,[1]TDSheet!$A:$Y,25,0)</f>
        <v>0</v>
      </c>
      <c r="AA80" s="2">
        <f>VLOOKUP(A80,[1]TDSheet!$A:$Q,17,0)</f>
        <v>0</v>
      </c>
      <c r="AC80" s="2">
        <f t="shared" si="15"/>
        <v>0</v>
      </c>
    </row>
    <row r="81" spans="1:29" ht="11.1" customHeight="1" outlineLevel="2" x14ac:dyDescent="0.2">
      <c r="A81" s="7" t="s">
        <v>107</v>
      </c>
      <c r="B81" s="7" t="s">
        <v>25</v>
      </c>
      <c r="C81" s="7"/>
      <c r="D81" s="8">
        <v>150</v>
      </c>
      <c r="E81" s="8">
        <v>150</v>
      </c>
      <c r="F81" s="8">
        <v>154</v>
      </c>
      <c r="G81" s="8">
        <v>142</v>
      </c>
      <c r="H81" s="8">
        <f>VLOOKUP(A81,Лист1!A:B,2,0)</f>
        <v>150</v>
      </c>
      <c r="I81" s="8">
        <f t="shared" si="16"/>
        <v>-8</v>
      </c>
      <c r="J81" s="16">
        <f>VLOOKUP(A81,[1]TDSheet!$A:$I,9,0)</f>
        <v>0</v>
      </c>
      <c r="M81" s="2">
        <f t="shared" si="17"/>
        <v>4</v>
      </c>
      <c r="N81" s="2">
        <f>VLOOKUP(A81,[2]TDSheet!$A:$F,6,0)</f>
        <v>150</v>
      </c>
      <c r="Q81" s="2">
        <f>VLOOKUP(A81,[1]TDSheet!$A:$S,19,0)</f>
        <v>0</v>
      </c>
      <c r="R81" s="2">
        <f t="shared" si="12"/>
        <v>0.8</v>
      </c>
      <c r="S81" s="17"/>
      <c r="T81" s="17">
        <f t="shared" si="11"/>
        <v>0</v>
      </c>
      <c r="U81" s="30"/>
      <c r="W81" s="2">
        <f t="shared" si="13"/>
        <v>-10</v>
      </c>
      <c r="X81" s="2">
        <f t="shared" si="14"/>
        <v>-10</v>
      </c>
      <c r="Y81" s="2">
        <f>VLOOKUP(A81,[1]TDSheet!$A:$X,24,0)</f>
        <v>0</v>
      </c>
      <c r="Z81" s="2">
        <f>VLOOKUP(A81,[1]TDSheet!$A:$Y,25,0)</f>
        <v>0</v>
      </c>
      <c r="AA81" s="2">
        <f>VLOOKUP(A81,[1]TDSheet!$A:$Q,17,0)</f>
        <v>0.6</v>
      </c>
      <c r="AC81" s="2">
        <f t="shared" si="15"/>
        <v>0</v>
      </c>
    </row>
    <row r="82" spans="1:29" ht="11.1" customHeight="1" outlineLevel="2" x14ac:dyDescent="0.2">
      <c r="A82" s="7" t="s">
        <v>108</v>
      </c>
      <c r="B82" s="7" t="s">
        <v>25</v>
      </c>
      <c r="C82" s="7"/>
      <c r="D82" s="8">
        <v>220</v>
      </c>
      <c r="E82" s="8">
        <v>1500</v>
      </c>
      <c r="F82" s="8">
        <v>220</v>
      </c>
      <c r="G82" s="8">
        <v>1500</v>
      </c>
      <c r="H82" s="8">
        <f>VLOOKUP(A82,Лист1!A:B,2,0)</f>
        <v>1500</v>
      </c>
      <c r="I82" s="8">
        <f t="shared" si="16"/>
        <v>0</v>
      </c>
      <c r="J82" s="16">
        <f>VLOOKUP(A82,[1]TDSheet!$A:$I,9,0)</f>
        <v>0</v>
      </c>
      <c r="M82" s="2">
        <f t="shared" si="17"/>
        <v>0</v>
      </c>
      <c r="N82" s="2">
        <f>VLOOKUP(A82,[2]TDSheet!$A:$F,6,0)</f>
        <v>220</v>
      </c>
      <c r="Q82" s="2">
        <f>VLOOKUP(A82,[1]TDSheet!$A:$S,19,0)</f>
        <v>0</v>
      </c>
      <c r="R82" s="2">
        <f t="shared" si="12"/>
        <v>0</v>
      </c>
      <c r="S82" s="17"/>
      <c r="T82" s="17">
        <f t="shared" si="11"/>
        <v>0</v>
      </c>
      <c r="U82" s="30"/>
      <c r="W82" s="2" t="e">
        <f t="shared" si="13"/>
        <v>#DIV/0!</v>
      </c>
      <c r="X82" s="2" t="e">
        <f t="shared" si="14"/>
        <v>#DIV/0!</v>
      </c>
      <c r="Y82" s="2">
        <f>VLOOKUP(A82,[1]TDSheet!$A:$X,24,0)</f>
        <v>0</v>
      </c>
      <c r="Z82" s="2">
        <f>VLOOKUP(A82,[1]TDSheet!$A:$Y,25,0)</f>
        <v>0</v>
      </c>
      <c r="AA82" s="2">
        <f>VLOOKUP(A82,[1]TDSheet!$A:$Q,17,0)</f>
        <v>0</v>
      </c>
      <c r="AC82" s="2">
        <f t="shared" si="15"/>
        <v>0</v>
      </c>
    </row>
    <row r="83" spans="1:29" ht="11.1" customHeight="1" outlineLevel="2" x14ac:dyDescent="0.2">
      <c r="A83" s="7" t="s">
        <v>109</v>
      </c>
      <c r="B83" s="7" t="s">
        <v>25</v>
      </c>
      <c r="C83" s="7"/>
      <c r="D83" s="8">
        <v>24</v>
      </c>
      <c r="E83" s="8"/>
      <c r="F83" s="8">
        <v>6</v>
      </c>
      <c r="G83" s="8">
        <v>18</v>
      </c>
      <c r="H83" s="8"/>
      <c r="I83" s="8">
        <f t="shared" si="16"/>
        <v>18</v>
      </c>
      <c r="J83" s="16">
        <f>VLOOKUP(A83,[1]TDSheet!$A:$I,9,0)</f>
        <v>0</v>
      </c>
      <c r="M83" s="2">
        <f t="shared" si="17"/>
        <v>6</v>
      </c>
      <c r="Q83" s="2">
        <f>VLOOKUP(A83,[1]TDSheet!$A:$S,19,0)</f>
        <v>0</v>
      </c>
      <c r="R83" s="2">
        <f t="shared" si="12"/>
        <v>1.2</v>
      </c>
      <c r="S83" s="17"/>
      <c r="T83" s="17">
        <f t="shared" si="11"/>
        <v>0</v>
      </c>
      <c r="U83" s="30"/>
      <c r="W83" s="2">
        <f t="shared" si="13"/>
        <v>15</v>
      </c>
      <c r="X83" s="2">
        <f t="shared" si="14"/>
        <v>15</v>
      </c>
      <c r="Y83" s="2">
        <f>VLOOKUP(A83,[1]TDSheet!$A:$X,24,0)</f>
        <v>0</v>
      </c>
      <c r="Z83" s="2">
        <f>VLOOKUP(A83,[1]TDSheet!$A:$Y,25,0)</f>
        <v>0</v>
      </c>
      <c r="AA83" s="2">
        <f>VLOOKUP(A83,[1]TDSheet!$A:$Q,17,0)</f>
        <v>0</v>
      </c>
      <c r="AC83" s="2">
        <f t="shared" si="15"/>
        <v>0</v>
      </c>
    </row>
    <row r="84" spans="1:29" ht="11.1" customHeight="1" outlineLevel="2" x14ac:dyDescent="0.2">
      <c r="A84" s="7" t="s">
        <v>35</v>
      </c>
      <c r="B84" s="7" t="s">
        <v>25</v>
      </c>
      <c r="C84" s="7"/>
      <c r="D84" s="8">
        <v>455</v>
      </c>
      <c r="E84" s="8">
        <v>324</v>
      </c>
      <c r="F84" s="8">
        <v>286</v>
      </c>
      <c r="G84" s="8">
        <v>491</v>
      </c>
      <c r="H84" s="8">
        <f>VLOOKUP(A84,Лист1!A:B,2,0)</f>
        <v>324</v>
      </c>
      <c r="I84" s="8">
        <f t="shared" si="16"/>
        <v>167</v>
      </c>
      <c r="J84" s="16">
        <f>VLOOKUP(A84,[1]TDSheet!$A:$I,9,0)</f>
        <v>0</v>
      </c>
      <c r="M84" s="2">
        <f t="shared" si="17"/>
        <v>-2</v>
      </c>
      <c r="N84" s="2">
        <f>VLOOKUP(A84,[2]TDSheet!$A:$F,6,0)</f>
        <v>288</v>
      </c>
      <c r="Q84" s="2">
        <f>VLOOKUP(A84,[1]TDSheet!$A:$S,19,0)</f>
        <v>0</v>
      </c>
      <c r="R84" s="2">
        <f t="shared" si="12"/>
        <v>-0.4</v>
      </c>
      <c r="S84" s="17"/>
      <c r="T84" s="17">
        <f t="shared" si="11"/>
        <v>0</v>
      </c>
      <c r="U84" s="30"/>
      <c r="W84" s="2">
        <f t="shared" si="13"/>
        <v>-417.5</v>
      </c>
      <c r="X84" s="2">
        <f t="shared" si="14"/>
        <v>-417.5</v>
      </c>
      <c r="Y84" s="2">
        <f>VLOOKUP(A84,[1]TDSheet!$A:$X,24,0)</f>
        <v>27.2</v>
      </c>
      <c r="Z84" s="2">
        <f>VLOOKUP(A84,[1]TDSheet!$A:$Y,25,0)</f>
        <v>32.4</v>
      </c>
      <c r="AA84" s="2">
        <f>VLOOKUP(A84,[1]TDSheet!$A:$Q,17,0)</f>
        <v>-1.4</v>
      </c>
      <c r="AC84" s="2">
        <f t="shared" si="15"/>
        <v>0</v>
      </c>
    </row>
    <row r="85" spans="1:29" ht="11.1" customHeight="1" outlineLevel="2" x14ac:dyDescent="0.2">
      <c r="A85" s="7" t="s">
        <v>110</v>
      </c>
      <c r="B85" s="7" t="s">
        <v>25</v>
      </c>
      <c r="C85" s="7"/>
      <c r="D85" s="8">
        <v>114</v>
      </c>
      <c r="E85" s="8">
        <v>120</v>
      </c>
      <c r="F85" s="8">
        <v>117</v>
      </c>
      <c r="G85" s="8">
        <v>117</v>
      </c>
      <c r="H85" s="8">
        <f>VLOOKUP(A85,Лист1!A:B,2,0)</f>
        <v>120</v>
      </c>
      <c r="I85" s="8">
        <f t="shared" si="16"/>
        <v>-3</v>
      </c>
      <c r="J85" s="16">
        <f>VLOOKUP(A85,[1]TDSheet!$A:$I,9,0)</f>
        <v>0</v>
      </c>
      <c r="M85" s="2">
        <f t="shared" si="17"/>
        <v>3</v>
      </c>
      <c r="N85" s="2">
        <f>VLOOKUP(A85,[2]TDSheet!$A:$F,6,0)</f>
        <v>114</v>
      </c>
      <c r="Q85" s="2">
        <f>VLOOKUP(A85,[1]TDSheet!$A:$S,19,0)</f>
        <v>0</v>
      </c>
      <c r="R85" s="2">
        <f t="shared" si="12"/>
        <v>0.6</v>
      </c>
      <c r="S85" s="17"/>
      <c r="T85" s="17">
        <f t="shared" si="11"/>
        <v>0</v>
      </c>
      <c r="U85" s="30"/>
      <c r="W85" s="2">
        <f t="shared" si="13"/>
        <v>-5</v>
      </c>
      <c r="X85" s="2">
        <f t="shared" si="14"/>
        <v>-5</v>
      </c>
      <c r="Y85" s="2">
        <f>VLOOKUP(A85,[1]TDSheet!$A:$X,24,0)</f>
        <v>0</v>
      </c>
      <c r="Z85" s="2">
        <f>VLOOKUP(A85,[1]TDSheet!$A:$Y,25,0)</f>
        <v>0</v>
      </c>
      <c r="AA85" s="2">
        <f>VLOOKUP(A85,[1]TDSheet!$A:$Q,17,0)</f>
        <v>0</v>
      </c>
      <c r="AC85" s="2">
        <f t="shared" si="15"/>
        <v>0</v>
      </c>
    </row>
    <row r="86" spans="1:29" ht="11.1" customHeight="1" outlineLevel="2" x14ac:dyDescent="0.2">
      <c r="A86" s="7" t="s">
        <v>111</v>
      </c>
      <c r="B86" s="7" t="s">
        <v>25</v>
      </c>
      <c r="C86" s="21" t="str">
        <f>VLOOKUP(A86,[1]TDSheet!$A:$C,3,0)</f>
        <v>Окт</v>
      </c>
      <c r="D86" s="8">
        <v>720</v>
      </c>
      <c r="E86" s="8">
        <v>222</v>
      </c>
      <c r="F86" s="8">
        <v>508</v>
      </c>
      <c r="G86" s="8">
        <v>378</v>
      </c>
      <c r="H86" s="8">
        <f>VLOOKUP(A86,Лист1!A:B,2,0)</f>
        <v>222</v>
      </c>
      <c r="I86" s="8">
        <f t="shared" si="16"/>
        <v>156</v>
      </c>
      <c r="J86" s="16">
        <f>VLOOKUP(A86,[1]TDSheet!$A:$I,9,0)</f>
        <v>0.4</v>
      </c>
      <c r="M86" s="2">
        <f t="shared" si="17"/>
        <v>112</v>
      </c>
      <c r="N86" s="2">
        <f>VLOOKUP(A86,[2]TDSheet!$A:$F,6,0)</f>
        <v>396</v>
      </c>
      <c r="Q86" s="2">
        <f>VLOOKUP(A86,[1]TDSheet!$A:$S,19,0)</f>
        <v>0</v>
      </c>
      <c r="R86" s="2">
        <f t="shared" si="12"/>
        <v>22.4</v>
      </c>
      <c r="S86" s="17">
        <f>10*R86-I86</f>
        <v>68</v>
      </c>
      <c r="T86" s="17">
        <v>75</v>
      </c>
      <c r="U86" s="30"/>
      <c r="W86" s="2">
        <f t="shared" si="13"/>
        <v>10.3125</v>
      </c>
      <c r="X86" s="2">
        <f t="shared" si="14"/>
        <v>6.9642857142857144</v>
      </c>
      <c r="Y86" s="2">
        <f>VLOOKUP(A86,[1]TDSheet!$A:$X,24,0)</f>
        <v>56</v>
      </c>
      <c r="Z86" s="2">
        <f>VLOOKUP(A86,[1]TDSheet!$A:$Y,25,0)</f>
        <v>0</v>
      </c>
      <c r="AA86" s="2">
        <f>VLOOKUP(A86,[1]TDSheet!$A:$Q,17,0)</f>
        <v>11.2</v>
      </c>
      <c r="AB86" s="25" t="str">
        <f>VLOOKUP(A86,[1]TDSheet!$A:$Z,26,0)</f>
        <v>акция/вывод</v>
      </c>
      <c r="AC86" s="2">
        <f t="shared" si="15"/>
        <v>30</v>
      </c>
    </row>
    <row r="87" spans="1:29" ht="11.1" customHeight="1" outlineLevel="2" x14ac:dyDescent="0.2">
      <c r="A87" s="7" t="s">
        <v>112</v>
      </c>
      <c r="B87" s="7" t="s">
        <v>25</v>
      </c>
      <c r="C87" s="7"/>
      <c r="D87" s="8">
        <v>366</v>
      </c>
      <c r="E87" s="8">
        <v>120</v>
      </c>
      <c r="F87" s="8">
        <v>366</v>
      </c>
      <c r="G87" s="8">
        <v>120</v>
      </c>
      <c r="H87" s="8">
        <f>VLOOKUP(A87,Лист1!A:B,2,0)</f>
        <v>120</v>
      </c>
      <c r="I87" s="8">
        <f t="shared" si="16"/>
        <v>0</v>
      </c>
      <c r="J87" s="16">
        <f>VLOOKUP(A87,[1]TDSheet!$A:$I,9,0)</f>
        <v>0</v>
      </c>
      <c r="M87" s="2">
        <f t="shared" si="17"/>
        <v>0</v>
      </c>
      <c r="N87" s="2">
        <f>VLOOKUP(A87,[2]TDSheet!$A:$F,6,0)</f>
        <v>366</v>
      </c>
      <c r="Q87" s="2">
        <f>VLOOKUP(A87,[1]TDSheet!$A:$S,19,0)</f>
        <v>0</v>
      </c>
      <c r="R87" s="2">
        <f t="shared" si="12"/>
        <v>0</v>
      </c>
      <c r="S87" s="17"/>
      <c r="T87" s="17">
        <f t="shared" si="11"/>
        <v>0</v>
      </c>
      <c r="U87" s="30"/>
      <c r="W87" s="2" t="e">
        <f t="shared" si="13"/>
        <v>#DIV/0!</v>
      </c>
      <c r="X87" s="2" t="e">
        <f t="shared" si="14"/>
        <v>#DIV/0!</v>
      </c>
      <c r="Y87" s="2">
        <f>VLOOKUP(A87,[1]TDSheet!$A:$X,24,0)</f>
        <v>0</v>
      </c>
      <c r="Z87" s="2">
        <f>VLOOKUP(A87,[1]TDSheet!$A:$Y,25,0)</f>
        <v>0</v>
      </c>
      <c r="AA87" s="2">
        <f>VLOOKUP(A87,[1]TDSheet!$A:$Q,17,0)</f>
        <v>0</v>
      </c>
      <c r="AC87" s="2">
        <f t="shared" si="15"/>
        <v>0</v>
      </c>
    </row>
    <row r="88" spans="1:29" ht="11.1" customHeight="1" outlineLevel="2" x14ac:dyDescent="0.2">
      <c r="A88" s="7" t="s">
        <v>70</v>
      </c>
      <c r="B88" s="7" t="s">
        <v>9</v>
      </c>
      <c r="C88" s="7"/>
      <c r="D88" s="8">
        <v>22.207999999999998</v>
      </c>
      <c r="E88" s="8"/>
      <c r="F88" s="8"/>
      <c r="G88" s="8">
        <v>22.207999999999998</v>
      </c>
      <c r="H88" s="8"/>
      <c r="I88" s="8">
        <f t="shared" si="16"/>
        <v>22.207999999999998</v>
      </c>
      <c r="J88" s="16">
        <f>VLOOKUP(A88,[1]TDSheet!$A:$I,9,0)</f>
        <v>1</v>
      </c>
      <c r="M88" s="2">
        <f t="shared" si="17"/>
        <v>0</v>
      </c>
      <c r="Q88" s="2">
        <f>VLOOKUP(A88,[1]TDSheet!$A:$S,19,0)</f>
        <v>0</v>
      </c>
      <c r="R88" s="2">
        <f t="shared" si="12"/>
        <v>0</v>
      </c>
      <c r="S88" s="17"/>
      <c r="T88" s="17">
        <f t="shared" si="11"/>
        <v>0</v>
      </c>
      <c r="U88" s="30"/>
      <c r="W88" s="2" t="e">
        <f t="shared" si="13"/>
        <v>#DIV/0!</v>
      </c>
      <c r="X88" s="2" t="e">
        <f t="shared" si="14"/>
        <v>#DIV/0!</v>
      </c>
      <c r="Y88" s="2">
        <f>VLOOKUP(A88,[1]TDSheet!$A:$X,24,0)</f>
        <v>2.4386000000000001</v>
      </c>
      <c r="Z88" s="2">
        <f>VLOOKUP(A88,[1]TDSheet!$A:$Y,25,0)</f>
        <v>1.2916000000000001</v>
      </c>
      <c r="AA88" s="2">
        <f>VLOOKUP(A88,[1]TDSheet!$A:$Q,17,0)</f>
        <v>1.7234000000000003</v>
      </c>
      <c r="AC88" s="2">
        <f t="shared" si="15"/>
        <v>0</v>
      </c>
    </row>
    <row r="89" spans="1:29" ht="11.1" customHeight="1" outlineLevel="2" x14ac:dyDescent="0.2">
      <c r="A89" s="7" t="s">
        <v>113</v>
      </c>
      <c r="B89" s="7" t="s">
        <v>25</v>
      </c>
      <c r="C89" s="7"/>
      <c r="D89" s="8">
        <v>16</v>
      </c>
      <c r="E89" s="8"/>
      <c r="F89" s="8">
        <v>8</v>
      </c>
      <c r="G89" s="8">
        <v>8</v>
      </c>
      <c r="H89" s="8"/>
      <c r="I89" s="8">
        <f t="shared" si="16"/>
        <v>8</v>
      </c>
      <c r="J89" s="16">
        <f>VLOOKUP(A89,[1]TDSheet!$A:$I,9,0)</f>
        <v>0.35</v>
      </c>
      <c r="M89" s="2">
        <f t="shared" si="17"/>
        <v>8</v>
      </c>
      <c r="Q89" s="2">
        <f>VLOOKUP(A89,[1]TDSheet!$A:$S,19,0)</f>
        <v>0</v>
      </c>
      <c r="R89" s="2">
        <f t="shared" si="12"/>
        <v>1.6</v>
      </c>
      <c r="S89" s="17">
        <f t="shared" ref="S89" si="18">12*R89-I89</f>
        <v>11.200000000000003</v>
      </c>
      <c r="T89" s="17">
        <v>15</v>
      </c>
      <c r="U89" s="30"/>
      <c r="W89" s="2">
        <f t="shared" si="13"/>
        <v>14.375</v>
      </c>
      <c r="X89" s="2">
        <f t="shared" si="14"/>
        <v>5</v>
      </c>
      <c r="Y89" s="2">
        <f>VLOOKUP(A89,[1]TDSheet!$A:$X,24,0)</f>
        <v>3.2</v>
      </c>
      <c r="Z89" s="2">
        <f>VLOOKUP(A89,[1]TDSheet!$A:$Y,25,0)</f>
        <v>0</v>
      </c>
      <c r="AA89" s="2">
        <f>VLOOKUP(A89,[1]TDSheet!$A:$Q,17,0)</f>
        <v>0</v>
      </c>
      <c r="AC89" s="2">
        <f t="shared" si="15"/>
        <v>5.25</v>
      </c>
    </row>
    <row r="90" spans="1:29" ht="11.1" customHeight="1" outlineLevel="2" x14ac:dyDescent="0.2">
      <c r="A90" s="7" t="s">
        <v>114</v>
      </c>
      <c r="B90" s="7" t="s">
        <v>25</v>
      </c>
      <c r="C90" s="7"/>
      <c r="D90" s="8">
        <v>77</v>
      </c>
      <c r="E90" s="8">
        <v>12</v>
      </c>
      <c r="F90" s="8">
        <v>29</v>
      </c>
      <c r="G90" s="8">
        <v>49</v>
      </c>
      <c r="H90" s="8"/>
      <c r="I90" s="8">
        <f t="shared" si="16"/>
        <v>49</v>
      </c>
      <c r="J90" s="16">
        <f>VLOOKUP(A90,[1]TDSheet!$A:$I,9,0)</f>
        <v>0.28000000000000003</v>
      </c>
      <c r="M90" s="2">
        <f t="shared" si="17"/>
        <v>29</v>
      </c>
      <c r="Q90" s="2">
        <f>VLOOKUP(A90,[1]TDSheet!$A:$S,19,0)</f>
        <v>8</v>
      </c>
      <c r="R90" s="2">
        <f t="shared" si="12"/>
        <v>5.8</v>
      </c>
      <c r="S90" s="17">
        <f>12*R90-I90-Q90</f>
        <v>12.599999999999994</v>
      </c>
      <c r="T90" s="17">
        <v>15</v>
      </c>
      <c r="U90" s="30"/>
      <c r="W90" s="2">
        <f t="shared" si="13"/>
        <v>12.413793103448276</v>
      </c>
      <c r="X90" s="2">
        <f t="shared" si="14"/>
        <v>9.8275862068965516</v>
      </c>
      <c r="Y90" s="2">
        <f>VLOOKUP(A90,[1]TDSheet!$A:$X,24,0)</f>
        <v>10.8</v>
      </c>
      <c r="Z90" s="2">
        <f>VLOOKUP(A90,[1]TDSheet!$A:$Y,25,0)</f>
        <v>6.4</v>
      </c>
      <c r="AA90" s="2">
        <f>VLOOKUP(A90,[1]TDSheet!$A:$Q,17,0)</f>
        <v>6.4</v>
      </c>
      <c r="AC90" s="2">
        <f t="shared" si="15"/>
        <v>4.2</v>
      </c>
    </row>
    <row r="91" spans="1:29" ht="11.1" customHeight="1" outlineLevel="2" x14ac:dyDescent="0.2">
      <c r="A91" s="7" t="s">
        <v>16</v>
      </c>
      <c r="B91" s="7" t="s">
        <v>9</v>
      </c>
      <c r="C91" s="7"/>
      <c r="D91" s="8">
        <v>173.06100000000001</v>
      </c>
      <c r="E91" s="8">
        <v>104.399</v>
      </c>
      <c r="F91" s="8">
        <v>99.224999999999994</v>
      </c>
      <c r="G91" s="8">
        <v>113.267</v>
      </c>
      <c r="H91" s="8"/>
      <c r="I91" s="8">
        <f t="shared" si="16"/>
        <v>113.267</v>
      </c>
      <c r="J91" s="16">
        <f>VLOOKUP(A91,[1]TDSheet!$A:$I,9,0)</f>
        <v>1</v>
      </c>
      <c r="M91" s="2">
        <f t="shared" si="17"/>
        <v>99.224999999999994</v>
      </c>
      <c r="Q91" s="2">
        <f>VLOOKUP(A91,[1]TDSheet!$A:$S,19,0)</f>
        <v>91.280699999999982</v>
      </c>
      <c r="R91" s="2">
        <f t="shared" si="12"/>
        <v>19.844999999999999</v>
      </c>
      <c r="S91" s="17">
        <f>12*R91-I91-Q91</f>
        <v>33.592300000000009</v>
      </c>
      <c r="T91" s="17">
        <v>35</v>
      </c>
      <c r="U91" s="30"/>
      <c r="W91" s="2">
        <f t="shared" si="13"/>
        <v>12.070934744268076</v>
      </c>
      <c r="X91" s="2">
        <f t="shared" si="14"/>
        <v>10.307266313932979</v>
      </c>
      <c r="Y91" s="2">
        <f>VLOOKUP(A91,[1]TDSheet!$A:$X,24,0)</f>
        <v>42.916000000000004</v>
      </c>
      <c r="Z91" s="2">
        <f>VLOOKUP(A91,[1]TDSheet!$A:$Y,25,0)</f>
        <v>2.0175999999999998</v>
      </c>
      <c r="AA91" s="2">
        <f>VLOOKUP(A91,[1]TDSheet!$A:$Q,17,0)</f>
        <v>31.735599999999998</v>
      </c>
      <c r="AC91" s="2">
        <f t="shared" si="15"/>
        <v>35</v>
      </c>
    </row>
    <row r="92" spans="1:29" ht="11.1" customHeight="1" outlineLevel="2" x14ac:dyDescent="0.2">
      <c r="A92" s="7" t="s">
        <v>115</v>
      </c>
      <c r="B92" s="7" t="s">
        <v>25</v>
      </c>
      <c r="C92" s="7"/>
      <c r="D92" s="8">
        <v>61</v>
      </c>
      <c r="E92" s="8">
        <v>48</v>
      </c>
      <c r="F92" s="8">
        <v>31</v>
      </c>
      <c r="G92" s="8">
        <v>63</v>
      </c>
      <c r="H92" s="8"/>
      <c r="I92" s="8">
        <f t="shared" si="16"/>
        <v>63</v>
      </c>
      <c r="J92" s="16">
        <f>VLOOKUP(A92,[1]TDSheet!$A:$I,9,0)</f>
        <v>0.28000000000000003</v>
      </c>
      <c r="M92" s="2">
        <f t="shared" si="17"/>
        <v>31</v>
      </c>
      <c r="Q92" s="2">
        <f>VLOOKUP(A92,[1]TDSheet!$A:$S,19,0)</f>
        <v>46.399999999999991</v>
      </c>
      <c r="R92" s="2">
        <f t="shared" si="12"/>
        <v>6.2</v>
      </c>
      <c r="S92" s="17"/>
      <c r="T92" s="17">
        <f t="shared" si="11"/>
        <v>0</v>
      </c>
      <c r="U92" s="30"/>
      <c r="W92" s="2">
        <f t="shared" si="13"/>
        <v>17.64516129032258</v>
      </c>
      <c r="X92" s="2">
        <f t="shared" si="14"/>
        <v>17.64516129032258</v>
      </c>
      <c r="Y92" s="2">
        <f>VLOOKUP(A92,[1]TDSheet!$A:$X,24,0)</f>
        <v>13.6</v>
      </c>
      <c r="Z92" s="2">
        <f>VLOOKUP(A92,[1]TDSheet!$A:$Y,25,0)</f>
        <v>6.8</v>
      </c>
      <c r="AA92" s="2">
        <f>VLOOKUP(A92,[1]TDSheet!$A:$Q,17,0)</f>
        <v>15.2</v>
      </c>
      <c r="AC92" s="2">
        <f t="shared" si="15"/>
        <v>0</v>
      </c>
    </row>
    <row r="93" spans="1:29" ht="11.1" customHeight="1" outlineLevel="2" x14ac:dyDescent="0.2">
      <c r="A93" s="7" t="s">
        <v>149</v>
      </c>
      <c r="B93" s="7" t="s">
        <v>9</v>
      </c>
      <c r="C93" s="21" t="str">
        <f>VLOOKUP(A93,[1]TDSheet!$A:$C,3,0)</f>
        <v>Окт</v>
      </c>
      <c r="D93" s="8"/>
      <c r="E93" s="8"/>
      <c r="F93" s="8"/>
      <c r="G93" s="8"/>
      <c r="H93" s="8"/>
      <c r="I93" s="8"/>
      <c r="J93" s="16">
        <f>VLOOKUP(A93,[1]TDSheet!$A:$I,9,0)</f>
        <v>1</v>
      </c>
      <c r="M93" s="2">
        <f t="shared" si="17"/>
        <v>0</v>
      </c>
      <c r="Q93" s="2">
        <f>VLOOKUP(A93,[1]TDSheet!$A:$S,19,0)</f>
        <v>0</v>
      </c>
      <c r="R93" s="2">
        <f t="shared" si="12"/>
        <v>0</v>
      </c>
      <c r="S93" s="23"/>
      <c r="T93" s="17">
        <f t="shared" si="11"/>
        <v>0</v>
      </c>
      <c r="U93" s="30"/>
      <c r="W93" s="2" t="e">
        <f t="shared" si="13"/>
        <v>#DIV/0!</v>
      </c>
      <c r="X93" s="2" t="e">
        <f t="shared" si="14"/>
        <v>#DIV/0!</v>
      </c>
      <c r="Y93" s="2">
        <f>VLOOKUP(A93,[1]TDSheet!$A:$X,24,0)</f>
        <v>28.676400000000001</v>
      </c>
      <c r="Z93" s="2">
        <f>VLOOKUP(A93,[1]TDSheet!$A:$Y,25,0)</f>
        <v>19.520199999999999</v>
      </c>
      <c r="AA93" s="2">
        <f>VLOOKUP(A93,[1]TDSheet!$A:$Q,17,0)</f>
        <v>9.117799999999999</v>
      </c>
      <c r="AB93" s="25" t="str">
        <f>VLOOKUP(A93,[1]TDSheet!$A:$Z,26,0)</f>
        <v>акция/вывод</v>
      </c>
      <c r="AC93" s="2">
        <f t="shared" si="15"/>
        <v>0</v>
      </c>
    </row>
    <row r="94" spans="1:29" ht="11.1" customHeight="1" outlineLevel="2" x14ac:dyDescent="0.2">
      <c r="A94" s="7" t="s">
        <v>150</v>
      </c>
      <c r="B94" s="7" t="s">
        <v>9</v>
      </c>
      <c r="C94" s="21" t="str">
        <f>VLOOKUP(A94,[1]TDSheet!$A:$C,3,0)</f>
        <v>Окт</v>
      </c>
      <c r="D94" s="8"/>
      <c r="E94" s="8"/>
      <c r="F94" s="8"/>
      <c r="G94" s="8"/>
      <c r="H94" s="8"/>
      <c r="I94" s="8"/>
      <c r="J94" s="16">
        <f>VLOOKUP(A94,[1]TDSheet!$A:$I,9,0)</f>
        <v>1</v>
      </c>
      <c r="M94" s="2">
        <f t="shared" si="17"/>
        <v>0</v>
      </c>
      <c r="Q94" s="2">
        <f>VLOOKUP(A94,[1]TDSheet!$A:$S,19,0)</f>
        <v>0</v>
      </c>
      <c r="R94" s="2">
        <f t="shared" si="12"/>
        <v>0</v>
      </c>
      <c r="S94" s="23"/>
      <c r="T94" s="17">
        <f t="shared" si="11"/>
        <v>0</v>
      </c>
      <c r="U94" s="30"/>
      <c r="W94" s="2" t="e">
        <f t="shared" si="13"/>
        <v>#DIV/0!</v>
      </c>
      <c r="X94" s="2" t="e">
        <f t="shared" si="14"/>
        <v>#DIV/0!</v>
      </c>
      <c r="Y94" s="2">
        <f>VLOOKUP(A94,[1]TDSheet!$A:$X,24,0)</f>
        <v>18.6418</v>
      </c>
      <c r="Z94" s="2">
        <f>VLOOKUP(A94,[1]TDSheet!$A:$Y,25,0)</f>
        <v>2.7481999999999998</v>
      </c>
      <c r="AA94" s="2">
        <f>VLOOKUP(A94,[1]TDSheet!$A:$Q,17,0)</f>
        <v>1.9170000000000003</v>
      </c>
      <c r="AB94" s="25" t="str">
        <f>VLOOKUP(A94,[1]TDSheet!$A:$Z,26,0)</f>
        <v>акция/вывод</v>
      </c>
      <c r="AC94" s="2">
        <f t="shared" si="15"/>
        <v>0</v>
      </c>
    </row>
    <row r="95" spans="1:29" ht="21.95" customHeight="1" outlineLevel="2" x14ac:dyDescent="0.2">
      <c r="A95" s="7" t="s">
        <v>116</v>
      </c>
      <c r="B95" s="7" t="s">
        <v>25</v>
      </c>
      <c r="C95" s="21" t="str">
        <f>VLOOKUP(A95,[1]TDSheet!$A:$C,3,0)</f>
        <v>Окт</v>
      </c>
      <c r="D95" s="8"/>
      <c r="E95" s="8">
        <v>150</v>
      </c>
      <c r="F95" s="8">
        <v>-1</v>
      </c>
      <c r="G95" s="8">
        <v>150</v>
      </c>
      <c r="H95" s="8"/>
      <c r="I95" s="8">
        <f t="shared" si="16"/>
        <v>150</v>
      </c>
      <c r="J95" s="16">
        <f>VLOOKUP(A95,[1]TDSheet!$A:$I,9,0)</f>
        <v>0.4</v>
      </c>
      <c r="M95" s="2">
        <f t="shared" si="17"/>
        <v>-1</v>
      </c>
      <c r="Q95" s="2">
        <f>VLOOKUP(A95,[1]TDSheet!$A:$S,19,0)</f>
        <v>150</v>
      </c>
      <c r="R95" s="2">
        <f t="shared" si="12"/>
        <v>-0.2</v>
      </c>
      <c r="S95" s="17"/>
      <c r="T95" s="17">
        <f t="shared" si="11"/>
        <v>0</v>
      </c>
      <c r="U95" s="30"/>
      <c r="W95" s="2">
        <f t="shared" si="13"/>
        <v>-1500</v>
      </c>
      <c r="X95" s="2">
        <f t="shared" si="14"/>
        <v>-1500</v>
      </c>
      <c r="Y95" s="2">
        <f>VLOOKUP(A95,[1]TDSheet!$A:$X,24,0)</f>
        <v>75.8</v>
      </c>
      <c r="Z95" s="2">
        <f>VLOOKUP(A95,[1]TDSheet!$A:$Y,25,0)</f>
        <v>81.599999999999994</v>
      </c>
      <c r="AA95" s="2">
        <f>VLOOKUP(A95,[1]TDSheet!$A:$Q,17,0)</f>
        <v>11</v>
      </c>
      <c r="AB95" s="25" t="str">
        <f>VLOOKUP(A95,[1]TDSheet!$A:$Z,26,0)</f>
        <v>акция/вывод</v>
      </c>
      <c r="AC95" s="2">
        <f t="shared" si="15"/>
        <v>0</v>
      </c>
    </row>
    <row r="96" spans="1:29" ht="21.95" customHeight="1" outlineLevel="2" x14ac:dyDescent="0.2">
      <c r="A96" s="7" t="s">
        <v>117</v>
      </c>
      <c r="B96" s="7" t="s">
        <v>25</v>
      </c>
      <c r="C96" s="21" t="str">
        <f>VLOOKUP(A96,[1]TDSheet!$A:$C,3,0)</f>
        <v>Окт</v>
      </c>
      <c r="D96" s="8"/>
      <c r="E96" s="8">
        <v>97</v>
      </c>
      <c r="F96" s="8">
        <v>27</v>
      </c>
      <c r="G96" s="8">
        <v>70</v>
      </c>
      <c r="H96" s="8"/>
      <c r="I96" s="8">
        <f t="shared" si="16"/>
        <v>70</v>
      </c>
      <c r="J96" s="16">
        <f>VLOOKUP(A96,[1]TDSheet!$A:$I,9,0)</f>
        <v>0.4</v>
      </c>
      <c r="M96" s="2">
        <f t="shared" si="17"/>
        <v>27</v>
      </c>
      <c r="Q96" s="2">
        <f>VLOOKUP(A96,[1]TDSheet!$A:$S,19,0)</f>
        <v>52.099999999999994</v>
      </c>
      <c r="R96" s="2">
        <f t="shared" si="12"/>
        <v>5.4</v>
      </c>
      <c r="S96" s="17"/>
      <c r="T96" s="17">
        <f t="shared" si="11"/>
        <v>0</v>
      </c>
      <c r="U96" s="30"/>
      <c r="W96" s="2">
        <f t="shared" si="13"/>
        <v>22.611111111111107</v>
      </c>
      <c r="X96" s="2">
        <f t="shared" si="14"/>
        <v>22.611111111111107</v>
      </c>
      <c r="Y96" s="2">
        <f>VLOOKUP(A96,[1]TDSheet!$A:$X,24,0)</f>
        <v>76.2</v>
      </c>
      <c r="Z96" s="2">
        <f>VLOOKUP(A96,[1]TDSheet!$A:$Y,25,0)</f>
        <v>70.599999999999994</v>
      </c>
      <c r="AA96" s="2">
        <f>VLOOKUP(A96,[1]TDSheet!$A:$Q,17,0)</f>
        <v>18.399999999999999</v>
      </c>
      <c r="AB96" s="25" t="str">
        <f>VLOOKUP(A96,[1]TDSheet!$A:$Z,26,0)</f>
        <v>акция/вывод</v>
      </c>
      <c r="AC96" s="2">
        <f t="shared" si="15"/>
        <v>0</v>
      </c>
    </row>
    <row r="97" spans="1:29" ht="21.95" customHeight="1" outlineLevel="2" x14ac:dyDescent="0.2">
      <c r="A97" s="7" t="s">
        <v>36</v>
      </c>
      <c r="B97" s="7" t="s">
        <v>25</v>
      </c>
      <c r="C97" s="7"/>
      <c r="D97" s="8">
        <v>144</v>
      </c>
      <c r="E97" s="8">
        <v>102</v>
      </c>
      <c r="F97" s="8">
        <v>144</v>
      </c>
      <c r="G97" s="8">
        <v>102</v>
      </c>
      <c r="H97" s="8">
        <f>VLOOKUP(A97,Лист1!A:B,2,0)</f>
        <v>30</v>
      </c>
      <c r="I97" s="8">
        <f t="shared" si="16"/>
        <v>72</v>
      </c>
      <c r="J97" s="16">
        <f>VLOOKUP(A97,[1]TDSheet!$A:$I,9,0)</f>
        <v>0</v>
      </c>
      <c r="M97" s="2">
        <f t="shared" si="17"/>
        <v>0</v>
      </c>
      <c r="N97" s="2">
        <f>VLOOKUP(A97,[2]TDSheet!$A:$F,6,0)</f>
        <v>144</v>
      </c>
      <c r="Q97" s="2">
        <f>VLOOKUP(A97,[1]TDSheet!$A:$S,19,0)</f>
        <v>0</v>
      </c>
      <c r="R97" s="2">
        <f t="shared" si="12"/>
        <v>0</v>
      </c>
      <c r="S97" s="17"/>
      <c r="T97" s="17">
        <f t="shared" si="11"/>
        <v>0</v>
      </c>
      <c r="U97" s="30"/>
      <c r="W97" s="2" t="e">
        <f t="shared" si="13"/>
        <v>#DIV/0!</v>
      </c>
      <c r="X97" s="2" t="e">
        <f t="shared" si="14"/>
        <v>#DIV/0!</v>
      </c>
      <c r="Y97" s="2">
        <f>VLOOKUP(A97,[1]TDSheet!$A:$X,24,0)</f>
        <v>0</v>
      </c>
      <c r="Z97" s="2">
        <f>VLOOKUP(A97,[1]TDSheet!$A:$Y,25,0)</f>
        <v>0</v>
      </c>
      <c r="AA97" s="2">
        <f>VLOOKUP(A97,[1]TDSheet!$A:$Q,17,0)</f>
        <v>0</v>
      </c>
      <c r="AC97" s="2">
        <f t="shared" si="15"/>
        <v>0</v>
      </c>
    </row>
    <row r="98" spans="1:29" ht="11.1" customHeight="1" outlineLevel="2" x14ac:dyDescent="0.2">
      <c r="A98" s="7" t="s">
        <v>118</v>
      </c>
      <c r="B98" s="7" t="s">
        <v>25</v>
      </c>
      <c r="C98" s="7"/>
      <c r="D98" s="8">
        <v>282</v>
      </c>
      <c r="E98" s="8">
        <v>102</v>
      </c>
      <c r="F98" s="8">
        <v>282</v>
      </c>
      <c r="G98" s="8">
        <v>102</v>
      </c>
      <c r="H98" s="8">
        <f>VLOOKUP(A98,Лист1!A:B,2,0)</f>
        <v>102</v>
      </c>
      <c r="I98" s="8">
        <f t="shared" si="16"/>
        <v>0</v>
      </c>
      <c r="J98" s="16">
        <f>VLOOKUP(A98,[1]TDSheet!$A:$I,9,0)</f>
        <v>0</v>
      </c>
      <c r="M98" s="2">
        <f t="shared" si="17"/>
        <v>0</v>
      </c>
      <c r="N98" s="2">
        <f>VLOOKUP(A98,[2]TDSheet!$A:$F,6,0)</f>
        <v>282</v>
      </c>
      <c r="Q98" s="2">
        <f>VLOOKUP(A98,[1]TDSheet!$A:$S,19,0)</f>
        <v>0</v>
      </c>
      <c r="R98" s="2">
        <f t="shared" si="12"/>
        <v>0</v>
      </c>
      <c r="S98" s="17"/>
      <c r="T98" s="17">
        <f t="shared" si="11"/>
        <v>0</v>
      </c>
      <c r="U98" s="30"/>
      <c r="W98" s="2" t="e">
        <f t="shared" si="13"/>
        <v>#DIV/0!</v>
      </c>
      <c r="X98" s="2" t="e">
        <f t="shared" si="14"/>
        <v>#DIV/0!</v>
      </c>
      <c r="Y98" s="2">
        <f>VLOOKUP(A98,[1]TDSheet!$A:$X,24,0)</f>
        <v>0</v>
      </c>
      <c r="Z98" s="2">
        <f>VLOOKUP(A98,[1]TDSheet!$A:$Y,25,0)</f>
        <v>0</v>
      </c>
      <c r="AA98" s="2">
        <f>VLOOKUP(A98,[1]TDSheet!$A:$Q,17,0)</f>
        <v>0</v>
      </c>
      <c r="AC98" s="2">
        <f t="shared" si="15"/>
        <v>0</v>
      </c>
    </row>
    <row r="99" spans="1:29" ht="11.1" customHeight="1" outlineLevel="2" x14ac:dyDescent="0.2">
      <c r="A99" s="7" t="s">
        <v>119</v>
      </c>
      <c r="B99" s="7" t="s">
        <v>25</v>
      </c>
      <c r="C99" s="7"/>
      <c r="D99" s="8">
        <v>220</v>
      </c>
      <c r="E99" s="8">
        <v>100</v>
      </c>
      <c r="F99" s="8">
        <v>220</v>
      </c>
      <c r="G99" s="8">
        <v>100</v>
      </c>
      <c r="H99" s="8">
        <f>VLOOKUP(A99,Лист1!A:B,2,0)</f>
        <v>100</v>
      </c>
      <c r="I99" s="8">
        <f t="shared" si="16"/>
        <v>0</v>
      </c>
      <c r="J99" s="16">
        <f>VLOOKUP(A99,[1]TDSheet!$A:$I,9,0)</f>
        <v>0</v>
      </c>
      <c r="M99" s="2">
        <f t="shared" si="17"/>
        <v>0</v>
      </c>
      <c r="N99" s="2">
        <f>VLOOKUP(A99,[2]TDSheet!$A:$F,6,0)</f>
        <v>220</v>
      </c>
      <c r="Q99" s="2">
        <f>VLOOKUP(A99,[1]TDSheet!$A:$S,19,0)</f>
        <v>0</v>
      </c>
      <c r="R99" s="2">
        <f t="shared" si="12"/>
        <v>0</v>
      </c>
      <c r="S99" s="17"/>
      <c r="T99" s="17">
        <f t="shared" si="11"/>
        <v>0</v>
      </c>
      <c r="U99" s="30"/>
      <c r="W99" s="2" t="e">
        <f t="shared" si="13"/>
        <v>#DIV/0!</v>
      </c>
      <c r="X99" s="2" t="e">
        <f t="shared" si="14"/>
        <v>#DIV/0!</v>
      </c>
      <c r="Y99" s="2">
        <f>VLOOKUP(A99,[1]TDSheet!$A:$X,24,0)</f>
        <v>0</v>
      </c>
      <c r="Z99" s="2">
        <f>VLOOKUP(A99,[1]TDSheet!$A:$Y,25,0)</f>
        <v>0</v>
      </c>
      <c r="AA99" s="2">
        <f>VLOOKUP(A99,[1]TDSheet!$A:$Q,17,0)</f>
        <v>0</v>
      </c>
      <c r="AC99" s="2">
        <f t="shared" si="15"/>
        <v>0</v>
      </c>
    </row>
    <row r="100" spans="1:29" ht="11.1" customHeight="1" outlineLevel="2" x14ac:dyDescent="0.2">
      <c r="A100" s="7" t="s">
        <v>120</v>
      </c>
      <c r="B100" s="7" t="s">
        <v>25</v>
      </c>
      <c r="C100" s="7"/>
      <c r="D100" s="8">
        <v>408</v>
      </c>
      <c r="E100" s="8">
        <v>180</v>
      </c>
      <c r="F100" s="8">
        <v>409</v>
      </c>
      <c r="G100" s="8">
        <v>179</v>
      </c>
      <c r="H100" s="8">
        <f>VLOOKUP(A100,Лист1!A:B,2,0)</f>
        <v>180</v>
      </c>
      <c r="I100" s="8">
        <f t="shared" si="16"/>
        <v>-1</v>
      </c>
      <c r="J100" s="16">
        <f>VLOOKUP(A100,[1]TDSheet!$A:$I,9,0)</f>
        <v>0</v>
      </c>
      <c r="M100" s="2">
        <f t="shared" si="17"/>
        <v>1</v>
      </c>
      <c r="N100" s="2">
        <f>VLOOKUP(A100,[2]TDSheet!$A:$F,6,0)</f>
        <v>408</v>
      </c>
      <c r="Q100" s="2">
        <f>VLOOKUP(A100,[1]TDSheet!$A:$S,19,0)</f>
        <v>0</v>
      </c>
      <c r="R100" s="2">
        <f t="shared" si="12"/>
        <v>0.2</v>
      </c>
      <c r="S100" s="17"/>
      <c r="T100" s="17">
        <f t="shared" si="11"/>
        <v>0</v>
      </c>
      <c r="U100" s="30"/>
      <c r="W100" s="2">
        <f t="shared" si="13"/>
        <v>-5</v>
      </c>
      <c r="X100" s="2">
        <f t="shared" si="14"/>
        <v>-5</v>
      </c>
      <c r="Y100" s="2">
        <f>VLOOKUP(A100,[1]TDSheet!$A:$X,24,0)</f>
        <v>0</v>
      </c>
      <c r="Z100" s="2">
        <f>VLOOKUP(A100,[1]TDSheet!$A:$Y,25,0)</f>
        <v>0</v>
      </c>
      <c r="AA100" s="2">
        <f>VLOOKUP(A100,[1]TDSheet!$A:$Q,17,0)</f>
        <v>0</v>
      </c>
      <c r="AC100" s="2">
        <f t="shared" si="15"/>
        <v>0</v>
      </c>
    </row>
    <row r="101" spans="1:29" ht="11.1" customHeight="1" outlineLevel="2" x14ac:dyDescent="0.2">
      <c r="A101" s="7" t="s">
        <v>121</v>
      </c>
      <c r="B101" s="7" t="s">
        <v>25</v>
      </c>
      <c r="C101" s="7"/>
      <c r="D101" s="8">
        <v>220</v>
      </c>
      <c r="E101" s="8">
        <v>80</v>
      </c>
      <c r="F101" s="8">
        <v>220</v>
      </c>
      <c r="G101" s="8">
        <v>80</v>
      </c>
      <c r="H101" s="8">
        <f>VLOOKUP(A101,Лист1!A:B,2,0)</f>
        <v>80</v>
      </c>
      <c r="I101" s="8">
        <f t="shared" si="16"/>
        <v>0</v>
      </c>
      <c r="J101" s="16">
        <f>VLOOKUP(A101,[1]TDSheet!$A:$I,9,0)</f>
        <v>0</v>
      </c>
      <c r="M101" s="2">
        <f t="shared" si="17"/>
        <v>0</v>
      </c>
      <c r="N101" s="2">
        <f>VLOOKUP(A101,[2]TDSheet!$A:$F,6,0)</f>
        <v>220</v>
      </c>
      <c r="Q101" s="2">
        <f>VLOOKUP(A101,[1]TDSheet!$A:$S,19,0)</f>
        <v>0</v>
      </c>
      <c r="R101" s="2">
        <f t="shared" si="12"/>
        <v>0</v>
      </c>
      <c r="S101" s="17"/>
      <c r="T101" s="17">
        <f t="shared" si="11"/>
        <v>0</v>
      </c>
      <c r="U101" s="30"/>
      <c r="W101" s="2" t="e">
        <f t="shared" si="13"/>
        <v>#DIV/0!</v>
      </c>
      <c r="X101" s="2" t="e">
        <f t="shared" si="14"/>
        <v>#DIV/0!</v>
      </c>
      <c r="Y101" s="2">
        <f>VLOOKUP(A101,[1]TDSheet!$A:$X,24,0)</f>
        <v>0</v>
      </c>
      <c r="Z101" s="2">
        <f>VLOOKUP(A101,[1]TDSheet!$A:$Y,25,0)</f>
        <v>0</v>
      </c>
      <c r="AA101" s="2">
        <f>VLOOKUP(A101,[1]TDSheet!$A:$Q,17,0)</f>
        <v>0</v>
      </c>
      <c r="AC101" s="2">
        <f t="shared" si="15"/>
        <v>0</v>
      </c>
    </row>
    <row r="102" spans="1:29" ht="11.1" customHeight="1" outlineLevel="2" x14ac:dyDescent="0.2">
      <c r="A102" s="7" t="s">
        <v>71</v>
      </c>
      <c r="B102" s="7" t="s">
        <v>9</v>
      </c>
      <c r="C102" s="7"/>
      <c r="D102" s="8">
        <v>123.08799999999999</v>
      </c>
      <c r="E102" s="8">
        <v>73.498000000000005</v>
      </c>
      <c r="F102" s="8">
        <v>67.039000000000001</v>
      </c>
      <c r="G102" s="8">
        <v>74.561000000000007</v>
      </c>
      <c r="H102" s="8"/>
      <c r="I102" s="8">
        <f t="shared" si="16"/>
        <v>74.561000000000007</v>
      </c>
      <c r="J102" s="16">
        <f>VLOOKUP(A102,[1]TDSheet!$A:$I,9,0)</f>
        <v>1</v>
      </c>
      <c r="M102" s="2">
        <f t="shared" si="17"/>
        <v>67.039000000000001</v>
      </c>
      <c r="Q102" s="2">
        <f>VLOOKUP(A102,[1]TDSheet!$A:$S,19,0)</f>
        <v>65.445800000000006</v>
      </c>
      <c r="R102" s="2">
        <f t="shared" si="12"/>
        <v>13.4078</v>
      </c>
      <c r="S102" s="17">
        <f>12*R102-I102-Q102</f>
        <v>20.88679999999998</v>
      </c>
      <c r="T102" s="17">
        <v>25</v>
      </c>
      <c r="U102" s="30"/>
      <c r="W102" s="2">
        <f t="shared" si="13"/>
        <v>12.306776652396366</v>
      </c>
      <c r="X102" s="2">
        <f t="shared" si="14"/>
        <v>10.442190366801414</v>
      </c>
      <c r="Y102" s="2">
        <f>VLOOKUP(A102,[1]TDSheet!$A:$X,24,0)</f>
        <v>13.685400000000001</v>
      </c>
      <c r="Z102" s="2">
        <f>VLOOKUP(A102,[1]TDSheet!$A:$Y,25,0)</f>
        <v>13.700200000000001</v>
      </c>
      <c r="AA102" s="2">
        <f>VLOOKUP(A102,[1]TDSheet!$A:$Q,17,0)</f>
        <v>22.110400000000002</v>
      </c>
      <c r="AC102" s="2">
        <f t="shared" si="15"/>
        <v>25</v>
      </c>
    </row>
    <row r="103" spans="1:29" ht="11.1" customHeight="1" outlineLevel="2" x14ac:dyDescent="0.2">
      <c r="A103" s="7" t="s">
        <v>72</v>
      </c>
      <c r="B103" s="7" t="s">
        <v>9</v>
      </c>
      <c r="C103" s="7"/>
      <c r="D103" s="8">
        <v>78.474000000000004</v>
      </c>
      <c r="E103" s="8">
        <v>49.363999999999997</v>
      </c>
      <c r="F103" s="8">
        <v>50.271999999999998</v>
      </c>
      <c r="G103" s="8">
        <v>49.688000000000002</v>
      </c>
      <c r="H103" s="8"/>
      <c r="I103" s="8">
        <f t="shared" si="16"/>
        <v>49.688000000000002</v>
      </c>
      <c r="J103" s="16">
        <f>VLOOKUP(A103,[1]TDSheet!$A:$I,9,0)</f>
        <v>1</v>
      </c>
      <c r="M103" s="2">
        <f t="shared" si="17"/>
        <v>50.271999999999998</v>
      </c>
      <c r="Q103" s="2">
        <f>VLOOKUP(A103,[1]TDSheet!$A:$S,19,0)</f>
        <v>46.476100000000002</v>
      </c>
      <c r="R103" s="2">
        <f t="shared" si="12"/>
        <v>10.054399999999999</v>
      </c>
      <c r="S103" s="17">
        <f>12*R103-I103-Q103</f>
        <v>24.48869999999998</v>
      </c>
      <c r="T103" s="17">
        <v>25</v>
      </c>
      <c r="U103" s="30"/>
      <c r="W103" s="2">
        <f t="shared" si="13"/>
        <v>12.050853357733928</v>
      </c>
      <c r="X103" s="2">
        <f t="shared" si="14"/>
        <v>9.5643797740292822</v>
      </c>
      <c r="Y103" s="2">
        <f>VLOOKUP(A103,[1]TDSheet!$A:$X,24,0)</f>
        <v>14.5602</v>
      </c>
      <c r="Z103" s="2">
        <f>VLOOKUP(A103,[1]TDSheet!$A:$Y,25,0)</f>
        <v>8.9931999999999999</v>
      </c>
      <c r="AA103" s="2">
        <f>VLOOKUP(A103,[1]TDSheet!$A:$Q,17,0)</f>
        <v>15.9498</v>
      </c>
      <c r="AC103" s="2">
        <f t="shared" si="15"/>
        <v>25</v>
      </c>
    </row>
    <row r="104" spans="1:29" ht="21.95" customHeight="1" outlineLevel="2" x14ac:dyDescent="0.2">
      <c r="A104" s="7" t="s">
        <v>122</v>
      </c>
      <c r="B104" s="7" t="s">
        <v>25</v>
      </c>
      <c r="C104" s="7"/>
      <c r="D104" s="8">
        <v>57</v>
      </c>
      <c r="E104" s="8"/>
      <c r="F104" s="8">
        <v>28</v>
      </c>
      <c r="G104" s="8">
        <v>26</v>
      </c>
      <c r="H104" s="8"/>
      <c r="I104" s="8">
        <f t="shared" si="16"/>
        <v>26</v>
      </c>
      <c r="J104" s="16">
        <f>VLOOKUP(A104,[1]TDSheet!$A:$I,9,0)</f>
        <v>0</v>
      </c>
      <c r="M104" s="2">
        <f t="shared" si="17"/>
        <v>28</v>
      </c>
      <c r="Q104" s="2">
        <f>VLOOKUP(A104,[1]TDSheet!$A:$S,19,0)</f>
        <v>0</v>
      </c>
      <c r="R104" s="2">
        <f t="shared" si="12"/>
        <v>5.6</v>
      </c>
      <c r="S104" s="17"/>
      <c r="T104" s="17">
        <f t="shared" ref="T104:T126" si="19">S104</f>
        <v>0</v>
      </c>
      <c r="U104" s="30"/>
      <c r="W104" s="2">
        <f t="shared" si="13"/>
        <v>4.6428571428571432</v>
      </c>
      <c r="X104" s="2">
        <f t="shared" si="14"/>
        <v>4.6428571428571432</v>
      </c>
      <c r="Y104" s="2">
        <f>VLOOKUP(A104,[1]TDSheet!$A:$X,24,0)</f>
        <v>0</v>
      </c>
      <c r="Z104" s="2">
        <f>VLOOKUP(A104,[1]TDSheet!$A:$Y,25,0)</f>
        <v>0</v>
      </c>
      <c r="AA104" s="2">
        <f>VLOOKUP(A104,[1]TDSheet!$A:$Q,17,0)</f>
        <v>1.4</v>
      </c>
      <c r="AC104" s="2">
        <f t="shared" si="15"/>
        <v>0</v>
      </c>
    </row>
    <row r="105" spans="1:29" ht="21.95" customHeight="1" outlineLevel="2" x14ac:dyDescent="0.2">
      <c r="A105" s="7" t="s">
        <v>37</v>
      </c>
      <c r="B105" s="7" t="s">
        <v>25</v>
      </c>
      <c r="C105" s="7"/>
      <c r="D105" s="8">
        <v>152</v>
      </c>
      <c r="E105" s="8"/>
      <c r="F105" s="8">
        <v>103</v>
      </c>
      <c r="G105" s="8">
        <v>49</v>
      </c>
      <c r="H105" s="8"/>
      <c r="I105" s="8">
        <f t="shared" si="16"/>
        <v>49</v>
      </c>
      <c r="J105" s="16">
        <f>VLOOKUP(A105,[1]TDSheet!$A:$I,9,0)</f>
        <v>0.4</v>
      </c>
      <c r="M105" s="2">
        <f t="shared" si="17"/>
        <v>103</v>
      </c>
      <c r="Q105" s="2">
        <f>VLOOKUP(A105,[1]TDSheet!$A:$S,19,0)</f>
        <v>0</v>
      </c>
      <c r="R105" s="2">
        <f t="shared" si="12"/>
        <v>20.6</v>
      </c>
      <c r="S105" s="17">
        <f>9*R105-I105</f>
        <v>136.4</v>
      </c>
      <c r="T105" s="17">
        <v>160</v>
      </c>
      <c r="U105" s="30"/>
      <c r="W105" s="2">
        <f t="shared" si="13"/>
        <v>10.145631067961164</v>
      </c>
      <c r="X105" s="2">
        <f t="shared" si="14"/>
        <v>2.378640776699029</v>
      </c>
      <c r="Y105" s="2">
        <f>VLOOKUP(A105,[1]TDSheet!$A:$X,24,0)</f>
        <v>0</v>
      </c>
      <c r="Z105" s="2">
        <f>VLOOKUP(A105,[1]TDSheet!$A:$Y,25,0)</f>
        <v>0</v>
      </c>
      <c r="AA105" s="2">
        <f>VLOOKUP(A105,[1]TDSheet!$A:$Q,17,0)</f>
        <v>0</v>
      </c>
      <c r="AC105" s="2">
        <f t="shared" si="15"/>
        <v>64</v>
      </c>
    </row>
    <row r="106" spans="1:29" ht="21.95" customHeight="1" outlineLevel="2" x14ac:dyDescent="0.2">
      <c r="A106" s="7" t="s">
        <v>38</v>
      </c>
      <c r="B106" s="7" t="s">
        <v>25</v>
      </c>
      <c r="C106" s="7"/>
      <c r="D106" s="8">
        <v>152</v>
      </c>
      <c r="E106" s="8"/>
      <c r="F106" s="8">
        <v>151</v>
      </c>
      <c r="G106" s="8">
        <v>1</v>
      </c>
      <c r="H106" s="8"/>
      <c r="I106" s="8">
        <f t="shared" si="16"/>
        <v>1</v>
      </c>
      <c r="J106" s="16">
        <f>VLOOKUP(A106,[1]TDSheet!$A:$I,9,0)</f>
        <v>0.33</v>
      </c>
      <c r="M106" s="2">
        <f t="shared" si="17"/>
        <v>151</v>
      </c>
      <c r="Q106" s="2">
        <f>VLOOKUP(A106,[1]TDSheet!$A:$S,19,0)</f>
        <v>0</v>
      </c>
      <c r="R106" s="2">
        <f t="shared" si="12"/>
        <v>30.2</v>
      </c>
      <c r="S106" s="17">
        <f>7*R106-I106</f>
        <v>210.4</v>
      </c>
      <c r="T106" s="17">
        <v>230</v>
      </c>
      <c r="U106" s="30"/>
      <c r="W106" s="2">
        <f t="shared" si="13"/>
        <v>7.6490066225165565</v>
      </c>
      <c r="X106" s="2">
        <f t="shared" si="14"/>
        <v>3.3112582781456956E-2</v>
      </c>
      <c r="Y106" s="2">
        <f>VLOOKUP(A106,[1]TDSheet!$A:$X,24,0)</f>
        <v>0</v>
      </c>
      <c r="Z106" s="2">
        <f>VLOOKUP(A106,[1]TDSheet!$A:$Y,25,0)</f>
        <v>0</v>
      </c>
      <c r="AA106" s="2">
        <f>VLOOKUP(A106,[1]TDSheet!$A:$Q,17,0)</f>
        <v>0</v>
      </c>
      <c r="AC106" s="2">
        <f t="shared" si="15"/>
        <v>75.900000000000006</v>
      </c>
    </row>
    <row r="107" spans="1:29" ht="21.95" customHeight="1" outlineLevel="2" x14ac:dyDescent="0.2">
      <c r="A107" s="7" t="s">
        <v>123</v>
      </c>
      <c r="B107" s="7" t="s">
        <v>25</v>
      </c>
      <c r="C107" s="7"/>
      <c r="D107" s="8">
        <v>-308</v>
      </c>
      <c r="E107" s="8">
        <v>463</v>
      </c>
      <c r="F107" s="8">
        <v>87</v>
      </c>
      <c r="G107" s="18">
        <v>-8</v>
      </c>
      <c r="H107" s="8"/>
      <c r="I107" s="8">
        <f t="shared" si="16"/>
        <v>-8</v>
      </c>
      <c r="J107" s="16">
        <f>VLOOKUP(A107,[1]TDSheet!$A:$I,9,0)</f>
        <v>0</v>
      </c>
      <c r="M107" s="2">
        <f t="shared" si="17"/>
        <v>87</v>
      </c>
      <c r="Q107" s="2">
        <f>VLOOKUP(A107,[1]TDSheet!$A:$S,19,0)</f>
        <v>0</v>
      </c>
      <c r="R107" s="2">
        <f t="shared" si="12"/>
        <v>17.399999999999999</v>
      </c>
      <c r="S107" s="17"/>
      <c r="T107" s="17">
        <f t="shared" si="19"/>
        <v>0</v>
      </c>
      <c r="U107" s="30"/>
      <c r="W107" s="2">
        <f t="shared" si="13"/>
        <v>-0.45977011494252878</v>
      </c>
      <c r="X107" s="2">
        <f t="shared" si="14"/>
        <v>-0.45977011494252878</v>
      </c>
      <c r="Y107" s="2">
        <f>VLOOKUP(A107,[1]TDSheet!$A:$X,24,0)</f>
        <v>64.2</v>
      </c>
      <c r="Z107" s="2">
        <f>VLOOKUP(A107,[1]TDSheet!$A:$Y,25,0)</f>
        <v>15.4</v>
      </c>
      <c r="AA107" s="2">
        <f>VLOOKUP(A107,[1]TDSheet!$A:$Q,17,0)</f>
        <v>34</v>
      </c>
      <c r="AC107" s="2">
        <f t="shared" si="15"/>
        <v>0</v>
      </c>
    </row>
    <row r="108" spans="1:29" ht="21.95" customHeight="1" outlineLevel="2" x14ac:dyDescent="0.2">
      <c r="A108" s="7" t="s">
        <v>73</v>
      </c>
      <c r="B108" s="7" t="s">
        <v>9</v>
      </c>
      <c r="C108" s="7"/>
      <c r="D108" s="8">
        <v>-377.18900000000002</v>
      </c>
      <c r="E108" s="8">
        <v>377.18900000000002</v>
      </c>
      <c r="F108" s="8"/>
      <c r="G108" s="8"/>
      <c r="H108" s="8"/>
      <c r="I108" s="8">
        <f t="shared" si="16"/>
        <v>0</v>
      </c>
      <c r="J108" s="16">
        <f>VLOOKUP(A108,[1]TDSheet!$A:$I,9,0)</f>
        <v>0</v>
      </c>
      <c r="M108" s="2">
        <f t="shared" si="17"/>
        <v>0</v>
      </c>
      <c r="Q108" s="2">
        <f>VLOOKUP(A108,[1]TDSheet!$A:$S,19,0)</f>
        <v>0</v>
      </c>
      <c r="R108" s="2">
        <f t="shared" si="12"/>
        <v>0</v>
      </c>
      <c r="S108" s="17"/>
      <c r="T108" s="17">
        <f t="shared" si="19"/>
        <v>0</v>
      </c>
      <c r="U108" s="30"/>
      <c r="W108" s="2" t="e">
        <f t="shared" si="13"/>
        <v>#DIV/0!</v>
      </c>
      <c r="X108" s="2" t="e">
        <f t="shared" si="14"/>
        <v>#DIV/0!</v>
      </c>
      <c r="Y108" s="2">
        <f>VLOOKUP(A108,[1]TDSheet!$A:$X,24,0)</f>
        <v>107.752</v>
      </c>
      <c r="Z108" s="2">
        <f>VLOOKUP(A108,[1]TDSheet!$A:$Y,25,0)</f>
        <v>32.005000000000003</v>
      </c>
      <c r="AA108" s="2">
        <f>VLOOKUP(A108,[1]TDSheet!$A:$Q,17,0)</f>
        <v>0</v>
      </c>
      <c r="AC108" s="2">
        <f t="shared" si="15"/>
        <v>0</v>
      </c>
    </row>
    <row r="109" spans="1:29" ht="21.95" customHeight="1" outlineLevel="2" x14ac:dyDescent="0.2">
      <c r="A109" s="7" t="s">
        <v>74</v>
      </c>
      <c r="B109" s="7" t="s">
        <v>9</v>
      </c>
      <c r="C109" s="7"/>
      <c r="D109" s="8">
        <v>-206.524</v>
      </c>
      <c r="E109" s="8">
        <v>475.05799999999999</v>
      </c>
      <c r="F109" s="8">
        <v>336.15899999999999</v>
      </c>
      <c r="G109" s="19">
        <v>-150.99</v>
      </c>
      <c r="H109" s="8"/>
      <c r="I109" s="8">
        <f t="shared" si="16"/>
        <v>-150.99</v>
      </c>
      <c r="J109" s="16">
        <f>VLOOKUP(A109,[1]TDSheet!$A:$I,9,0)</f>
        <v>0</v>
      </c>
      <c r="M109" s="2">
        <f t="shared" si="17"/>
        <v>336.15899999999999</v>
      </c>
      <c r="Q109" s="2">
        <f>VLOOKUP(A109,[1]TDSheet!$A:$S,19,0)</f>
        <v>0</v>
      </c>
      <c r="R109" s="2">
        <f t="shared" si="12"/>
        <v>67.231799999999993</v>
      </c>
      <c r="S109" s="17"/>
      <c r="T109" s="17">
        <f t="shared" si="19"/>
        <v>0</v>
      </c>
      <c r="U109" s="30"/>
      <c r="W109" s="2">
        <f t="shared" si="13"/>
        <v>-2.2458122495604762</v>
      </c>
      <c r="X109" s="2">
        <f t="shared" si="14"/>
        <v>-2.2458122495604762</v>
      </c>
      <c r="Y109" s="2">
        <f>VLOOKUP(A109,[1]TDSheet!$A:$X,24,0)</f>
        <v>0</v>
      </c>
      <c r="Z109" s="2">
        <f>VLOOKUP(A109,[1]TDSheet!$A:$Y,25,0)</f>
        <v>0</v>
      </c>
      <c r="AA109" s="2">
        <f>VLOOKUP(A109,[1]TDSheet!$A:$Q,17,0)</f>
        <v>60.080399999999997</v>
      </c>
      <c r="AC109" s="2">
        <f t="shared" si="15"/>
        <v>0</v>
      </c>
    </row>
    <row r="110" spans="1:29" ht="11.1" customHeight="1" outlineLevel="2" x14ac:dyDescent="0.2">
      <c r="A110" s="7" t="s">
        <v>17</v>
      </c>
      <c r="B110" s="7" t="s">
        <v>9</v>
      </c>
      <c r="C110" s="7"/>
      <c r="D110" s="8">
        <v>-43.073999999999998</v>
      </c>
      <c r="E110" s="8">
        <v>58.057000000000002</v>
      </c>
      <c r="F110" s="8">
        <v>31.19</v>
      </c>
      <c r="G110" s="19">
        <v>-18.925000000000001</v>
      </c>
      <c r="H110" s="8"/>
      <c r="I110" s="8">
        <f t="shared" si="16"/>
        <v>-18.925000000000001</v>
      </c>
      <c r="J110" s="16">
        <f>VLOOKUP(A110,[1]TDSheet!$A:$I,9,0)</f>
        <v>0</v>
      </c>
      <c r="M110" s="2">
        <f t="shared" si="17"/>
        <v>31.19</v>
      </c>
      <c r="Q110" s="2">
        <f>VLOOKUP(A110,[1]TDSheet!$A:$S,19,0)</f>
        <v>0</v>
      </c>
      <c r="R110" s="2">
        <f t="shared" si="12"/>
        <v>6.2380000000000004</v>
      </c>
      <c r="S110" s="17"/>
      <c r="T110" s="17">
        <f t="shared" si="19"/>
        <v>0</v>
      </c>
      <c r="U110" s="30"/>
      <c r="W110" s="2">
        <f t="shared" si="13"/>
        <v>-3.0338249438922729</v>
      </c>
      <c r="X110" s="2">
        <f t="shared" si="14"/>
        <v>-3.0338249438922729</v>
      </c>
      <c r="Y110" s="2">
        <f>VLOOKUP(A110,[1]TDSheet!$A:$X,24,0)</f>
        <v>8.0738000000000003</v>
      </c>
      <c r="Z110" s="2">
        <f>VLOOKUP(A110,[1]TDSheet!$A:$Y,25,0)</f>
        <v>3.9752000000000001</v>
      </c>
      <c r="AA110" s="2">
        <f>VLOOKUP(A110,[1]TDSheet!$A:$Q,17,0)</f>
        <v>3.2932000000000001</v>
      </c>
      <c r="AC110" s="2">
        <f t="shared" si="15"/>
        <v>0</v>
      </c>
    </row>
    <row r="111" spans="1:29" ht="11.1" customHeight="1" outlineLevel="2" x14ac:dyDescent="0.2">
      <c r="A111" s="7" t="s">
        <v>18</v>
      </c>
      <c r="B111" s="7" t="s">
        <v>9</v>
      </c>
      <c r="C111" s="7"/>
      <c r="D111" s="8">
        <v>656.55200000000002</v>
      </c>
      <c r="E111" s="8"/>
      <c r="F111" s="8">
        <v>38.96</v>
      </c>
      <c r="G111" s="8">
        <v>606.875</v>
      </c>
      <c r="H111" s="8"/>
      <c r="I111" s="8">
        <f t="shared" si="16"/>
        <v>606.875</v>
      </c>
      <c r="J111" s="16">
        <f>VLOOKUP(A111,[1]TDSheet!$A:$I,9,0)</f>
        <v>0</v>
      </c>
      <c r="M111" s="2">
        <f t="shared" si="17"/>
        <v>38.96</v>
      </c>
      <c r="Q111" s="2">
        <f>VLOOKUP(A111,[1]TDSheet!$A:$S,19,0)</f>
        <v>0</v>
      </c>
      <c r="R111" s="2">
        <f t="shared" si="12"/>
        <v>7.7919999999999998</v>
      </c>
      <c r="S111" s="17"/>
      <c r="T111" s="17">
        <f t="shared" si="19"/>
        <v>0</v>
      </c>
      <c r="U111" s="30"/>
      <c r="W111" s="2">
        <f t="shared" si="13"/>
        <v>77.884368583162214</v>
      </c>
      <c r="X111" s="2">
        <f t="shared" si="14"/>
        <v>77.884368583162214</v>
      </c>
      <c r="Y111" s="2">
        <f>VLOOKUP(A111,[1]TDSheet!$A:$X,24,0)</f>
        <v>0</v>
      </c>
      <c r="Z111" s="2">
        <f>VLOOKUP(A111,[1]TDSheet!$A:$Y,25,0)</f>
        <v>0</v>
      </c>
      <c r="AA111" s="2">
        <f>VLOOKUP(A111,[1]TDSheet!$A:$Q,17,0)</f>
        <v>4.8310000000000004</v>
      </c>
      <c r="AC111" s="2">
        <f t="shared" si="15"/>
        <v>0</v>
      </c>
    </row>
    <row r="112" spans="1:29" ht="21.95" customHeight="1" outlineLevel="2" x14ac:dyDescent="0.2">
      <c r="A112" s="7" t="s">
        <v>19</v>
      </c>
      <c r="B112" s="7" t="s">
        <v>9</v>
      </c>
      <c r="C112" s="7"/>
      <c r="D112" s="8">
        <v>-1.335</v>
      </c>
      <c r="E112" s="8">
        <v>1.335</v>
      </c>
      <c r="F112" s="8"/>
      <c r="G112" s="8"/>
      <c r="H112" s="8"/>
      <c r="I112" s="8">
        <f t="shared" si="16"/>
        <v>0</v>
      </c>
      <c r="J112" s="16">
        <f>VLOOKUP(A112,[1]TDSheet!$A:$I,9,0)</f>
        <v>0</v>
      </c>
      <c r="M112" s="2">
        <f t="shared" si="17"/>
        <v>0</v>
      </c>
      <c r="Q112" s="2">
        <f>VLOOKUP(A112,[1]TDSheet!$A:$S,19,0)</f>
        <v>0</v>
      </c>
      <c r="R112" s="2">
        <f t="shared" si="12"/>
        <v>0</v>
      </c>
      <c r="S112" s="17"/>
      <c r="T112" s="17">
        <f t="shared" si="19"/>
        <v>0</v>
      </c>
      <c r="U112" s="30"/>
      <c r="W112" s="2" t="e">
        <f t="shared" si="13"/>
        <v>#DIV/0!</v>
      </c>
      <c r="X112" s="2" t="e">
        <f t="shared" si="14"/>
        <v>#DIV/0!</v>
      </c>
      <c r="Y112" s="2">
        <f>VLOOKUP(A112,[1]TDSheet!$A:$X,24,0)</f>
        <v>0</v>
      </c>
      <c r="Z112" s="2">
        <f>VLOOKUP(A112,[1]TDSheet!$A:$Y,25,0)</f>
        <v>0</v>
      </c>
      <c r="AA112" s="2">
        <f>VLOOKUP(A112,[1]TDSheet!$A:$Q,17,0)</f>
        <v>11.228</v>
      </c>
      <c r="AC112" s="2">
        <f t="shared" si="15"/>
        <v>0</v>
      </c>
    </row>
    <row r="113" spans="1:29" ht="21.95" customHeight="1" outlineLevel="2" x14ac:dyDescent="0.2">
      <c r="A113" s="7" t="s">
        <v>39</v>
      </c>
      <c r="B113" s="7" t="s">
        <v>25</v>
      </c>
      <c r="C113" s="7"/>
      <c r="D113" s="8">
        <v>22</v>
      </c>
      <c r="E113" s="8"/>
      <c r="F113" s="8">
        <v>1</v>
      </c>
      <c r="G113" s="8">
        <v>21</v>
      </c>
      <c r="H113" s="8"/>
      <c r="I113" s="8">
        <f t="shared" si="16"/>
        <v>21</v>
      </c>
      <c r="J113" s="16">
        <f>VLOOKUP(A113,[1]TDSheet!$A:$I,9,0)</f>
        <v>0</v>
      </c>
      <c r="M113" s="2">
        <f t="shared" si="17"/>
        <v>1</v>
      </c>
      <c r="Q113" s="2">
        <f>VLOOKUP(A113,[1]TDSheet!$A:$S,19,0)</f>
        <v>0</v>
      </c>
      <c r="R113" s="2">
        <f t="shared" si="12"/>
        <v>0.2</v>
      </c>
      <c r="S113" s="17"/>
      <c r="T113" s="17">
        <f t="shared" si="19"/>
        <v>0</v>
      </c>
      <c r="U113" s="30"/>
      <c r="W113" s="2">
        <f t="shared" si="13"/>
        <v>105</v>
      </c>
      <c r="X113" s="2">
        <f t="shared" si="14"/>
        <v>105</v>
      </c>
      <c r="Y113" s="2">
        <f>VLOOKUP(A113,[1]TDSheet!$A:$X,24,0)</f>
        <v>0</v>
      </c>
      <c r="Z113" s="2">
        <f>VLOOKUP(A113,[1]TDSheet!$A:$Y,25,0)</f>
        <v>0</v>
      </c>
      <c r="AA113" s="2">
        <f>VLOOKUP(A113,[1]TDSheet!$A:$Q,17,0)</f>
        <v>0</v>
      </c>
      <c r="AC113" s="2">
        <f t="shared" si="15"/>
        <v>0</v>
      </c>
    </row>
    <row r="114" spans="1:29" ht="21.95" customHeight="1" outlineLevel="2" x14ac:dyDescent="0.2">
      <c r="A114" s="7" t="s">
        <v>40</v>
      </c>
      <c r="B114" s="7" t="s">
        <v>25</v>
      </c>
      <c r="C114" s="7"/>
      <c r="D114" s="8">
        <v>19</v>
      </c>
      <c r="E114" s="8"/>
      <c r="F114" s="8">
        <v>2</v>
      </c>
      <c r="G114" s="8">
        <v>17</v>
      </c>
      <c r="H114" s="8"/>
      <c r="I114" s="8">
        <f t="shared" si="16"/>
        <v>17</v>
      </c>
      <c r="J114" s="16">
        <f>VLOOKUP(A114,[1]TDSheet!$A:$I,9,0)</f>
        <v>0</v>
      </c>
      <c r="M114" s="2">
        <f t="shared" si="17"/>
        <v>2</v>
      </c>
      <c r="Q114" s="2">
        <f>VLOOKUP(A114,[1]TDSheet!$A:$S,19,0)</f>
        <v>0</v>
      </c>
      <c r="R114" s="2">
        <f t="shared" si="12"/>
        <v>0.4</v>
      </c>
      <c r="S114" s="17"/>
      <c r="T114" s="17">
        <f t="shared" si="19"/>
        <v>0</v>
      </c>
      <c r="U114" s="30"/>
      <c r="W114" s="2">
        <f t="shared" si="13"/>
        <v>42.5</v>
      </c>
      <c r="X114" s="2">
        <f t="shared" si="14"/>
        <v>42.5</v>
      </c>
      <c r="Y114" s="2">
        <f>VLOOKUP(A114,[1]TDSheet!$A:$X,24,0)</f>
        <v>0</v>
      </c>
      <c r="Z114" s="2">
        <f>VLOOKUP(A114,[1]TDSheet!$A:$Y,25,0)</f>
        <v>0</v>
      </c>
      <c r="AA114" s="2">
        <f>VLOOKUP(A114,[1]TDSheet!$A:$Q,17,0)</f>
        <v>0</v>
      </c>
      <c r="AC114" s="2">
        <f t="shared" si="15"/>
        <v>0</v>
      </c>
    </row>
    <row r="115" spans="1:29" ht="11.1" customHeight="1" outlineLevel="2" x14ac:dyDescent="0.2">
      <c r="A115" s="7" t="s">
        <v>124</v>
      </c>
      <c r="B115" s="7" t="s">
        <v>25</v>
      </c>
      <c r="C115" s="7"/>
      <c r="D115" s="8">
        <v>54</v>
      </c>
      <c r="E115" s="8"/>
      <c r="F115" s="8"/>
      <c r="G115" s="8"/>
      <c r="H115" s="8"/>
      <c r="I115" s="8">
        <f t="shared" si="16"/>
        <v>0</v>
      </c>
      <c r="J115" s="16">
        <f>VLOOKUP(A115,[1]TDSheet!$A:$I,9,0)</f>
        <v>0</v>
      </c>
      <c r="M115" s="2">
        <f t="shared" si="17"/>
        <v>0</v>
      </c>
      <c r="Q115" s="2">
        <f>VLOOKUP(A115,[1]TDSheet!$A:$S,19,0)</f>
        <v>0</v>
      </c>
      <c r="R115" s="2">
        <f t="shared" si="12"/>
        <v>0</v>
      </c>
      <c r="S115" s="17"/>
      <c r="T115" s="17">
        <f t="shared" si="19"/>
        <v>0</v>
      </c>
      <c r="U115" s="30"/>
      <c r="W115" s="2" t="e">
        <f t="shared" si="13"/>
        <v>#DIV/0!</v>
      </c>
      <c r="X115" s="2" t="e">
        <f t="shared" si="14"/>
        <v>#DIV/0!</v>
      </c>
      <c r="Y115" s="2">
        <f>VLOOKUP(A115,[1]TDSheet!$A:$X,24,0)</f>
        <v>0</v>
      </c>
      <c r="Z115" s="2">
        <f>VLOOKUP(A115,[1]TDSheet!$A:$Y,25,0)</f>
        <v>0</v>
      </c>
      <c r="AA115" s="2">
        <f>VLOOKUP(A115,[1]TDSheet!$A:$Q,17,0)</f>
        <v>0</v>
      </c>
      <c r="AC115" s="2">
        <f t="shared" si="15"/>
        <v>0</v>
      </c>
    </row>
    <row r="116" spans="1:29" ht="11.1" customHeight="1" outlineLevel="2" x14ac:dyDescent="0.2">
      <c r="A116" s="7" t="s">
        <v>125</v>
      </c>
      <c r="B116" s="7" t="s">
        <v>25</v>
      </c>
      <c r="C116" s="7"/>
      <c r="D116" s="8">
        <v>548</v>
      </c>
      <c r="E116" s="8">
        <v>102</v>
      </c>
      <c r="F116" s="8"/>
      <c r="G116" s="8"/>
      <c r="H116" s="8"/>
      <c r="I116" s="8">
        <f t="shared" si="16"/>
        <v>0</v>
      </c>
      <c r="J116" s="16">
        <f>VLOOKUP(A116,[1]TDSheet!$A:$I,9,0)</f>
        <v>0</v>
      </c>
      <c r="M116" s="2">
        <f t="shared" si="17"/>
        <v>0</v>
      </c>
      <c r="Q116" s="2">
        <f>VLOOKUP(A116,[1]TDSheet!$A:$S,19,0)</f>
        <v>0</v>
      </c>
      <c r="R116" s="2">
        <f t="shared" si="12"/>
        <v>0</v>
      </c>
      <c r="S116" s="17"/>
      <c r="T116" s="17">
        <f t="shared" si="19"/>
        <v>0</v>
      </c>
      <c r="U116" s="30"/>
      <c r="W116" s="2" t="e">
        <f t="shared" si="13"/>
        <v>#DIV/0!</v>
      </c>
      <c r="X116" s="2" t="e">
        <f t="shared" si="14"/>
        <v>#DIV/0!</v>
      </c>
      <c r="Y116" s="2">
        <f>VLOOKUP(A116,[1]TDSheet!$A:$X,24,0)</f>
        <v>0</v>
      </c>
      <c r="Z116" s="2">
        <f>VLOOKUP(A116,[1]TDSheet!$A:$Y,25,0)</f>
        <v>0</v>
      </c>
      <c r="AA116" s="2">
        <f>VLOOKUP(A116,[1]TDSheet!$A:$Q,17,0)</f>
        <v>4.4000000000000004</v>
      </c>
      <c r="AC116" s="2">
        <f t="shared" si="15"/>
        <v>0</v>
      </c>
    </row>
    <row r="117" spans="1:29" ht="11.1" customHeight="1" outlineLevel="2" x14ac:dyDescent="0.2">
      <c r="A117" s="7" t="s">
        <v>75</v>
      </c>
      <c r="B117" s="7" t="s">
        <v>9</v>
      </c>
      <c r="C117" s="7"/>
      <c r="D117" s="8">
        <v>464.36900000000003</v>
      </c>
      <c r="E117" s="8">
        <v>340.78300000000002</v>
      </c>
      <c r="F117" s="8">
        <v>20.495999999999999</v>
      </c>
      <c r="G117" s="8">
        <v>340.78300000000002</v>
      </c>
      <c r="H117" s="8"/>
      <c r="I117" s="22">
        <f t="shared" si="16"/>
        <v>340.78300000000002</v>
      </c>
      <c r="J117" s="16">
        <f>VLOOKUP(A117,[1]TDSheet!$A:$I,9,0)</f>
        <v>0</v>
      </c>
      <c r="M117" s="2">
        <f t="shared" si="17"/>
        <v>20.495999999999999</v>
      </c>
      <c r="Q117" s="2">
        <f>VLOOKUP(A117,[1]TDSheet!$A:$S,19,0)</f>
        <v>0</v>
      </c>
      <c r="R117" s="2">
        <f t="shared" si="12"/>
        <v>4.0991999999999997</v>
      </c>
      <c r="S117" s="17"/>
      <c r="T117" s="17">
        <f t="shared" si="19"/>
        <v>0</v>
      </c>
      <c r="U117" s="30"/>
      <c r="W117" s="2">
        <f t="shared" si="13"/>
        <v>83.134026151444189</v>
      </c>
      <c r="X117" s="2">
        <f t="shared" si="14"/>
        <v>83.134026151444189</v>
      </c>
      <c r="Y117" s="2">
        <f>VLOOKUP(A117,[1]TDSheet!$A:$X,24,0)</f>
        <v>0</v>
      </c>
      <c r="Z117" s="2">
        <f>VLOOKUP(A117,[1]TDSheet!$A:$Y,25,0)</f>
        <v>0</v>
      </c>
      <c r="AA117" s="2">
        <f>VLOOKUP(A117,[1]TDSheet!$A:$Q,17,0)</f>
        <v>51.125799999999998</v>
      </c>
      <c r="AC117" s="2">
        <f t="shared" si="15"/>
        <v>0</v>
      </c>
    </row>
    <row r="118" spans="1:29" ht="11.1" customHeight="1" outlineLevel="2" x14ac:dyDescent="0.2">
      <c r="A118" s="7" t="s">
        <v>76</v>
      </c>
      <c r="B118" s="7" t="s">
        <v>9</v>
      </c>
      <c r="C118" s="7"/>
      <c r="D118" s="8">
        <v>17.018000000000001</v>
      </c>
      <c r="E118" s="8"/>
      <c r="F118" s="8"/>
      <c r="G118" s="8"/>
      <c r="H118" s="8"/>
      <c r="I118" s="8">
        <f t="shared" si="16"/>
        <v>0</v>
      </c>
      <c r="J118" s="16">
        <f>VLOOKUP(A118,[1]TDSheet!$A:$I,9,0)</f>
        <v>0</v>
      </c>
      <c r="M118" s="2">
        <f t="shared" si="17"/>
        <v>0</v>
      </c>
      <c r="Q118" s="2">
        <f>VLOOKUP(A118,[1]TDSheet!$A:$S,19,0)</f>
        <v>0</v>
      </c>
      <c r="R118" s="2">
        <f t="shared" si="12"/>
        <v>0</v>
      </c>
      <c r="S118" s="17"/>
      <c r="T118" s="17">
        <f t="shared" si="19"/>
        <v>0</v>
      </c>
      <c r="U118" s="30"/>
      <c r="W118" s="2" t="e">
        <f t="shared" si="13"/>
        <v>#DIV/0!</v>
      </c>
      <c r="X118" s="2" t="e">
        <f t="shared" si="14"/>
        <v>#DIV/0!</v>
      </c>
      <c r="Y118" s="2">
        <f>VLOOKUP(A118,[1]TDSheet!$A:$X,24,0)</f>
        <v>0</v>
      </c>
      <c r="Z118" s="2">
        <f>VLOOKUP(A118,[1]TDSheet!$A:$Y,25,0)</f>
        <v>0</v>
      </c>
      <c r="AA118" s="2">
        <f>VLOOKUP(A118,[1]TDSheet!$A:$Q,17,0)</f>
        <v>1.4276</v>
      </c>
      <c r="AC118" s="2">
        <f t="shared" si="15"/>
        <v>0</v>
      </c>
    </row>
    <row r="119" spans="1:29" ht="21.95" customHeight="1" outlineLevel="2" x14ac:dyDescent="0.2">
      <c r="A119" s="7" t="s">
        <v>77</v>
      </c>
      <c r="B119" s="7" t="s">
        <v>9</v>
      </c>
      <c r="C119" s="7"/>
      <c r="D119" s="8">
        <v>-0.72</v>
      </c>
      <c r="E119" s="8">
        <v>165.93199999999999</v>
      </c>
      <c r="F119" s="8">
        <v>77.911000000000001</v>
      </c>
      <c r="G119" s="8">
        <v>86.585999999999999</v>
      </c>
      <c r="H119" s="8"/>
      <c r="I119" s="22">
        <f t="shared" si="16"/>
        <v>86.585999999999999</v>
      </c>
      <c r="J119" s="16">
        <f>VLOOKUP(A119,[1]TDSheet!$A:$I,9,0)</f>
        <v>0</v>
      </c>
      <c r="M119" s="2">
        <f t="shared" si="17"/>
        <v>77.911000000000001</v>
      </c>
      <c r="Q119" s="2">
        <f>VLOOKUP(A119,[1]TDSheet!$A:$S,19,0)</f>
        <v>0</v>
      </c>
      <c r="R119" s="2">
        <f t="shared" si="12"/>
        <v>15.5822</v>
      </c>
      <c r="S119" s="17"/>
      <c r="T119" s="17">
        <f t="shared" si="19"/>
        <v>0</v>
      </c>
      <c r="U119" s="30"/>
      <c r="W119" s="2">
        <f t="shared" si="13"/>
        <v>5.5567249810681414</v>
      </c>
      <c r="X119" s="2">
        <f t="shared" si="14"/>
        <v>5.5567249810681414</v>
      </c>
      <c r="Y119" s="2">
        <f>VLOOKUP(A119,[1]TDSheet!$A:$X,24,0)</f>
        <v>0</v>
      </c>
      <c r="Z119" s="2">
        <f>VLOOKUP(A119,[1]TDSheet!$A:$Y,25,0)</f>
        <v>0</v>
      </c>
      <c r="AA119" s="2">
        <f>VLOOKUP(A119,[1]TDSheet!$A:$Q,17,0)</f>
        <v>1.5728</v>
      </c>
      <c r="AC119" s="2">
        <f t="shared" si="15"/>
        <v>0</v>
      </c>
    </row>
    <row r="120" spans="1:29" ht="21.95" customHeight="1" outlineLevel="2" x14ac:dyDescent="0.2">
      <c r="A120" s="7" t="s">
        <v>126</v>
      </c>
      <c r="B120" s="7" t="s">
        <v>25</v>
      </c>
      <c r="C120" s="7"/>
      <c r="D120" s="8">
        <v>70</v>
      </c>
      <c r="E120" s="8"/>
      <c r="F120" s="8"/>
      <c r="G120" s="8"/>
      <c r="H120" s="8"/>
      <c r="I120" s="8">
        <f t="shared" si="16"/>
        <v>0</v>
      </c>
      <c r="J120" s="16">
        <f>VLOOKUP(A120,[1]TDSheet!$A:$I,9,0)</f>
        <v>0</v>
      </c>
      <c r="M120" s="2">
        <f t="shared" si="17"/>
        <v>0</v>
      </c>
      <c r="Q120" s="2">
        <f>VLOOKUP(A120,[1]TDSheet!$A:$S,19,0)</f>
        <v>0</v>
      </c>
      <c r="R120" s="2">
        <f t="shared" si="12"/>
        <v>0</v>
      </c>
      <c r="S120" s="17"/>
      <c r="T120" s="17">
        <f t="shared" si="19"/>
        <v>0</v>
      </c>
      <c r="U120" s="30"/>
      <c r="W120" s="2" t="e">
        <f t="shared" si="13"/>
        <v>#DIV/0!</v>
      </c>
      <c r="X120" s="2" t="e">
        <f t="shared" si="14"/>
        <v>#DIV/0!</v>
      </c>
      <c r="Y120" s="2">
        <f>VLOOKUP(A120,[1]TDSheet!$A:$X,24,0)</f>
        <v>0</v>
      </c>
      <c r="Z120" s="2">
        <f>VLOOKUP(A120,[1]TDSheet!$A:$Y,25,0)</f>
        <v>0</v>
      </c>
      <c r="AA120" s="2">
        <f>VLOOKUP(A120,[1]TDSheet!$A:$Q,17,0)</f>
        <v>48.8</v>
      </c>
      <c r="AC120" s="2">
        <f t="shared" si="15"/>
        <v>0</v>
      </c>
    </row>
    <row r="121" spans="1:29" ht="21.95" customHeight="1" outlineLevel="2" x14ac:dyDescent="0.2">
      <c r="A121" s="7" t="s">
        <v>20</v>
      </c>
      <c r="B121" s="7" t="s">
        <v>9</v>
      </c>
      <c r="C121" s="7"/>
      <c r="D121" s="8">
        <v>365.66300000000001</v>
      </c>
      <c r="E121" s="8"/>
      <c r="F121" s="8">
        <v>151.81800000000001</v>
      </c>
      <c r="G121" s="8">
        <v>98.646000000000001</v>
      </c>
      <c r="H121" s="8"/>
      <c r="I121" s="22">
        <f t="shared" si="16"/>
        <v>98.646000000000001</v>
      </c>
      <c r="J121" s="16">
        <f>VLOOKUP(A121,[1]TDSheet!$A:$I,9,0)</f>
        <v>0</v>
      </c>
      <c r="M121" s="2">
        <f t="shared" si="17"/>
        <v>151.81800000000001</v>
      </c>
      <c r="Q121" s="2">
        <f>VLOOKUP(A121,[1]TDSheet!$A:$S,19,0)</f>
        <v>0</v>
      </c>
      <c r="R121" s="2">
        <f t="shared" si="12"/>
        <v>30.363600000000002</v>
      </c>
      <c r="S121" s="17"/>
      <c r="T121" s="17">
        <f t="shared" si="19"/>
        <v>0</v>
      </c>
      <c r="U121" s="30"/>
      <c r="W121" s="2">
        <f t="shared" si="13"/>
        <v>3.2488242500889219</v>
      </c>
      <c r="X121" s="2">
        <f t="shared" si="14"/>
        <v>3.2488242500889219</v>
      </c>
      <c r="Y121" s="2">
        <f>VLOOKUP(A121,[1]TDSheet!$A:$X,24,0)</f>
        <v>0</v>
      </c>
      <c r="Z121" s="2">
        <f>VLOOKUP(A121,[1]TDSheet!$A:$Y,25,0)</f>
        <v>0</v>
      </c>
      <c r="AA121" s="2">
        <f>VLOOKUP(A121,[1]TDSheet!$A:$Q,17,0)</f>
        <v>18.8444</v>
      </c>
      <c r="AC121" s="2">
        <f t="shared" si="15"/>
        <v>0</v>
      </c>
    </row>
    <row r="122" spans="1:29" ht="11.1" customHeight="1" outlineLevel="2" x14ac:dyDescent="0.2">
      <c r="A122" s="7" t="s">
        <v>21</v>
      </c>
      <c r="B122" s="7" t="s">
        <v>9</v>
      </c>
      <c r="C122" s="7"/>
      <c r="D122" s="8">
        <v>442.38400000000001</v>
      </c>
      <c r="E122" s="8"/>
      <c r="F122" s="8">
        <v>54.987000000000002</v>
      </c>
      <c r="G122" s="8">
        <v>382.00400000000002</v>
      </c>
      <c r="H122" s="8"/>
      <c r="I122" s="8">
        <f t="shared" si="16"/>
        <v>382.00400000000002</v>
      </c>
      <c r="J122" s="16">
        <f>VLOOKUP(A122,[1]TDSheet!$A:$I,9,0)</f>
        <v>0</v>
      </c>
      <c r="M122" s="2">
        <f t="shared" si="17"/>
        <v>54.987000000000002</v>
      </c>
      <c r="Q122" s="2">
        <f>VLOOKUP(A122,[1]TDSheet!$A:$S,19,0)</f>
        <v>0</v>
      </c>
      <c r="R122" s="2">
        <f t="shared" si="12"/>
        <v>10.997400000000001</v>
      </c>
      <c r="S122" s="17"/>
      <c r="T122" s="17">
        <f t="shared" si="19"/>
        <v>0</v>
      </c>
      <c r="U122" s="30"/>
      <c r="W122" s="2">
        <f t="shared" si="13"/>
        <v>34.735846654663831</v>
      </c>
      <c r="X122" s="2">
        <f t="shared" si="14"/>
        <v>34.735846654663831</v>
      </c>
      <c r="Y122" s="2">
        <f>VLOOKUP(A122,[1]TDSheet!$A:$X,24,0)</f>
        <v>0</v>
      </c>
      <c r="Z122" s="2">
        <f>VLOOKUP(A122,[1]TDSheet!$A:$Y,25,0)</f>
        <v>0</v>
      </c>
      <c r="AA122" s="2">
        <f>VLOOKUP(A122,[1]TDSheet!$A:$Q,17,0)</f>
        <v>27.201799999999999</v>
      </c>
      <c r="AC122" s="2">
        <f t="shared" si="15"/>
        <v>0</v>
      </c>
    </row>
    <row r="123" spans="1:29" ht="11.1" customHeight="1" outlineLevel="2" x14ac:dyDescent="0.2">
      <c r="A123" s="7" t="s">
        <v>78</v>
      </c>
      <c r="B123" s="7" t="s">
        <v>9</v>
      </c>
      <c r="C123" s="7"/>
      <c r="D123" s="8">
        <v>1185.326</v>
      </c>
      <c r="E123" s="8">
        <v>290.16500000000002</v>
      </c>
      <c r="F123" s="8">
        <v>28.567</v>
      </c>
      <c r="G123" s="8">
        <v>1188.8209999999999</v>
      </c>
      <c r="H123" s="8"/>
      <c r="I123" s="22">
        <f t="shared" si="16"/>
        <v>1188.8209999999999</v>
      </c>
      <c r="J123" s="16">
        <f>VLOOKUP(A123,[1]TDSheet!$A:$I,9,0)</f>
        <v>0</v>
      </c>
      <c r="M123" s="2">
        <f t="shared" si="17"/>
        <v>28.567</v>
      </c>
      <c r="Q123" s="2">
        <f>VLOOKUP(A123,[1]TDSheet!$A:$S,19,0)</f>
        <v>0</v>
      </c>
      <c r="R123" s="2">
        <f t="shared" si="12"/>
        <v>5.7134</v>
      </c>
      <c r="S123" s="17"/>
      <c r="T123" s="17">
        <f t="shared" si="19"/>
        <v>0</v>
      </c>
      <c r="U123" s="30"/>
      <c r="W123" s="2">
        <f t="shared" si="13"/>
        <v>208.07592676864911</v>
      </c>
      <c r="X123" s="2">
        <f t="shared" si="14"/>
        <v>208.07592676864911</v>
      </c>
      <c r="Y123" s="2">
        <f>VLOOKUP(A123,[1]TDSheet!$A:$X,24,0)</f>
        <v>0</v>
      </c>
      <c r="Z123" s="2">
        <f>VLOOKUP(A123,[1]TDSheet!$A:$Y,25,0)</f>
        <v>0</v>
      </c>
      <c r="AA123" s="2">
        <f>VLOOKUP(A123,[1]TDSheet!$A:$Q,17,0)</f>
        <v>10.4954</v>
      </c>
      <c r="AC123" s="2">
        <f t="shared" si="15"/>
        <v>0</v>
      </c>
    </row>
    <row r="124" spans="1:29" ht="11.1" customHeight="1" outlineLevel="2" x14ac:dyDescent="0.2">
      <c r="A124" s="7" t="s">
        <v>22</v>
      </c>
      <c r="B124" s="7" t="s">
        <v>9</v>
      </c>
      <c r="C124" s="7"/>
      <c r="D124" s="8">
        <v>174.071</v>
      </c>
      <c r="E124" s="8"/>
      <c r="F124" s="8">
        <v>160.886</v>
      </c>
      <c r="G124" s="8">
        <v>10.494999999999999</v>
      </c>
      <c r="H124" s="8"/>
      <c r="I124" s="22">
        <f t="shared" si="16"/>
        <v>10.494999999999999</v>
      </c>
      <c r="J124" s="16">
        <f>VLOOKUP(A124,[1]TDSheet!$A:$I,9,0)</f>
        <v>0</v>
      </c>
      <c r="M124" s="2">
        <f t="shared" si="17"/>
        <v>160.886</v>
      </c>
      <c r="Q124" s="2">
        <f>VLOOKUP(A124,[1]TDSheet!$A:$S,19,0)</f>
        <v>0</v>
      </c>
      <c r="R124" s="2">
        <f t="shared" si="12"/>
        <v>32.177199999999999</v>
      </c>
      <c r="S124" s="17"/>
      <c r="T124" s="17">
        <f t="shared" si="19"/>
        <v>0</v>
      </c>
      <c r="U124" s="30"/>
      <c r="W124" s="2">
        <f t="shared" si="13"/>
        <v>0.32616262446701388</v>
      </c>
      <c r="X124" s="2">
        <f t="shared" si="14"/>
        <v>0.32616262446701388</v>
      </c>
      <c r="Y124" s="2">
        <f>VLOOKUP(A124,[1]TDSheet!$A:$X,24,0)</f>
        <v>0</v>
      </c>
      <c r="Z124" s="2">
        <f>VLOOKUP(A124,[1]TDSheet!$A:$Y,25,0)</f>
        <v>0</v>
      </c>
      <c r="AA124" s="2">
        <f>VLOOKUP(A124,[1]TDSheet!$A:$Q,17,0)</f>
        <v>9.6096000000000004</v>
      </c>
      <c r="AC124" s="2">
        <f t="shared" si="15"/>
        <v>0</v>
      </c>
    </row>
    <row r="125" spans="1:29" ht="11.1" customHeight="1" outlineLevel="2" x14ac:dyDescent="0.2">
      <c r="A125" s="7" t="s">
        <v>23</v>
      </c>
      <c r="B125" s="7" t="s">
        <v>9</v>
      </c>
      <c r="C125" s="7"/>
      <c r="D125" s="8">
        <v>712.13199999999995</v>
      </c>
      <c r="E125" s="8"/>
      <c r="F125" s="8">
        <v>100.146</v>
      </c>
      <c r="G125" s="8">
        <v>424.43</v>
      </c>
      <c r="H125" s="8"/>
      <c r="I125" s="22">
        <f t="shared" si="16"/>
        <v>424.43</v>
      </c>
      <c r="J125" s="16">
        <f>VLOOKUP(A125,[1]TDSheet!$A:$I,9,0)</f>
        <v>0</v>
      </c>
      <c r="M125" s="2">
        <f t="shared" si="17"/>
        <v>100.146</v>
      </c>
      <c r="Q125" s="2">
        <f>VLOOKUP(A125,[1]TDSheet!$A:$S,19,0)</f>
        <v>0</v>
      </c>
      <c r="R125" s="2">
        <f t="shared" si="12"/>
        <v>20.029199999999999</v>
      </c>
      <c r="S125" s="17"/>
      <c r="T125" s="17">
        <f t="shared" si="19"/>
        <v>0</v>
      </c>
      <c r="U125" s="30"/>
      <c r="W125" s="2">
        <f t="shared" si="13"/>
        <v>21.190561779801492</v>
      </c>
      <c r="X125" s="2">
        <f t="shared" si="14"/>
        <v>21.190561779801492</v>
      </c>
      <c r="Y125" s="2">
        <f>VLOOKUP(A125,[1]TDSheet!$A:$X,24,0)</f>
        <v>0</v>
      </c>
      <c r="Z125" s="2">
        <f>VLOOKUP(A125,[1]TDSheet!$A:$Y,25,0)</f>
        <v>0</v>
      </c>
      <c r="AA125" s="2">
        <f>VLOOKUP(A125,[1]TDSheet!$A:$Q,17,0)</f>
        <v>4.9185999999999996</v>
      </c>
      <c r="AC125" s="2">
        <f t="shared" si="15"/>
        <v>0</v>
      </c>
    </row>
    <row r="126" spans="1:29" ht="11.1" customHeight="1" outlineLevel="2" x14ac:dyDescent="0.2">
      <c r="A126" s="7" t="s">
        <v>127</v>
      </c>
      <c r="B126" s="7" t="s">
        <v>25</v>
      </c>
      <c r="C126" s="7"/>
      <c r="D126" s="8">
        <v>45</v>
      </c>
      <c r="E126" s="8"/>
      <c r="F126" s="8"/>
      <c r="G126" s="8"/>
      <c r="H126" s="8"/>
      <c r="I126" s="8">
        <f t="shared" si="16"/>
        <v>0</v>
      </c>
      <c r="J126" s="16">
        <f>VLOOKUP(A126,[1]TDSheet!$A:$I,9,0)</f>
        <v>0</v>
      </c>
      <c r="M126" s="2">
        <f t="shared" si="17"/>
        <v>0</v>
      </c>
      <c r="Q126" s="2">
        <f>VLOOKUP(A126,[1]TDSheet!$A:$S,19,0)</f>
        <v>0</v>
      </c>
      <c r="R126" s="2">
        <f t="shared" si="12"/>
        <v>0</v>
      </c>
      <c r="S126" s="17"/>
      <c r="T126" s="17">
        <f t="shared" si="19"/>
        <v>0</v>
      </c>
      <c r="U126" s="30"/>
      <c r="W126" s="2" t="e">
        <f t="shared" si="13"/>
        <v>#DIV/0!</v>
      </c>
      <c r="X126" s="2" t="e">
        <f t="shared" si="14"/>
        <v>#DIV/0!</v>
      </c>
      <c r="Y126" s="2">
        <f>VLOOKUP(A126,[1]TDSheet!$A:$X,24,0)</f>
        <v>0</v>
      </c>
      <c r="Z126" s="2">
        <f>VLOOKUP(A126,[1]TDSheet!$A:$Y,25,0)</f>
        <v>0</v>
      </c>
      <c r="AA126" s="2">
        <f>VLOOKUP(A126,[1]TDSheet!$A:$Q,17,0)</f>
        <v>1.2</v>
      </c>
      <c r="AC126" s="2">
        <f t="shared" si="15"/>
        <v>0</v>
      </c>
    </row>
  </sheetData>
  <autoFilter ref="A3:AE126" xr:uid="{6AF24A22-D7A9-41D2-AEAD-1897E91407C6}"/>
  <mergeCells count="1">
    <mergeCell ref="M2:N2"/>
  </mergeCells>
  <phoneticPr fontId="3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F700-22A4-4A86-80BD-680DE24C25C5}">
  <dimension ref="A1:B34"/>
  <sheetViews>
    <sheetView workbookViewId="0">
      <selection activeCell="E24" sqref="E24"/>
    </sheetView>
  </sheetViews>
  <sheetFormatPr defaultRowHeight="11.25" x14ac:dyDescent="0.2"/>
  <cols>
    <col min="1" max="1" width="98.5" customWidth="1"/>
  </cols>
  <sheetData>
    <row r="1" spans="1:2" x14ac:dyDescent="0.2">
      <c r="A1" t="s">
        <v>94</v>
      </c>
      <c r="B1">
        <v>252</v>
      </c>
    </row>
    <row r="2" spans="1:2" x14ac:dyDescent="0.2">
      <c r="A2" t="s">
        <v>36</v>
      </c>
      <c r="B2">
        <v>30</v>
      </c>
    </row>
    <row r="3" spans="1:2" x14ac:dyDescent="0.2">
      <c r="A3" t="s">
        <v>36</v>
      </c>
      <c r="B3">
        <v>72</v>
      </c>
    </row>
    <row r="4" spans="1:2" x14ac:dyDescent="0.2">
      <c r="A4" t="s">
        <v>28</v>
      </c>
      <c r="B4">
        <v>318</v>
      </c>
    </row>
    <row r="5" spans="1:2" x14ac:dyDescent="0.2">
      <c r="A5" t="s">
        <v>35</v>
      </c>
      <c r="B5">
        <v>324</v>
      </c>
    </row>
    <row r="6" spans="1:2" x14ac:dyDescent="0.2">
      <c r="A6" t="s">
        <v>101</v>
      </c>
      <c r="B6">
        <v>150</v>
      </c>
    </row>
    <row r="7" spans="1:2" x14ac:dyDescent="0.2">
      <c r="A7" t="s">
        <v>121</v>
      </c>
      <c r="B7">
        <v>80</v>
      </c>
    </row>
    <row r="8" spans="1:2" x14ac:dyDescent="0.2">
      <c r="A8" t="s">
        <v>102</v>
      </c>
      <c r="B8">
        <v>420</v>
      </c>
    </row>
    <row r="9" spans="1:2" x14ac:dyDescent="0.2">
      <c r="A9" t="s">
        <v>119</v>
      </c>
      <c r="B9">
        <v>100</v>
      </c>
    </row>
    <row r="10" spans="1:2" x14ac:dyDescent="0.2">
      <c r="A10" t="s">
        <v>118</v>
      </c>
      <c r="B10">
        <v>102</v>
      </c>
    </row>
    <row r="11" spans="1:2" x14ac:dyDescent="0.2">
      <c r="A11" t="s">
        <v>103</v>
      </c>
      <c r="B11">
        <v>192</v>
      </c>
    </row>
    <row r="12" spans="1:2" x14ac:dyDescent="0.2">
      <c r="A12" t="s">
        <v>120</v>
      </c>
      <c r="B12">
        <v>180</v>
      </c>
    </row>
    <row r="13" spans="1:2" x14ac:dyDescent="0.2">
      <c r="A13" t="s">
        <v>111</v>
      </c>
      <c r="B13">
        <v>222</v>
      </c>
    </row>
    <row r="14" spans="1:2" x14ac:dyDescent="0.2">
      <c r="A14" t="s">
        <v>85</v>
      </c>
      <c r="B14">
        <v>200</v>
      </c>
    </row>
    <row r="15" spans="1:2" x14ac:dyDescent="0.2">
      <c r="A15" t="s">
        <v>108</v>
      </c>
      <c r="B15">
        <v>1500</v>
      </c>
    </row>
    <row r="16" spans="1:2" x14ac:dyDescent="0.2">
      <c r="A16" t="s">
        <v>84</v>
      </c>
      <c r="B16">
        <v>220</v>
      </c>
    </row>
    <row r="17" spans="1:2" x14ac:dyDescent="0.2">
      <c r="A17" t="s">
        <v>86</v>
      </c>
      <c r="B17">
        <v>204</v>
      </c>
    </row>
    <row r="18" spans="1:2" x14ac:dyDescent="0.2">
      <c r="A18" t="s">
        <v>91</v>
      </c>
      <c r="B18">
        <v>150</v>
      </c>
    </row>
    <row r="19" spans="1:2" x14ac:dyDescent="0.2">
      <c r="A19" t="s">
        <v>90</v>
      </c>
      <c r="B19">
        <v>366</v>
      </c>
    </row>
    <row r="20" spans="1:2" x14ac:dyDescent="0.2">
      <c r="A20" t="s">
        <v>89</v>
      </c>
      <c r="B20">
        <v>120</v>
      </c>
    </row>
    <row r="21" spans="1:2" x14ac:dyDescent="0.2">
      <c r="A21" t="s">
        <v>80</v>
      </c>
      <c r="B21">
        <v>135</v>
      </c>
    </row>
    <row r="22" spans="1:2" x14ac:dyDescent="0.2">
      <c r="A22" t="s">
        <v>79</v>
      </c>
      <c r="B22">
        <v>170</v>
      </c>
    </row>
    <row r="23" spans="1:2" x14ac:dyDescent="0.2">
      <c r="A23" t="s">
        <v>57</v>
      </c>
      <c r="B23">
        <v>90.977000000000004</v>
      </c>
    </row>
    <row r="24" spans="1:2" x14ac:dyDescent="0.2">
      <c r="A24" t="s">
        <v>106</v>
      </c>
      <c r="B24">
        <v>310</v>
      </c>
    </row>
    <row r="25" spans="1:2" x14ac:dyDescent="0.2">
      <c r="A25" t="s">
        <v>112</v>
      </c>
      <c r="B25">
        <v>120</v>
      </c>
    </row>
    <row r="26" spans="1:2" x14ac:dyDescent="0.2">
      <c r="A26" t="s">
        <v>81</v>
      </c>
      <c r="B26">
        <v>24</v>
      </c>
    </row>
    <row r="27" spans="1:2" x14ac:dyDescent="0.2">
      <c r="A27" t="s">
        <v>96</v>
      </c>
      <c r="B27">
        <v>78</v>
      </c>
    </row>
    <row r="28" spans="1:2" x14ac:dyDescent="0.2">
      <c r="A28" t="s">
        <v>97</v>
      </c>
      <c r="B28">
        <v>108</v>
      </c>
    </row>
    <row r="29" spans="1:2" x14ac:dyDescent="0.2">
      <c r="A29" t="s">
        <v>107</v>
      </c>
      <c r="B29">
        <v>150</v>
      </c>
    </row>
    <row r="30" spans="1:2" x14ac:dyDescent="0.2">
      <c r="A30" t="s">
        <v>98</v>
      </c>
      <c r="B30">
        <v>84</v>
      </c>
    </row>
    <row r="31" spans="1:2" x14ac:dyDescent="0.2">
      <c r="A31" t="s">
        <v>110</v>
      </c>
      <c r="B31">
        <v>120</v>
      </c>
    </row>
    <row r="32" spans="1:2" x14ac:dyDescent="0.2">
      <c r="A32" t="s">
        <v>92</v>
      </c>
      <c r="B32">
        <v>220</v>
      </c>
    </row>
    <row r="33" spans="1:2" x14ac:dyDescent="0.2">
      <c r="A33" t="s">
        <v>95</v>
      </c>
      <c r="B33">
        <v>180</v>
      </c>
    </row>
    <row r="34" spans="1:2" x14ac:dyDescent="0.2">
      <c r="A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2023-10-18T13:30:37Z</dcterms:created>
  <dcterms:modified xsi:type="dcterms:W3CDTF">2023-10-19T09:02:57Z</dcterms:modified>
</cp:coreProperties>
</file>