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8,10,23 филиалы\"/>
    </mc:Choice>
  </mc:AlternateContent>
  <xr:revisionPtr revIDLastSave="0" documentId="13_ncr:1_{8EDCBBE7-6CAF-4DDF-A573-935251A6C41A}" xr6:coauthVersionLast="45" xr6:coauthVersionMax="45" xr10:uidLastSave="{00000000-0000-0000-0000-000000000000}"/>
  <bookViews>
    <workbookView xWindow="-120" yWindow="-120" windowWidth="29040" windowHeight="15840" tabRatio="267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TDSheet!$A$3:$AC$91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" i="1" l="1"/>
  <c r="AA61" i="1" l="1"/>
  <c r="AA78" i="1"/>
  <c r="AA79" i="1"/>
  <c r="AA80" i="1"/>
  <c r="AA81" i="1"/>
  <c r="AA82" i="1"/>
  <c r="AA83" i="1"/>
  <c r="AA84" i="1"/>
  <c r="AA85" i="1"/>
  <c r="AA86" i="1"/>
  <c r="Z7" i="1"/>
  <c r="Z50" i="1"/>
  <c r="Z62" i="1"/>
  <c r="Z64" i="1"/>
  <c r="Z65" i="1"/>
  <c r="Z66" i="1"/>
  <c r="Z67" i="1"/>
  <c r="Z69" i="1"/>
  <c r="Z6" i="1"/>
  <c r="K7" i="1" l="1"/>
  <c r="P7" i="1" s="1"/>
  <c r="K10" i="1"/>
  <c r="P10" i="1" s="1"/>
  <c r="K11" i="1"/>
  <c r="P11" i="1" s="1"/>
  <c r="K12" i="1"/>
  <c r="P12" i="1" s="1"/>
  <c r="K14" i="1"/>
  <c r="P14" i="1" s="1"/>
  <c r="K15" i="1"/>
  <c r="P15" i="1" s="1"/>
  <c r="K16" i="1"/>
  <c r="P16" i="1" s="1"/>
  <c r="K18" i="1"/>
  <c r="P18" i="1" s="1"/>
  <c r="K20" i="1"/>
  <c r="P20" i="1" s="1"/>
  <c r="K22" i="1"/>
  <c r="P22" i="1" s="1"/>
  <c r="K23" i="1"/>
  <c r="P23" i="1" s="1"/>
  <c r="K24" i="1"/>
  <c r="P24" i="1" s="1"/>
  <c r="K26" i="1"/>
  <c r="P26" i="1" s="1"/>
  <c r="K27" i="1"/>
  <c r="P27" i="1" s="1"/>
  <c r="K29" i="1"/>
  <c r="P29" i="1" s="1"/>
  <c r="K35" i="1"/>
  <c r="P35" i="1" s="1"/>
  <c r="K37" i="1"/>
  <c r="P37" i="1" s="1"/>
  <c r="K39" i="1"/>
  <c r="P39" i="1" s="1"/>
  <c r="K40" i="1"/>
  <c r="P40" i="1" s="1"/>
  <c r="K44" i="1"/>
  <c r="P44" i="1" s="1"/>
  <c r="K46" i="1"/>
  <c r="P46" i="1" s="1"/>
  <c r="K49" i="1"/>
  <c r="P49" i="1" s="1"/>
  <c r="K50" i="1"/>
  <c r="P50" i="1" s="1"/>
  <c r="K51" i="1"/>
  <c r="P51" i="1" s="1"/>
  <c r="K52" i="1"/>
  <c r="P52" i="1" s="1"/>
  <c r="K53" i="1"/>
  <c r="P53" i="1" s="1"/>
  <c r="K58" i="1"/>
  <c r="P58" i="1" s="1"/>
  <c r="K59" i="1"/>
  <c r="P59" i="1" s="1"/>
  <c r="K62" i="1"/>
  <c r="P62" i="1" s="1"/>
  <c r="K63" i="1"/>
  <c r="P63" i="1" s="1"/>
  <c r="K64" i="1"/>
  <c r="P64" i="1" s="1"/>
  <c r="K65" i="1"/>
  <c r="P65" i="1" s="1"/>
  <c r="K66" i="1"/>
  <c r="P66" i="1" s="1"/>
  <c r="K67" i="1"/>
  <c r="P67" i="1" s="1"/>
  <c r="K68" i="1"/>
  <c r="P68" i="1" s="1"/>
  <c r="K69" i="1"/>
  <c r="P69" i="1" s="1"/>
  <c r="K70" i="1"/>
  <c r="P70" i="1" s="1"/>
  <c r="K71" i="1"/>
  <c r="P71" i="1" s="1"/>
  <c r="K72" i="1"/>
  <c r="P72" i="1" s="1"/>
  <c r="K73" i="1"/>
  <c r="P73" i="1" s="1"/>
  <c r="K74" i="1"/>
  <c r="P74" i="1" s="1"/>
  <c r="K75" i="1"/>
  <c r="P75" i="1" s="1"/>
  <c r="K76" i="1"/>
  <c r="P76" i="1" s="1"/>
  <c r="K77" i="1"/>
  <c r="P77" i="1" s="1"/>
  <c r="K78" i="1"/>
  <c r="P78" i="1" s="1"/>
  <c r="K79" i="1"/>
  <c r="P79" i="1" s="1"/>
  <c r="K80" i="1"/>
  <c r="P80" i="1" s="1"/>
  <c r="K81" i="1"/>
  <c r="P81" i="1" s="1"/>
  <c r="K82" i="1"/>
  <c r="P82" i="1" s="1"/>
  <c r="K83" i="1"/>
  <c r="P83" i="1" s="1"/>
  <c r="K84" i="1"/>
  <c r="P84" i="1" s="1"/>
  <c r="K85" i="1"/>
  <c r="P85" i="1" s="1"/>
  <c r="K86" i="1"/>
  <c r="P86" i="1" s="1"/>
  <c r="K87" i="1"/>
  <c r="P87" i="1" s="1"/>
  <c r="K88" i="1"/>
  <c r="P88" i="1" s="1"/>
  <c r="K89" i="1"/>
  <c r="P89" i="1" s="1"/>
  <c r="K90" i="1"/>
  <c r="P90" i="1" s="1"/>
  <c r="K91" i="1"/>
  <c r="P91" i="1" s="1"/>
  <c r="K6" i="1"/>
  <c r="P6" i="1" s="1"/>
  <c r="L8" i="1"/>
  <c r="L9" i="1"/>
  <c r="K9" i="1" s="1"/>
  <c r="L13" i="1"/>
  <c r="K13" i="1" s="1"/>
  <c r="P13" i="1" s="1"/>
  <c r="L17" i="1"/>
  <c r="K17" i="1" s="1"/>
  <c r="P17" i="1" s="1"/>
  <c r="L19" i="1"/>
  <c r="K19" i="1" s="1"/>
  <c r="P19" i="1" s="1"/>
  <c r="L21" i="1"/>
  <c r="K21" i="1" s="1"/>
  <c r="P21" i="1" s="1"/>
  <c r="L25" i="1"/>
  <c r="K25" i="1" s="1"/>
  <c r="P25" i="1" s="1"/>
  <c r="L28" i="1"/>
  <c r="K28" i="1" s="1"/>
  <c r="P28" i="1" s="1"/>
  <c r="L30" i="1"/>
  <c r="K30" i="1" s="1"/>
  <c r="P30" i="1" s="1"/>
  <c r="L31" i="1"/>
  <c r="K31" i="1" s="1"/>
  <c r="P31" i="1" s="1"/>
  <c r="L32" i="1"/>
  <c r="K32" i="1" s="1"/>
  <c r="P32" i="1" s="1"/>
  <c r="L33" i="1"/>
  <c r="K33" i="1" s="1"/>
  <c r="P33" i="1" s="1"/>
  <c r="L34" i="1"/>
  <c r="K34" i="1" s="1"/>
  <c r="P34" i="1" s="1"/>
  <c r="L36" i="1"/>
  <c r="K36" i="1" s="1"/>
  <c r="P36" i="1" s="1"/>
  <c r="L38" i="1"/>
  <c r="K38" i="1" s="1"/>
  <c r="P38" i="1" s="1"/>
  <c r="L41" i="1"/>
  <c r="K41" i="1" s="1"/>
  <c r="P41" i="1" s="1"/>
  <c r="L42" i="1"/>
  <c r="K42" i="1" s="1"/>
  <c r="P42" i="1" s="1"/>
  <c r="L43" i="1"/>
  <c r="K43" i="1" s="1"/>
  <c r="P43" i="1" s="1"/>
  <c r="L45" i="1"/>
  <c r="K45" i="1" s="1"/>
  <c r="P45" i="1" s="1"/>
  <c r="L47" i="1"/>
  <c r="K47" i="1" s="1"/>
  <c r="P47" i="1" s="1"/>
  <c r="L48" i="1"/>
  <c r="K48" i="1" s="1"/>
  <c r="P48" i="1" s="1"/>
  <c r="L54" i="1"/>
  <c r="K54" i="1" s="1"/>
  <c r="P54" i="1" s="1"/>
  <c r="L55" i="1"/>
  <c r="K55" i="1" s="1"/>
  <c r="P55" i="1" s="1"/>
  <c r="L56" i="1"/>
  <c r="K56" i="1" s="1"/>
  <c r="P56" i="1" s="1"/>
  <c r="L57" i="1"/>
  <c r="K57" i="1" s="1"/>
  <c r="P57" i="1" s="1"/>
  <c r="L60" i="1"/>
  <c r="K60" i="1" s="1"/>
  <c r="P60" i="1" s="1"/>
  <c r="L61" i="1"/>
  <c r="K61" i="1" s="1"/>
  <c r="P61" i="1" s="1"/>
  <c r="F5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87" i="1"/>
  <c r="Y88" i="1"/>
  <c r="Y89" i="1"/>
  <c r="Y90" i="1"/>
  <c r="Y91" i="1"/>
  <c r="Y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87" i="1"/>
  <c r="X88" i="1"/>
  <c r="X89" i="1"/>
  <c r="X90" i="1"/>
  <c r="X91" i="1"/>
  <c r="X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87" i="1"/>
  <c r="W88" i="1"/>
  <c r="W89" i="1"/>
  <c r="W90" i="1"/>
  <c r="W91" i="1"/>
  <c r="W6" i="1"/>
  <c r="G66" i="1"/>
  <c r="G65" i="1"/>
  <c r="G52" i="1"/>
  <c r="G50" i="1"/>
  <c r="G42" i="1"/>
  <c r="V42" i="1" s="1"/>
  <c r="G27" i="1"/>
  <c r="G21" i="1"/>
  <c r="G19" i="1"/>
  <c r="G6" i="1"/>
  <c r="G24" i="1"/>
  <c r="G23" i="1"/>
  <c r="G14" i="1"/>
  <c r="V14" i="1" s="1"/>
  <c r="H7" i="1"/>
  <c r="AA7" i="1" s="1"/>
  <c r="H8" i="1"/>
  <c r="H9" i="1"/>
  <c r="H10" i="1"/>
  <c r="H11" i="1"/>
  <c r="AA11" i="1" s="1"/>
  <c r="H12" i="1"/>
  <c r="AA12" i="1" s="1"/>
  <c r="H13" i="1"/>
  <c r="H14" i="1"/>
  <c r="AA14" i="1" s="1"/>
  <c r="H15" i="1"/>
  <c r="AA15" i="1" s="1"/>
  <c r="H16" i="1"/>
  <c r="AA16" i="1" s="1"/>
  <c r="H17" i="1"/>
  <c r="H18" i="1"/>
  <c r="AA18" i="1" s="1"/>
  <c r="H19" i="1"/>
  <c r="H20" i="1"/>
  <c r="H21" i="1"/>
  <c r="H22" i="1"/>
  <c r="H23" i="1"/>
  <c r="AA23" i="1" s="1"/>
  <c r="H24" i="1"/>
  <c r="H25" i="1"/>
  <c r="H26" i="1"/>
  <c r="H27" i="1"/>
  <c r="H28" i="1"/>
  <c r="AA28" i="1" s="1"/>
  <c r="H29" i="1"/>
  <c r="AA29" i="1" s="1"/>
  <c r="H30" i="1"/>
  <c r="H31" i="1"/>
  <c r="AA31" i="1" s="1"/>
  <c r="H32" i="1"/>
  <c r="H33" i="1"/>
  <c r="H34" i="1"/>
  <c r="AA34" i="1" s="1"/>
  <c r="H35" i="1"/>
  <c r="AA35" i="1" s="1"/>
  <c r="H36" i="1"/>
  <c r="AA36" i="1" s="1"/>
  <c r="H37" i="1"/>
  <c r="H38" i="1"/>
  <c r="H39" i="1"/>
  <c r="H40" i="1"/>
  <c r="AA40" i="1" s="1"/>
  <c r="H41" i="1"/>
  <c r="AA41" i="1" s="1"/>
  <c r="H42" i="1"/>
  <c r="H43" i="1"/>
  <c r="AA43" i="1" s="1"/>
  <c r="H44" i="1"/>
  <c r="AA44" i="1" s="1"/>
  <c r="H45" i="1"/>
  <c r="AA45" i="1" s="1"/>
  <c r="H46" i="1"/>
  <c r="H47" i="1"/>
  <c r="AA47" i="1" s="1"/>
  <c r="H48" i="1"/>
  <c r="H49" i="1"/>
  <c r="H50" i="1"/>
  <c r="AA50" i="1" s="1"/>
  <c r="H51" i="1"/>
  <c r="AA51" i="1" s="1"/>
  <c r="H52" i="1"/>
  <c r="H53" i="1"/>
  <c r="AA53" i="1" s="1"/>
  <c r="H54" i="1"/>
  <c r="AA54" i="1" s="1"/>
  <c r="H55" i="1"/>
  <c r="H56" i="1"/>
  <c r="H57" i="1"/>
  <c r="H58" i="1"/>
  <c r="AA58" i="1" s="1"/>
  <c r="H59" i="1"/>
  <c r="H60" i="1"/>
  <c r="H62" i="1"/>
  <c r="AA62" i="1" s="1"/>
  <c r="H63" i="1"/>
  <c r="AA63" i="1" s="1"/>
  <c r="H64" i="1"/>
  <c r="H65" i="1"/>
  <c r="AA65" i="1" s="1"/>
  <c r="H66" i="1"/>
  <c r="AA66" i="1" s="1"/>
  <c r="H67" i="1"/>
  <c r="AA67" i="1" s="1"/>
  <c r="H68" i="1"/>
  <c r="H69" i="1"/>
  <c r="AA69" i="1" s="1"/>
  <c r="H70" i="1"/>
  <c r="AA70" i="1" s="1"/>
  <c r="H71" i="1"/>
  <c r="H72" i="1"/>
  <c r="AA72" i="1" s="1"/>
  <c r="H73" i="1"/>
  <c r="AA73" i="1" s="1"/>
  <c r="H74" i="1"/>
  <c r="AA74" i="1" s="1"/>
  <c r="H75" i="1"/>
  <c r="AA75" i="1" s="1"/>
  <c r="H76" i="1"/>
  <c r="AA76" i="1" s="1"/>
  <c r="H77" i="1"/>
  <c r="AA77" i="1" s="1"/>
  <c r="H87" i="1"/>
  <c r="AA87" i="1" s="1"/>
  <c r="H88" i="1"/>
  <c r="AA88" i="1" s="1"/>
  <c r="H89" i="1"/>
  <c r="AA89" i="1" s="1"/>
  <c r="H90" i="1"/>
  <c r="AA90" i="1" s="1"/>
  <c r="H91" i="1"/>
  <c r="AA91" i="1" s="1"/>
  <c r="H6" i="1"/>
  <c r="AA6" i="1" s="1"/>
  <c r="C7" i="1"/>
  <c r="C19" i="1"/>
  <c r="C21" i="1"/>
  <c r="C23" i="1"/>
  <c r="C24" i="1"/>
  <c r="C27" i="1"/>
  <c r="C28" i="1"/>
  <c r="C29" i="1"/>
  <c r="C45" i="1"/>
  <c r="C47" i="1"/>
  <c r="C48" i="1"/>
  <c r="C49" i="1"/>
  <c r="C50" i="1"/>
  <c r="C51" i="1"/>
  <c r="C52" i="1"/>
  <c r="C57" i="1"/>
  <c r="C62" i="1"/>
  <c r="C64" i="1"/>
  <c r="C65" i="1"/>
  <c r="C66" i="1"/>
  <c r="C67" i="1"/>
  <c r="C69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87" i="1"/>
  <c r="B88" i="1"/>
  <c r="B89" i="1"/>
  <c r="B90" i="1"/>
  <c r="B91" i="1"/>
  <c r="B6" i="1"/>
  <c r="AC5" i="1"/>
  <c r="AB5" i="1"/>
  <c r="R5" i="1"/>
  <c r="O5" i="1"/>
  <c r="N5" i="1"/>
  <c r="M5" i="1"/>
  <c r="J5" i="1"/>
  <c r="I5" i="1"/>
  <c r="AA48" i="1" l="1"/>
  <c r="AA38" i="1"/>
  <c r="AA30" i="1"/>
  <c r="AA60" i="1"/>
  <c r="AA56" i="1"/>
  <c r="V52" i="1"/>
  <c r="U23" i="1"/>
  <c r="V23" i="1"/>
  <c r="U6" i="1"/>
  <c r="V6" i="1"/>
  <c r="V21" i="1"/>
  <c r="U66" i="1"/>
  <c r="V66" i="1"/>
  <c r="V61" i="1"/>
  <c r="U61" i="1"/>
  <c r="V57" i="1"/>
  <c r="V55" i="1"/>
  <c r="U48" i="1"/>
  <c r="V48" i="1"/>
  <c r="V45" i="1"/>
  <c r="U45" i="1"/>
  <c r="U38" i="1"/>
  <c r="V38" i="1"/>
  <c r="U34" i="1"/>
  <c r="V34" i="1"/>
  <c r="V32" i="1"/>
  <c r="U30" i="1"/>
  <c r="V30" i="1"/>
  <c r="V25" i="1"/>
  <c r="V13" i="1"/>
  <c r="V91" i="1"/>
  <c r="U91" i="1"/>
  <c r="U89" i="1"/>
  <c r="V89" i="1"/>
  <c r="V87" i="1"/>
  <c r="U87" i="1"/>
  <c r="U85" i="1"/>
  <c r="V85" i="1"/>
  <c r="V83" i="1"/>
  <c r="U83" i="1"/>
  <c r="U81" i="1"/>
  <c r="V81" i="1"/>
  <c r="U79" i="1"/>
  <c r="V79" i="1"/>
  <c r="V77" i="1"/>
  <c r="U77" i="1"/>
  <c r="U75" i="1"/>
  <c r="V75" i="1"/>
  <c r="U73" i="1"/>
  <c r="V73" i="1"/>
  <c r="V71" i="1"/>
  <c r="V69" i="1"/>
  <c r="U69" i="1"/>
  <c r="U67" i="1"/>
  <c r="V67" i="1"/>
  <c r="U63" i="1"/>
  <c r="V63" i="1"/>
  <c r="V59" i="1"/>
  <c r="V53" i="1"/>
  <c r="U53" i="1"/>
  <c r="U51" i="1"/>
  <c r="V51" i="1"/>
  <c r="V49" i="1"/>
  <c r="U44" i="1"/>
  <c r="V44" i="1"/>
  <c r="V39" i="1"/>
  <c r="U35" i="1"/>
  <c r="V35" i="1"/>
  <c r="V22" i="1"/>
  <c r="U18" i="1"/>
  <c r="V18" i="1"/>
  <c r="U15" i="1"/>
  <c r="V15" i="1"/>
  <c r="V12" i="1"/>
  <c r="U12" i="1"/>
  <c r="V10" i="1"/>
  <c r="V24" i="1"/>
  <c r="V19" i="1"/>
  <c r="V27" i="1"/>
  <c r="V65" i="1"/>
  <c r="U65" i="1"/>
  <c r="U60" i="1"/>
  <c r="V60" i="1"/>
  <c r="U56" i="1"/>
  <c r="V56" i="1"/>
  <c r="U54" i="1"/>
  <c r="V54" i="1"/>
  <c r="U47" i="1"/>
  <c r="V47" i="1"/>
  <c r="U43" i="1"/>
  <c r="V43" i="1"/>
  <c r="V41" i="1"/>
  <c r="U41" i="1"/>
  <c r="U36" i="1"/>
  <c r="V36" i="1"/>
  <c r="V33" i="1"/>
  <c r="U31" i="1"/>
  <c r="V31" i="1"/>
  <c r="V28" i="1"/>
  <c r="U28" i="1"/>
  <c r="V17" i="1"/>
  <c r="V90" i="1"/>
  <c r="U90" i="1"/>
  <c r="U88" i="1"/>
  <c r="V88" i="1"/>
  <c r="U86" i="1"/>
  <c r="V86" i="1"/>
  <c r="U84" i="1"/>
  <c r="V84" i="1"/>
  <c r="V82" i="1"/>
  <c r="U82" i="1"/>
  <c r="U80" i="1"/>
  <c r="V80" i="1"/>
  <c r="U78" i="1"/>
  <c r="V78" i="1"/>
  <c r="U76" i="1"/>
  <c r="V76" i="1"/>
  <c r="V74" i="1"/>
  <c r="U74" i="1"/>
  <c r="V72" i="1"/>
  <c r="U72" i="1"/>
  <c r="U70" i="1"/>
  <c r="V70" i="1"/>
  <c r="V68" i="1"/>
  <c r="V64" i="1"/>
  <c r="U62" i="1"/>
  <c r="V62" i="1"/>
  <c r="U58" i="1"/>
  <c r="V58" i="1"/>
  <c r="U50" i="1"/>
  <c r="V50" i="1"/>
  <c r="V46" i="1"/>
  <c r="U40" i="1"/>
  <c r="V40" i="1"/>
  <c r="V37" i="1"/>
  <c r="V29" i="1"/>
  <c r="U29" i="1"/>
  <c r="V26" i="1"/>
  <c r="V20" i="1"/>
  <c r="U16" i="1"/>
  <c r="V16" i="1"/>
  <c r="U14" i="1"/>
  <c r="U11" i="1"/>
  <c r="V11" i="1"/>
  <c r="U7" i="1"/>
  <c r="V7" i="1"/>
  <c r="L5" i="1"/>
  <c r="K8" i="1"/>
  <c r="P8" i="1" s="1"/>
  <c r="AA8" i="1" s="1"/>
  <c r="P9" i="1"/>
  <c r="K5" i="1"/>
  <c r="Y5" i="1"/>
  <c r="G5" i="1"/>
  <c r="X5" i="1"/>
  <c r="W5" i="1"/>
  <c r="U20" i="1" l="1"/>
  <c r="AA20" i="1"/>
  <c r="U46" i="1"/>
  <c r="AA46" i="1"/>
  <c r="U64" i="1"/>
  <c r="AA64" i="1"/>
  <c r="U17" i="1"/>
  <c r="AA17" i="1"/>
  <c r="U21" i="1"/>
  <c r="AA21" i="1"/>
  <c r="U33" i="1"/>
  <c r="AA33" i="1"/>
  <c r="U49" i="1"/>
  <c r="AA49" i="1"/>
  <c r="U32" i="1"/>
  <c r="AA32" i="1"/>
  <c r="U55" i="1"/>
  <c r="AA55" i="1"/>
  <c r="U57" i="1"/>
  <c r="AA57" i="1"/>
  <c r="U27" i="1"/>
  <c r="AA27" i="1"/>
  <c r="U19" i="1"/>
  <c r="AA19" i="1"/>
  <c r="U42" i="1"/>
  <c r="AA42" i="1"/>
  <c r="U26" i="1"/>
  <c r="AA26" i="1"/>
  <c r="U37" i="1"/>
  <c r="AA37" i="1"/>
  <c r="U52" i="1"/>
  <c r="AA52" i="1"/>
  <c r="U68" i="1"/>
  <c r="AA68" i="1"/>
  <c r="U10" i="1"/>
  <c r="AA10" i="1"/>
  <c r="U22" i="1"/>
  <c r="AA22" i="1"/>
  <c r="U39" i="1"/>
  <c r="AA39" i="1"/>
  <c r="U59" i="1"/>
  <c r="AA59" i="1"/>
  <c r="U71" i="1"/>
  <c r="AA71" i="1"/>
  <c r="U13" i="1"/>
  <c r="AA13" i="1"/>
  <c r="U25" i="1"/>
  <c r="AA25" i="1"/>
  <c r="U24" i="1"/>
  <c r="AA24" i="1"/>
  <c r="V8" i="1"/>
  <c r="V9" i="1"/>
  <c r="P5" i="1"/>
  <c r="U9" i="1" l="1"/>
  <c r="AA9" i="1"/>
  <c r="AA5" i="1" s="1"/>
  <c r="U8" i="1"/>
  <c r="Q5" i="1"/>
</calcChain>
</file>

<file path=xl/sharedStrings.xml><?xml version="1.0" encoding="utf-8"?>
<sst xmlns="http://schemas.openxmlformats.org/spreadsheetml/2006/main" count="130" uniqueCount="118">
  <si>
    <t>Период: 11.10.2023 - 18.10.2023</t>
  </si>
  <si>
    <t>Склад</t>
  </si>
  <si>
    <t>Количество</t>
  </si>
  <si>
    <t>Номенклатура</t>
  </si>
  <si>
    <t>Начальный остаток</t>
  </si>
  <si>
    <t>Приход</t>
  </si>
  <si>
    <t>Расход</t>
  </si>
  <si>
    <t>Конечный остаток</t>
  </si>
  <si>
    <t>003   Колбаса Вязанка с индейкой, вектор ВЕС, ПОКОМ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</si>
  <si>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</si>
  <si>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</si>
  <si>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</si>
  <si>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</si>
  <si>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</si>
  <si>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</si>
  <si>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</si>
  <si>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</si>
  <si>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</si>
  <si>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</si>
  <si>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</si>
  <si>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П_003   Колбаса Вязанка с индейкой, вектор ВЕС, ПОКОМ</t>
  </si>
  <si>
    <t>П_312  Ветчина Филейская ТМ Вязанка ТС Столичная ВЕС  ПОКОМ</t>
  </si>
  <si>
    <t>П_314 Колбаса вареная Филейская ТМ Вязанка ТС Классическая в оболочке полиамид.  ПОКОМ</t>
  </si>
  <si>
    <t>П_370 Ветчина Сливушка с индейкой ТМ Вязанка в оболочке полиамид.</t>
  </si>
  <si>
    <t>У_363 Сардельки Филейские Вязанка ТМ Вязанка в обол NDX  ПОКОМ</t>
  </si>
  <si>
    <t>032  Сосиски Вязанка Сливочные, Вязанка амицел МГС, 0.45кг,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</si>
  <si>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</si>
  <si>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</si>
  <si>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</si>
  <si>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</si>
  <si>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</si>
  <si>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</si>
  <si>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</si>
  <si>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</si>
  <si>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</si>
  <si>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</si>
  <si>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</si>
  <si>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</si>
  <si>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</si>
  <si>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</si>
  <si>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</si>
  <si>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</si>
  <si>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</si>
  <si>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</si>
  <si>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</si>
  <si>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254  Сосиски Датские, ВЕС, ТМ КОЛБАСНЫЙ СТАНДАРТ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</si>
  <si>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</si>
  <si>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</si>
  <si>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</si>
  <si>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</si>
  <si>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</si>
  <si>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</si>
  <si>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</si>
  <si>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271  Колбаса Сервелат Левантский ТМ Особый Рецепт, ВЕС. ПОКОМ</t>
  </si>
  <si>
    <t>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</si>
  <si>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</si>
  <si>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</si>
  <si>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</si>
  <si>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</si>
  <si>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</si>
  <si>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</si>
  <si>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380 Колбаски Балыкбургские с сыром ТМ Баварушка вес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</si>
  <si>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</si>
  <si>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</si>
  <si>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БОНУС_225  Колбаса Дугушка со шпиком, ВЕС, ТМ Стародворье   ПОКОМ</t>
  </si>
  <si>
    <t>БОНУС_229  Колбаса Молочная Дугушка, в/у, ВЕС, ТМ Стародворье   ПОКОМ</t>
  </si>
  <si>
    <t>П_200  Ветчина Дугушка ТМ Стародворье, вектор в/у    ПОКОМ</t>
  </si>
  <si>
    <t>П_217  Колбаса Докторская Дугушка, ВЕС, НЕ ГОСТ, ТМ Стародворье ПОКОМ</t>
  </si>
  <si>
    <t>П_236  Колбаса Рубленая ЗАПЕЧ. Дугушка ТМ Стародворье, вектор, в/к    ПОКОМ</t>
  </si>
  <si>
    <t>П_266  Колбаса Филейбургская с сочным окороком, ВЕС, ТМ Баварушка  ПОКОМ</t>
  </si>
  <si>
    <t>У_250  Сардельки стародворские с говядиной в обол. NDX, ВЕС. ПОКОМ</t>
  </si>
  <si>
    <t>У_321 Сосиски Сочинки по-баварски с сыром ТМ Стародворье в оболочке  ПОКОМ</t>
  </si>
  <si>
    <t>058  Колбаса Докторская Особая ТМ Особый рецепт,  0,5кг, ПОКОМ</t>
  </si>
  <si>
    <t>083  Колбаса Швейцарская 0,17 кг., ШТ., сырокопченая   ПОКОМ</t>
  </si>
  <si>
    <t>096  Сосиски Баварские,  0.42кг,ПОКОМ</t>
  </si>
  <si>
    <t>103  Сосиски Классические, 0.42кг,ядрена копотьПОКОМ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</si>
  <si>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</si>
  <si>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</si>
  <si>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</si>
  <si>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273  Сосиски Сочинки с сочной грудинкой, МГС 0.4кг, 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</si>
  <si>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</si>
  <si>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</si>
  <si>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</si>
  <si>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</si>
  <si>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323 Колбаса варенокопченая Балыкбургская рубленая ТМ Баварушка срез 0,35 кг   ПОКОМ</t>
  </si>
  <si>
    <t>349 Сосиски Баварские ТМ Стародворье в оболочке айпи в модифицированной газовой среде 0,42 кг  ПОКОМ</t>
  </si>
  <si>
    <t>352  Сардельки Сочинки с сыром 0,4 кг ТМ Стародворье 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</si>
  <si>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</si>
  <si>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</si>
  <si>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381  Сардельки Сочинки 0,4кг ТМ Стародворье  ПОКОМ</t>
  </si>
  <si>
    <t>БОНУС_096  Сосиски Баварские,  0.42кг,ПОКОМ</t>
  </si>
  <si>
    <t>П_371  Сосиски Сочинки Молочные 0,4 кг ТМ Стародворье  ПОКОМ</t>
  </si>
  <si>
    <t>У_301  Сосиски Сочинки по-баварски с сыром,  0.4кг, ТМ Стародворье  ПОКОМ</t>
  </si>
  <si>
    <t>У_372  Сосиски Сочинки Сливочные 0,4 кг ТМ Стародворье  ПОКОМ</t>
  </si>
  <si>
    <t>крат</t>
  </si>
  <si>
    <t>заяв</t>
  </si>
  <si>
    <t>раз</t>
  </si>
  <si>
    <t>без опта</t>
  </si>
  <si>
    <t>опт</t>
  </si>
  <si>
    <t>заказ</t>
  </si>
  <si>
    <t>ср</t>
  </si>
  <si>
    <t>запас</t>
  </si>
  <si>
    <t>запас без заказа</t>
  </si>
  <si>
    <t>ср 28,09</t>
  </si>
  <si>
    <t>ср 04,10</t>
  </si>
  <si>
    <t>коментарий</t>
  </si>
  <si>
    <t>вес</t>
  </si>
  <si>
    <t>перемещение</t>
  </si>
  <si>
    <t>ср 11,10</t>
  </si>
  <si>
    <t>Ед. Изм.</t>
  </si>
  <si>
    <t>шт</t>
  </si>
  <si>
    <t>кг</t>
  </si>
  <si>
    <t>АКЦИЯ</t>
  </si>
  <si>
    <t>в Донецк</t>
  </si>
  <si>
    <t>Молоствов</t>
  </si>
  <si>
    <t xml:space="preserve">ЗАКАЗ </t>
  </si>
  <si>
    <t>от филиала</t>
  </si>
  <si>
    <t>комментарий филиала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</si>
</sst>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FF33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0" borderId="0" xfId="0" applyNumberFormat="1" applyFont="1" applyAlignment="1">
      <alignment wrapText="1"/>
    </xf>
    <xf numFmtId="164" fontId="4" fillId="0" borderId="0" xfId="0" applyNumberFormat="1" applyFont="1"/>
    <xf numFmtId="164" fontId="5" fillId="4" borderId="3" xfId="0" applyNumberFormat="1" applyFont="1" applyFill="1" applyBorder="1" applyAlignment="1">
      <alignment horizontal="right" vertical="top"/>
    </xf>
    <xf numFmtId="164" fontId="6" fillId="4" borderId="3" xfId="0" applyNumberFormat="1" applyFont="1" applyFill="1" applyBorder="1" applyAlignment="1">
      <alignment horizontal="right" vertical="top"/>
    </xf>
    <xf numFmtId="164" fontId="2" fillId="3" borderId="2" xfId="0" applyNumberFormat="1" applyFont="1" applyFill="1" applyBorder="1" applyAlignment="1">
      <alignment horizontal="left" vertical="top"/>
    </xf>
    <xf numFmtId="164" fontId="7" fillId="2" borderId="1" xfId="0" applyNumberFormat="1" applyFont="1" applyFill="1" applyBorder="1" applyAlignment="1">
      <alignment horizontal="left" vertical="top"/>
    </xf>
    <xf numFmtId="164" fontId="3" fillId="0" borderId="1" xfId="0" applyNumberFormat="1" applyFont="1" applyBorder="1" applyAlignment="1">
      <alignment horizontal="left" vertical="top"/>
    </xf>
    <xf numFmtId="164" fontId="0" fillId="0" borderId="1" xfId="0" applyNumberFormat="1" applyFill="1" applyBorder="1" applyAlignment="1">
      <alignment horizontal="left" vertical="top"/>
    </xf>
    <xf numFmtId="164" fontId="0" fillId="0" borderId="4" xfId="0" applyNumberFormat="1" applyBorder="1" applyAlignment="1"/>
    <xf numFmtId="164" fontId="0" fillId="5" borderId="1" xfId="0" applyNumberFormat="1" applyFill="1" applyBorder="1" applyAlignment="1">
      <alignment horizontal="left" vertical="top"/>
    </xf>
    <xf numFmtId="2" fontId="0" fillId="0" borderId="0" xfId="0" applyNumberFormat="1" applyAlignment="1"/>
    <xf numFmtId="164" fontId="0" fillId="6" borderId="1" xfId="0" applyNumberFormat="1" applyFill="1" applyBorder="1" applyAlignment="1">
      <alignment horizontal="right" vertical="top"/>
    </xf>
    <xf numFmtId="164" fontId="8" fillId="6" borderId="1" xfId="0" applyNumberFormat="1" applyFont="1" applyFill="1" applyBorder="1" applyAlignment="1">
      <alignment horizontal="right" vertical="top"/>
    </xf>
    <xf numFmtId="164" fontId="0" fillId="7" borderId="1" xfId="0" applyNumberFormat="1" applyFill="1" applyBorder="1" applyAlignment="1">
      <alignment horizontal="right" vertical="top"/>
    </xf>
    <xf numFmtId="164" fontId="0" fillId="7" borderId="4" xfId="0" applyNumberFormat="1" applyFill="1" applyBorder="1" applyAlignment="1"/>
    <xf numFmtId="164" fontId="0" fillId="8" borderId="0" xfId="0" applyNumberFormat="1" applyFill="1" applyAlignment="1"/>
    <xf numFmtId="164" fontId="0" fillId="9" borderId="0" xfId="0" applyNumberFormat="1" applyFill="1" applyAlignment="1"/>
    <xf numFmtId="164" fontId="3" fillId="0" borderId="0" xfId="0" applyNumberFormat="1" applyFont="1" applyAlignment="1"/>
    <xf numFmtId="164" fontId="4" fillId="6" borderId="0" xfId="0" applyNumberFormat="1" applyFont="1" applyFill="1"/>
    <xf numFmtId="164" fontId="4" fillId="10" borderId="0" xfId="0" applyNumberFormat="1" applyFont="1" applyFill="1"/>
    <xf numFmtId="164" fontId="5" fillId="4" borderId="0" xfId="0" applyNumberFormat="1" applyFont="1" applyFill="1" applyAlignment="1">
      <alignment horizontal="right" vertical="top"/>
    </xf>
    <xf numFmtId="164" fontId="0" fillId="0" borderId="4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11,10,23%20&#1050;&#1048;/&#1076;&#1074;%2011,10,23%20&#1084;&#1083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55;&#1072;&#1090;&#1103;&#1082;&#1072;_&#1055;&#1086;&#1083;&#1103;&#1082;&#1086;&#1074;%2012,10,23-18,10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05.10.2023 - 11.10.2023</v>
          </cell>
        </row>
        <row r="3">
          <cell r="A3" t="str">
            <v>Склад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без опта</v>
          </cell>
          <cell r="L3" t="str">
            <v>опт</v>
          </cell>
          <cell r="M3" t="str">
            <v>заказ</v>
          </cell>
          <cell r="N3" t="str">
            <v>заказ</v>
          </cell>
          <cell r="P3" t="str">
            <v>ср</v>
          </cell>
          <cell r="Q3" t="str">
            <v>заказ</v>
          </cell>
          <cell r="R3" t="str">
            <v>заказ</v>
          </cell>
          <cell r="S3" t="str">
            <v>заказ</v>
          </cell>
          <cell r="T3" t="str">
            <v>заказ</v>
          </cell>
          <cell r="U3" t="str">
            <v>запас</v>
          </cell>
          <cell r="V3" t="str">
            <v>запас без заказа</v>
          </cell>
          <cell r="W3" t="str">
            <v>ср 21,09</v>
          </cell>
          <cell r="X3" t="str">
            <v>ср 28,09</v>
          </cell>
          <cell r="Y3" t="str">
            <v>ср 04,10</v>
          </cell>
          <cell r="Z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O4" t="str">
            <v>перемещение</v>
          </cell>
          <cell r="Q4" t="str">
            <v>14,10,</v>
          </cell>
          <cell r="R4" t="str">
            <v>15,10,</v>
          </cell>
        </row>
        <row r="5">
          <cell r="F5">
            <v>66672.286999999982</v>
          </cell>
          <cell r="G5">
            <v>45807.055000000015</v>
          </cell>
          <cell r="I5">
            <v>0</v>
          </cell>
          <cell r="J5">
            <v>0</v>
          </cell>
          <cell r="K5">
            <v>26223.615000000005</v>
          </cell>
          <cell r="L5">
            <v>40448.672000000006</v>
          </cell>
          <cell r="M5">
            <v>0</v>
          </cell>
          <cell r="N5">
            <v>0</v>
          </cell>
          <cell r="O5">
            <v>-1472</v>
          </cell>
          <cell r="P5">
            <v>5244.7230000000036</v>
          </cell>
          <cell r="Q5">
            <v>9195</v>
          </cell>
          <cell r="R5">
            <v>18340</v>
          </cell>
          <cell r="S5">
            <v>0</v>
          </cell>
          <cell r="T5">
            <v>0</v>
          </cell>
          <cell r="W5">
            <v>4265.5033999999996</v>
          </cell>
          <cell r="X5">
            <v>5879.7989999999982</v>
          </cell>
          <cell r="Y5">
            <v>6759.8458000000001</v>
          </cell>
        </row>
        <row r="6">
          <cell r="A6" t="str">
            <v>003   Колбаса Вязанка с индейкой, вектор ВЕС, ПОКОМ</v>
          </cell>
          <cell r="B6" t="str">
            <v>кг</v>
          </cell>
          <cell r="D6">
            <v>258.89800000000002</v>
          </cell>
          <cell r="F6">
            <v>55.058</v>
          </cell>
          <cell r="G6">
            <v>203.84</v>
          </cell>
          <cell r="H6">
            <v>0</v>
          </cell>
          <cell r="K6">
            <v>55.058</v>
          </cell>
          <cell r="P6">
            <v>11.0116</v>
          </cell>
          <cell r="U6">
            <v>18.511387990846018</v>
          </cell>
          <cell r="V6">
            <v>18.511387990846018</v>
          </cell>
          <cell r="W6">
            <v>13.663999999999998</v>
          </cell>
          <cell r="X6">
            <v>13.8988</v>
          </cell>
          <cell r="Y6">
            <v>23.069200000000002</v>
          </cell>
          <cell r="Z6" t="str">
            <v>выведен из бланка заказа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 t="str">
            <v>Окт</v>
          </cell>
          <cell r="D7">
            <v>-0.114</v>
          </cell>
          <cell r="E7">
            <v>0.114</v>
          </cell>
          <cell r="H7">
            <v>1</v>
          </cell>
          <cell r="K7">
            <v>0</v>
          </cell>
          <cell r="P7">
            <v>0</v>
          </cell>
          <cell r="Q7">
            <v>20</v>
          </cell>
          <cell r="R7">
            <v>50</v>
          </cell>
          <cell r="U7" t="e">
            <v>#DIV/0!</v>
          </cell>
          <cell r="V7" t="e">
            <v>#DIV/0!</v>
          </cell>
          <cell r="W7">
            <v>11.641200000000001</v>
          </cell>
          <cell r="X7">
            <v>24.9162</v>
          </cell>
          <cell r="Y7">
            <v>10.5504</v>
          </cell>
          <cell r="Z7" t="str">
            <v>акция/вывод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D8">
            <v>117.327</v>
          </cell>
          <cell r="E8">
            <v>514.67399999999998</v>
          </cell>
          <cell r="F8">
            <v>259.75099999999998</v>
          </cell>
          <cell r="G8">
            <v>372.25</v>
          </cell>
          <cell r="H8">
            <v>1</v>
          </cell>
          <cell r="K8">
            <v>119.00499999999997</v>
          </cell>
          <cell r="L8">
            <v>140.74600000000001</v>
          </cell>
          <cell r="P8">
            <v>23.800999999999995</v>
          </cell>
          <cell r="U8">
            <v>15.640099155497671</v>
          </cell>
          <cell r="V8">
            <v>15.640099155497671</v>
          </cell>
          <cell r="W8">
            <v>3.0301999999999993</v>
          </cell>
          <cell r="X8">
            <v>55.382600000000004</v>
          </cell>
          <cell r="Y8">
            <v>53.266200000000005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D9">
            <v>662.29399999999998</v>
          </cell>
          <cell r="E9">
            <v>106.294</v>
          </cell>
          <cell r="F9">
            <v>493.55399999999997</v>
          </cell>
          <cell r="G9">
            <v>258.56</v>
          </cell>
          <cell r="H9">
            <v>1</v>
          </cell>
          <cell r="K9">
            <v>387.26</v>
          </cell>
          <cell r="L9">
            <v>106.294</v>
          </cell>
          <cell r="P9">
            <v>77.451999999999998</v>
          </cell>
          <cell r="Q9">
            <v>240</v>
          </cell>
          <cell r="R9">
            <v>300</v>
          </cell>
          <cell r="U9">
            <v>10.310385787326343</v>
          </cell>
          <cell r="V9">
            <v>3.338325672674689</v>
          </cell>
          <cell r="W9">
            <v>75.571600000000004</v>
          </cell>
          <cell r="X9">
            <v>113.93559999999999</v>
          </cell>
          <cell r="Y9">
            <v>45.820599999999999</v>
          </cell>
        </row>
        <row r="10">
          <cell r="A10" t="str">
            <v>018  Сосиски Рубленые, Вязанка вискофан  ВЕС.ПОКОМ</v>
          </cell>
          <cell r="B10" t="str">
            <v>кг</v>
          </cell>
          <cell r="D10">
            <v>308.71100000000001</v>
          </cell>
          <cell r="F10">
            <v>149.42099999999999</v>
          </cell>
          <cell r="G10">
            <v>157.22999999999999</v>
          </cell>
          <cell r="H10">
            <v>1</v>
          </cell>
          <cell r="K10">
            <v>149.42099999999999</v>
          </cell>
          <cell r="P10">
            <v>29.8842</v>
          </cell>
          <cell r="Q10">
            <v>65</v>
          </cell>
          <cell r="R10">
            <v>150</v>
          </cell>
          <cell r="U10">
            <v>12.455745845630803</v>
          </cell>
          <cell r="V10">
            <v>5.2613086513943816</v>
          </cell>
          <cell r="W10">
            <v>1.5593999999999995</v>
          </cell>
          <cell r="X10">
            <v>45.5062</v>
          </cell>
          <cell r="Y10">
            <v>13.090199999999999</v>
          </cell>
        </row>
        <row r="11">
          <cell r="A11" t="str">
            <v>032  Сосиски Вязанка Сливочные, Вязанка амицел МГС, 0.45кг, ПОКОМ</v>
          </cell>
          <cell r="B11" t="str">
            <v>шт</v>
          </cell>
          <cell r="D11">
            <v>252</v>
          </cell>
          <cell r="F11">
            <v>155</v>
          </cell>
          <cell r="G11">
            <v>25</v>
          </cell>
          <cell r="H11">
            <v>0.45</v>
          </cell>
          <cell r="K11">
            <v>155</v>
          </cell>
          <cell r="P11">
            <v>31</v>
          </cell>
          <cell r="Q11">
            <v>80</v>
          </cell>
          <cell r="R11">
            <v>150</v>
          </cell>
          <cell r="U11">
            <v>8.2258064516129039</v>
          </cell>
          <cell r="V11">
            <v>0.80645161290322576</v>
          </cell>
          <cell r="W11">
            <v>0</v>
          </cell>
          <cell r="X11">
            <v>0</v>
          </cell>
          <cell r="Y11">
            <v>15.6</v>
          </cell>
        </row>
        <row r="12">
          <cell r="A12" t="str">
            <v>058  Колбаса Докторская Особая ТМ Особый рецепт,  0,5кг, ПОКОМ</v>
          </cell>
          <cell r="B12" t="str">
            <v>шт</v>
          </cell>
          <cell r="D12">
            <v>120</v>
          </cell>
          <cell r="E12">
            <v>120</v>
          </cell>
          <cell r="F12">
            <v>162</v>
          </cell>
          <cell r="G12">
            <v>28</v>
          </cell>
          <cell r="H12">
            <v>0.5</v>
          </cell>
          <cell r="K12">
            <v>42</v>
          </cell>
          <cell r="L12">
            <v>120</v>
          </cell>
          <cell r="P12">
            <v>8.4</v>
          </cell>
          <cell r="Q12">
            <v>20</v>
          </cell>
          <cell r="R12">
            <v>40</v>
          </cell>
          <cell r="U12">
            <v>10.476190476190476</v>
          </cell>
          <cell r="V12">
            <v>3.333333333333333</v>
          </cell>
          <cell r="W12">
            <v>0</v>
          </cell>
          <cell r="X12">
            <v>0</v>
          </cell>
          <cell r="Y12">
            <v>4</v>
          </cell>
        </row>
        <row r="13">
          <cell r="A13" t="str">
            <v>083  Колбаса Швейцарская 0,17 кг., ШТ., сырокопченая   ПОКОМ</v>
          </cell>
          <cell r="B13" t="str">
            <v>шт</v>
          </cell>
          <cell r="D13">
            <v>120</v>
          </cell>
          <cell r="E13">
            <v>60</v>
          </cell>
          <cell r="F13">
            <v>119</v>
          </cell>
          <cell r="G13">
            <v>46</v>
          </cell>
          <cell r="H13">
            <v>0.17</v>
          </cell>
          <cell r="K13">
            <v>59</v>
          </cell>
          <cell r="L13">
            <v>60</v>
          </cell>
          <cell r="P13">
            <v>11.8</v>
          </cell>
          <cell r="Q13">
            <v>35</v>
          </cell>
          <cell r="R13">
            <v>50</v>
          </cell>
          <cell r="U13">
            <v>11.101694915254237</v>
          </cell>
          <cell r="V13">
            <v>3.8983050847457625</v>
          </cell>
          <cell r="W13">
            <v>2.8</v>
          </cell>
          <cell r="X13">
            <v>20.399999999999999</v>
          </cell>
          <cell r="Y13">
            <v>0</v>
          </cell>
        </row>
        <row r="14">
          <cell r="A14" t="str">
            <v>096  Сосиски Баварские,  0.42кг,ПОКОМ</v>
          </cell>
          <cell r="B14" t="str">
            <v>шт</v>
          </cell>
          <cell r="D14">
            <v>37</v>
          </cell>
          <cell r="E14">
            <v>220</v>
          </cell>
          <cell r="F14">
            <v>96</v>
          </cell>
          <cell r="G14">
            <v>93</v>
          </cell>
          <cell r="H14">
            <v>0.42</v>
          </cell>
          <cell r="K14">
            <v>96</v>
          </cell>
          <cell r="P14">
            <v>19.2</v>
          </cell>
          <cell r="Q14">
            <v>30</v>
          </cell>
          <cell r="R14">
            <v>60</v>
          </cell>
          <cell r="U14">
            <v>9.53125</v>
          </cell>
          <cell r="V14">
            <v>4.84375</v>
          </cell>
          <cell r="W14">
            <v>23</v>
          </cell>
          <cell r="X14">
            <v>32.4</v>
          </cell>
          <cell r="Y14">
            <v>314</v>
          </cell>
        </row>
        <row r="15">
          <cell r="A15" t="str">
            <v>103  Сосиски Классические, 0.42кг,ядрена копотьПОКОМ</v>
          </cell>
          <cell r="B15" t="str">
            <v>шт</v>
          </cell>
          <cell r="D15">
            <v>210</v>
          </cell>
          <cell r="E15">
            <v>29</v>
          </cell>
          <cell r="F15">
            <v>144</v>
          </cell>
          <cell r="H15">
            <v>0.42</v>
          </cell>
          <cell r="K15">
            <v>144</v>
          </cell>
          <cell r="P15">
            <v>28.8</v>
          </cell>
          <cell r="Q15">
            <v>65</v>
          </cell>
          <cell r="R15">
            <v>150</v>
          </cell>
          <cell r="U15">
            <v>7.4652777777777777</v>
          </cell>
          <cell r="V15">
            <v>0</v>
          </cell>
          <cell r="W15">
            <v>23.8</v>
          </cell>
          <cell r="X15">
            <v>35.083999999999996</v>
          </cell>
          <cell r="Y15">
            <v>8.1999999999999993</v>
          </cell>
        </row>
        <row r="16">
          <cell r="A16" t="str">
            <v>108  Сосиски С сыром,  0.42кг,ядрена копоть ПОКОМ</v>
          </cell>
          <cell r="B16" t="str">
            <v>шт</v>
          </cell>
          <cell r="D16">
            <v>165</v>
          </cell>
          <cell r="E16">
            <v>108</v>
          </cell>
          <cell r="F16">
            <v>124</v>
          </cell>
          <cell r="G16">
            <v>111</v>
          </cell>
          <cell r="H16">
            <v>0.42</v>
          </cell>
          <cell r="K16">
            <v>124</v>
          </cell>
          <cell r="P16">
            <v>24.8</v>
          </cell>
          <cell r="Q16">
            <v>50</v>
          </cell>
          <cell r="R16">
            <v>50</v>
          </cell>
          <cell r="U16">
            <v>8.508064516129032</v>
          </cell>
          <cell r="V16">
            <v>4.475806451612903</v>
          </cell>
          <cell r="W16">
            <v>37.4</v>
          </cell>
          <cell r="X16">
            <v>25.4</v>
          </cell>
          <cell r="Y16">
            <v>22.4</v>
          </cell>
        </row>
        <row r="17">
          <cell r="A17" t="str">
            <v>117  Колбаса Сервелат Филейбургский с ароматными пряностями, в/у 0,35 кг срез, БАВАРУШКА ПОКОМ</v>
          </cell>
          <cell r="B17" t="str">
            <v>шт</v>
          </cell>
          <cell r="D17">
            <v>633</v>
          </cell>
          <cell r="E17">
            <v>72</v>
          </cell>
          <cell r="F17">
            <v>228</v>
          </cell>
          <cell r="G17">
            <v>475</v>
          </cell>
          <cell r="H17">
            <v>0.35</v>
          </cell>
          <cell r="K17">
            <v>156</v>
          </cell>
          <cell r="L17">
            <v>72</v>
          </cell>
          <cell r="P17">
            <v>31.2</v>
          </cell>
          <cell r="U17">
            <v>15.224358974358974</v>
          </cell>
          <cell r="V17">
            <v>15.224358974358974</v>
          </cell>
          <cell r="W17">
            <v>4.8</v>
          </cell>
          <cell r="X17">
            <v>36</v>
          </cell>
          <cell r="Y17">
            <v>15</v>
          </cell>
        </row>
        <row r="18">
          <cell r="A18" t="str">
            <v>118  Колбаса Сервелат Филейбургский с филе сочного окорока, в/у 0,35 кг срез, БАВАРУШКА ПОКОМ</v>
          </cell>
          <cell r="B18" t="str">
            <v>шт</v>
          </cell>
          <cell r="D18">
            <v>228</v>
          </cell>
          <cell r="F18">
            <v>166</v>
          </cell>
          <cell r="G18">
            <v>62</v>
          </cell>
          <cell r="H18">
            <v>0.35</v>
          </cell>
          <cell r="K18">
            <v>166</v>
          </cell>
          <cell r="P18">
            <v>33.200000000000003</v>
          </cell>
          <cell r="Q18">
            <v>100</v>
          </cell>
          <cell r="R18">
            <v>150</v>
          </cell>
          <cell r="U18">
            <v>9.3975903614457827</v>
          </cell>
          <cell r="V18">
            <v>1.8674698795180722</v>
          </cell>
          <cell r="W18">
            <v>23.6</v>
          </cell>
          <cell r="X18">
            <v>37.4</v>
          </cell>
          <cell r="Y18">
            <v>12.4</v>
          </cell>
        </row>
        <row r="19">
          <cell r="A19" t="str">
            <v>200  Ветчина Дугушка ТМ Стародворье, вектор в/у    ПОКОМ</v>
          </cell>
          <cell r="B19" t="str">
            <v>кг</v>
          </cell>
          <cell r="C19" t="str">
            <v>Окт</v>
          </cell>
          <cell r="D19">
            <v>1527.405</v>
          </cell>
          <cell r="F19">
            <v>307.53399999999999</v>
          </cell>
          <cell r="G19">
            <v>1219.8710000000001</v>
          </cell>
          <cell r="H19">
            <v>1</v>
          </cell>
          <cell r="K19">
            <v>307.53399999999999</v>
          </cell>
          <cell r="O19">
            <v>-600</v>
          </cell>
          <cell r="P19">
            <v>61.506799999999998</v>
          </cell>
          <cell r="U19">
            <v>10.078088926752816</v>
          </cell>
          <cell r="V19">
            <v>10.078088926752816</v>
          </cell>
          <cell r="W19">
            <v>86.434200000000004</v>
          </cell>
          <cell r="X19">
            <v>93.424199999999999</v>
          </cell>
          <cell r="Y19">
            <v>65.197800000000001</v>
          </cell>
        </row>
        <row r="20">
          <cell r="A20" t="str">
            <v>201  Ветчина Нежная ТМ Особый рецепт, (2,5кг), ПОКОМ</v>
          </cell>
          <cell r="B20" t="str">
            <v>кг</v>
          </cell>
          <cell r="D20">
            <v>3106.692</v>
          </cell>
          <cell r="E20">
            <v>6916.4570000000003</v>
          </cell>
          <cell r="F20">
            <v>5913.6540000000005</v>
          </cell>
          <cell r="G20">
            <v>4094.5250000000001</v>
          </cell>
          <cell r="H20">
            <v>1</v>
          </cell>
          <cell r="K20">
            <v>3899.0770000000002</v>
          </cell>
          <cell r="L20">
            <v>2014.577</v>
          </cell>
          <cell r="P20">
            <v>779.81540000000007</v>
          </cell>
          <cell r="Q20">
            <v>1900</v>
          </cell>
          <cell r="R20">
            <v>4800</v>
          </cell>
          <cell r="U20">
            <v>13.84241065257239</v>
          </cell>
          <cell r="V20">
            <v>5.2506336756109198</v>
          </cell>
          <cell r="W20">
            <v>85.219000000000051</v>
          </cell>
          <cell r="X20">
            <v>256.51040000000012</v>
          </cell>
          <cell r="Y20">
            <v>682.59559999999999</v>
          </cell>
        </row>
        <row r="21">
          <cell r="A21" t="str">
            <v>217  Колбаса Докторская Дугушка, ВЕС, НЕ ГОСТ, ТМ Стародворье ПОКОМ</v>
          </cell>
          <cell r="B21" t="str">
            <v>кг</v>
          </cell>
          <cell r="C21" t="str">
            <v>Окт</v>
          </cell>
          <cell r="D21">
            <v>4102.2749999999996</v>
          </cell>
          <cell r="E21">
            <v>559.13599999999997</v>
          </cell>
          <cell r="F21">
            <v>974.44</v>
          </cell>
          <cell r="G21">
            <v>3686.971</v>
          </cell>
          <cell r="H21">
            <v>1</v>
          </cell>
          <cell r="K21">
            <v>415.30400000000009</v>
          </cell>
          <cell r="L21">
            <v>559.13599999999997</v>
          </cell>
          <cell r="O21">
            <v>-1800</v>
          </cell>
          <cell r="P21">
            <v>83.060800000000015</v>
          </cell>
          <cell r="U21">
            <v>22.717948779689092</v>
          </cell>
          <cell r="V21">
            <v>22.717948779689092</v>
          </cell>
          <cell r="W21">
            <v>94.125599999999991</v>
          </cell>
          <cell r="X21">
            <v>97.9054</v>
          </cell>
          <cell r="Y21">
            <v>211.71840000000003</v>
          </cell>
        </row>
        <row r="22">
          <cell r="A22" t="str">
            <v>219  Колбаса Докторская Особая ТМ Особый рецепт, ВЕС  ПОКОМ</v>
          </cell>
          <cell r="B22" t="str">
            <v>кг</v>
          </cell>
          <cell r="D22">
            <v>4528.41</v>
          </cell>
          <cell r="E22">
            <v>23045.268</v>
          </cell>
          <cell r="F22">
            <v>19924.965</v>
          </cell>
          <cell r="G22">
            <v>7607.3779999999997</v>
          </cell>
          <cell r="H22">
            <v>1</v>
          </cell>
          <cell r="K22">
            <v>3936.3449999999993</v>
          </cell>
          <cell r="L22">
            <v>15988.62</v>
          </cell>
          <cell r="P22">
            <v>787.26899999999989</v>
          </cell>
          <cell r="Q22">
            <v>1100</v>
          </cell>
          <cell r="R22">
            <v>2200</v>
          </cell>
          <cell r="U22">
            <v>13.85470277630645</v>
          </cell>
          <cell r="V22">
            <v>9.6629970188080581</v>
          </cell>
          <cell r="W22">
            <v>774.18640000000005</v>
          </cell>
          <cell r="X22">
            <v>380.46780000000001</v>
          </cell>
          <cell r="Y22">
            <v>971.28599999999983</v>
          </cell>
        </row>
        <row r="23">
          <cell r="A23" t="str">
            <v>225  Колбаса Дугушка со шпиком, ВЕС, ТМ Стародворье   ПОКОМ</v>
          </cell>
          <cell r="B23" t="str">
            <v>кг</v>
          </cell>
          <cell r="C23" t="str">
            <v>Окт</v>
          </cell>
          <cell r="D23">
            <v>815.65800000000002</v>
          </cell>
          <cell r="F23">
            <v>71.260000000000005</v>
          </cell>
          <cell r="G23">
            <v>729.34500000000003</v>
          </cell>
          <cell r="H23">
            <v>1</v>
          </cell>
          <cell r="K23">
            <v>71.260000000000005</v>
          </cell>
          <cell r="O23">
            <v>-500</v>
          </cell>
          <cell r="P23">
            <v>14.252000000000001</v>
          </cell>
          <cell r="U23">
            <v>16.092127420712885</v>
          </cell>
          <cell r="V23">
            <v>16.092127420712885</v>
          </cell>
          <cell r="W23">
            <v>25.832399999999996</v>
          </cell>
          <cell r="X23">
            <v>23.525600000000001</v>
          </cell>
          <cell r="Y23">
            <v>21.652999999999999</v>
          </cell>
        </row>
        <row r="24">
          <cell r="A24" t="str">
            <v>229  Колбаса Молочная Дугушка, в/у, ВЕС, ТМ Стародворье   ПОКОМ</v>
          </cell>
          <cell r="B24" t="str">
            <v>кг</v>
          </cell>
          <cell r="C24" t="str">
            <v>Окт</v>
          </cell>
          <cell r="D24">
            <v>1831.2919999999999</v>
          </cell>
          <cell r="F24">
            <v>374.084</v>
          </cell>
          <cell r="G24">
            <v>1384.1100000000001</v>
          </cell>
          <cell r="H24">
            <v>1</v>
          </cell>
          <cell r="K24">
            <v>374.084</v>
          </cell>
          <cell r="P24">
            <v>74.816800000000001</v>
          </cell>
          <cell r="U24">
            <v>18.499989307214424</v>
          </cell>
          <cell r="V24">
            <v>18.499989307214424</v>
          </cell>
          <cell r="W24">
            <v>83.768600000000006</v>
          </cell>
          <cell r="X24">
            <v>100.7752</v>
          </cell>
          <cell r="Y24">
            <v>82.022999999999996</v>
          </cell>
        </row>
        <row r="25">
          <cell r="A25" t="str">
            <v>230  Колбаса Молочная Особая ТМ Особый рецепт, п/а, ВЕС. ПОКОМ</v>
          </cell>
          <cell r="B25" t="str">
            <v>кг</v>
          </cell>
          <cell r="D25">
            <v>5502.116</v>
          </cell>
          <cell r="E25">
            <v>10856.805</v>
          </cell>
          <cell r="F25">
            <v>10780.482</v>
          </cell>
          <cell r="G25">
            <v>5560.4440000000004</v>
          </cell>
          <cell r="H25">
            <v>1</v>
          </cell>
          <cell r="K25">
            <v>3288.902</v>
          </cell>
          <cell r="L25">
            <v>7491.58</v>
          </cell>
          <cell r="P25">
            <v>657.78039999999999</v>
          </cell>
          <cell r="Q25">
            <v>950</v>
          </cell>
          <cell r="R25">
            <v>2250</v>
          </cell>
          <cell r="U25">
            <v>13.318189474785202</v>
          </cell>
          <cell r="V25">
            <v>8.4533440035610674</v>
          </cell>
          <cell r="W25">
            <v>795.85439999999994</v>
          </cell>
          <cell r="X25">
            <v>1030.9568000000002</v>
          </cell>
          <cell r="Y25">
            <v>668.42560000000003</v>
          </cell>
        </row>
        <row r="26">
          <cell r="A26" t="str">
            <v>235  Колбаса Особая ТМ Особый рецепт, ВЕС, ТМ Стародворье ПОКОМ</v>
          </cell>
          <cell r="B26" t="str">
            <v>кг</v>
          </cell>
          <cell r="D26">
            <v>4049.4789999999998</v>
          </cell>
          <cell r="E26">
            <v>3009.16</v>
          </cell>
          <cell r="F26">
            <v>5460.2250000000004</v>
          </cell>
          <cell r="G26">
            <v>1582.944</v>
          </cell>
          <cell r="H26">
            <v>1</v>
          </cell>
          <cell r="K26">
            <v>2451.0650000000005</v>
          </cell>
          <cell r="L26">
            <v>3009.16</v>
          </cell>
          <cell r="P26">
            <v>490.21300000000008</v>
          </cell>
          <cell r="Q26">
            <v>1250</v>
          </cell>
          <cell r="R26">
            <v>2600</v>
          </cell>
          <cell r="U26">
            <v>11.082823180943791</v>
          </cell>
          <cell r="V26">
            <v>3.2290942916650511</v>
          </cell>
          <cell r="W26">
            <v>203.89479999999998</v>
          </cell>
          <cell r="X26">
            <v>717.90020000000004</v>
          </cell>
          <cell r="Y26">
            <v>258.7996</v>
          </cell>
        </row>
        <row r="27">
          <cell r="A27" t="str">
            <v>236  Колбаса Рубленая ЗАПЕЧ. Дугушка ТМ Стародворье, вектор, в/к    ПОКОМ</v>
          </cell>
          <cell r="B27" t="str">
            <v>кг</v>
          </cell>
          <cell r="C27" t="str">
            <v>Окт</v>
          </cell>
          <cell r="D27">
            <v>2539.7150000000001</v>
          </cell>
          <cell r="E27">
            <v>279.67399999999998</v>
          </cell>
          <cell r="F27">
            <v>616.36900000000003</v>
          </cell>
          <cell r="G27">
            <v>2187.2379999999998</v>
          </cell>
          <cell r="H27">
            <v>1</v>
          </cell>
          <cell r="K27">
            <v>336.69500000000005</v>
          </cell>
          <cell r="L27">
            <v>279.67399999999998</v>
          </cell>
          <cell r="P27">
            <v>67.339000000000013</v>
          </cell>
          <cell r="U27">
            <v>32.480999123836106</v>
          </cell>
          <cell r="V27">
            <v>32.480999123836106</v>
          </cell>
          <cell r="W27">
            <v>78.366399999999999</v>
          </cell>
          <cell r="X27">
            <v>77.673400000000001</v>
          </cell>
          <cell r="Y27">
            <v>69.597200000000001</v>
          </cell>
        </row>
        <row r="28">
          <cell r="A28" t="str">
            <v>239  Колбаса Салями запеч Дугушка, оболочка вектор, ВЕС, ТМ Стародворье  ПОКОМ</v>
          </cell>
          <cell r="B28" t="str">
            <v>кг</v>
          </cell>
          <cell r="C28" t="str">
            <v>Окт</v>
          </cell>
          <cell r="D28">
            <v>1520.5429999999999</v>
          </cell>
          <cell r="F28">
            <v>257.952</v>
          </cell>
          <cell r="G28">
            <v>1211.0640000000001</v>
          </cell>
          <cell r="H28">
            <v>1</v>
          </cell>
          <cell r="K28">
            <v>257.952</v>
          </cell>
          <cell r="P28">
            <v>51.590400000000002</v>
          </cell>
          <cell r="U28">
            <v>23.474599925567549</v>
          </cell>
          <cell r="V28">
            <v>23.474599925567549</v>
          </cell>
          <cell r="W28">
            <v>52.858199999999997</v>
          </cell>
          <cell r="X28">
            <v>54.947799999999994</v>
          </cell>
          <cell r="Y28">
            <v>44.251199999999997</v>
          </cell>
        </row>
        <row r="29">
          <cell r="A29" t="str">
            <v>242  Колбаса Сервелат ЗАПЕЧ.Дугушка ТМ Стародворье, вектор, в/к     ПОКОМ</v>
          </cell>
          <cell r="B29" t="str">
            <v>кг</v>
          </cell>
          <cell r="C29" t="str">
            <v>Окт</v>
          </cell>
          <cell r="D29">
            <v>2322.0369999999998</v>
          </cell>
          <cell r="F29">
            <v>276.55500000000001</v>
          </cell>
          <cell r="G29">
            <v>2015.7449999999999</v>
          </cell>
          <cell r="H29">
            <v>1</v>
          </cell>
          <cell r="K29">
            <v>276.55500000000001</v>
          </cell>
          <cell r="P29">
            <v>55.311</v>
          </cell>
          <cell r="U29">
            <v>36.443835765037697</v>
          </cell>
          <cell r="V29">
            <v>36.443835765037697</v>
          </cell>
          <cell r="W29">
            <v>76.467000000000013</v>
          </cell>
          <cell r="X29">
            <v>61.025599999999997</v>
          </cell>
          <cell r="Y29">
            <v>51.58359999999999</v>
          </cell>
        </row>
        <row r="30">
          <cell r="A30" t="str">
            <v>243  Колбаса Сервелат Зернистый, ВЕС.  ПОКОМ</v>
          </cell>
          <cell r="B30" t="str">
            <v>кг</v>
          </cell>
          <cell r="D30">
            <v>63.881999999999998</v>
          </cell>
          <cell r="E30">
            <v>660.91099999999994</v>
          </cell>
          <cell r="F30">
            <v>368.327</v>
          </cell>
          <cell r="G30">
            <v>353.62900000000002</v>
          </cell>
          <cell r="H30">
            <v>1</v>
          </cell>
          <cell r="K30">
            <v>64.254000000000019</v>
          </cell>
          <cell r="L30">
            <v>304.07299999999998</v>
          </cell>
          <cell r="P30">
            <v>12.850800000000003</v>
          </cell>
          <cell r="U30">
            <v>27.518053350764148</v>
          </cell>
          <cell r="V30">
            <v>27.518053350764148</v>
          </cell>
          <cell r="W30">
            <v>45.9636</v>
          </cell>
          <cell r="X30">
            <v>3.4028000000000018</v>
          </cell>
          <cell r="Y30">
            <v>51.713200000000008</v>
          </cell>
        </row>
        <row r="31">
          <cell r="A31" t="str">
            <v>244  Колбаса Сервелат Кремлевский, ВЕС. ПОКОМ</v>
          </cell>
          <cell r="B31" t="str">
            <v>кг</v>
          </cell>
          <cell r="D31">
            <v>54.515999999999998</v>
          </cell>
          <cell r="E31">
            <v>133.65700000000001</v>
          </cell>
          <cell r="F31">
            <v>152.59800000000001</v>
          </cell>
          <cell r="G31">
            <v>29.835000000000001</v>
          </cell>
          <cell r="H31">
            <v>1</v>
          </cell>
          <cell r="K31">
            <v>52.320000000000007</v>
          </cell>
          <cell r="L31">
            <v>100.27800000000001</v>
          </cell>
          <cell r="P31">
            <v>10.464000000000002</v>
          </cell>
          <cell r="Q31">
            <v>30</v>
          </cell>
          <cell r="R31">
            <v>50</v>
          </cell>
          <cell r="U31">
            <v>10.496464067278286</v>
          </cell>
          <cell r="V31">
            <v>2.8512041284403664</v>
          </cell>
          <cell r="W31">
            <v>15.409999999999997</v>
          </cell>
          <cell r="X31">
            <v>7.9831999999999992</v>
          </cell>
          <cell r="Y31">
            <v>6.7336</v>
          </cell>
        </row>
        <row r="32">
          <cell r="A32" t="str">
            <v>247  Сардельки Нежные, ВЕС.  ПОКОМ</v>
          </cell>
          <cell r="B32" t="str">
            <v>кг</v>
          </cell>
          <cell r="D32">
            <v>411.12900000000002</v>
          </cell>
          <cell r="E32">
            <v>721.07600000000002</v>
          </cell>
          <cell r="F32">
            <v>585.25699999999995</v>
          </cell>
          <cell r="G32">
            <v>506.32</v>
          </cell>
          <cell r="H32">
            <v>1</v>
          </cell>
          <cell r="K32">
            <v>389.07999999999993</v>
          </cell>
          <cell r="L32">
            <v>196.17699999999999</v>
          </cell>
          <cell r="P32">
            <v>77.815999999999988</v>
          </cell>
          <cell r="Q32">
            <v>150</v>
          </cell>
          <cell r="R32">
            <v>300</v>
          </cell>
          <cell r="U32">
            <v>12.289503444021795</v>
          </cell>
          <cell r="V32">
            <v>6.506631027038142</v>
          </cell>
          <cell r="W32">
            <v>103.152</v>
          </cell>
          <cell r="X32">
            <v>66.385999999999996</v>
          </cell>
          <cell r="Y32">
            <v>76.022400000000005</v>
          </cell>
        </row>
        <row r="33">
          <cell r="A33" t="str">
            <v>248  Сардельки Сочные ТМ Особый рецепт,   ПОКОМ</v>
          </cell>
          <cell r="B33" t="str">
            <v>кг</v>
          </cell>
          <cell r="D33">
            <v>973.71100000000001</v>
          </cell>
          <cell r="E33">
            <v>815.51</v>
          </cell>
          <cell r="F33">
            <v>1163.183</v>
          </cell>
          <cell r="G33">
            <v>596.34799999999996</v>
          </cell>
          <cell r="H33">
            <v>1</v>
          </cell>
          <cell r="K33">
            <v>347.673</v>
          </cell>
          <cell r="L33">
            <v>815.51</v>
          </cell>
          <cell r="P33">
            <v>69.534599999999998</v>
          </cell>
          <cell r="Q33">
            <v>80</v>
          </cell>
          <cell r="R33">
            <v>160</v>
          </cell>
          <cell r="U33">
            <v>12.027796233817408</v>
          </cell>
          <cell r="V33">
            <v>8.5762771339735906</v>
          </cell>
          <cell r="W33">
            <v>2.7380000000000111</v>
          </cell>
          <cell r="X33">
            <v>137.72359999999998</v>
          </cell>
          <cell r="Y33">
            <v>34.443000000000005</v>
          </cell>
        </row>
        <row r="34">
          <cell r="A34" t="str">
            <v>250  Сардельки стародворские с говядиной в обол. NDX, ВЕС. ПОКОМ</v>
          </cell>
          <cell r="B34" t="str">
            <v>кг</v>
          </cell>
          <cell r="D34">
            <v>542.02599999999995</v>
          </cell>
          <cell r="E34">
            <v>1.4079999999999999</v>
          </cell>
          <cell r="F34">
            <v>99.713999999999999</v>
          </cell>
          <cell r="H34">
            <v>1</v>
          </cell>
          <cell r="K34">
            <v>99.713999999999999</v>
          </cell>
          <cell r="O34">
            <v>393</v>
          </cell>
          <cell r="P34">
            <v>19.942799999999998</v>
          </cell>
          <cell r="U34">
            <v>19.706360190143812</v>
          </cell>
          <cell r="V34">
            <v>19.706360190143812</v>
          </cell>
          <cell r="W34">
            <v>0</v>
          </cell>
          <cell r="X34">
            <v>-0.30559999999999266</v>
          </cell>
          <cell r="Y34">
            <v>45.642800000000008</v>
          </cell>
        </row>
        <row r="35">
          <cell r="A35" t="str">
            <v>251  Сосиски Баварские, ВЕС.  ПОКОМ</v>
          </cell>
          <cell r="B35" t="str">
            <v>кг</v>
          </cell>
          <cell r="D35">
            <v>3</v>
          </cell>
          <cell r="G35">
            <v>3</v>
          </cell>
          <cell r="H35">
            <v>0</v>
          </cell>
          <cell r="K35">
            <v>0</v>
          </cell>
          <cell r="P35">
            <v>0</v>
          </cell>
          <cell r="U35" t="e">
            <v>#DIV/0!</v>
          </cell>
          <cell r="V35" t="e">
            <v>#DIV/0!</v>
          </cell>
          <cell r="W35">
            <v>0</v>
          </cell>
          <cell r="X35">
            <v>0</v>
          </cell>
          <cell r="Y35">
            <v>0</v>
          </cell>
        </row>
        <row r="36">
          <cell r="A36" t="str">
            <v>254  Сосиски Датские, ВЕС, ТМ КОЛБАСНЫЙ СТАНДАРТ ПОКОМ</v>
          </cell>
          <cell r="B36" t="str">
            <v>кг</v>
          </cell>
          <cell r="E36">
            <v>1294.0530000000001</v>
          </cell>
          <cell r="F36">
            <v>1294.0530000000001</v>
          </cell>
          <cell r="H36">
            <v>0</v>
          </cell>
          <cell r="K36">
            <v>0</v>
          </cell>
          <cell r="L36">
            <v>1294.0530000000001</v>
          </cell>
          <cell r="P36">
            <v>0</v>
          </cell>
          <cell r="U36" t="e">
            <v>#DIV/0!</v>
          </cell>
          <cell r="V36" t="e">
            <v>#DIV/0!</v>
          </cell>
          <cell r="W36">
            <v>0</v>
          </cell>
          <cell r="X36">
            <v>0</v>
          </cell>
          <cell r="Y36">
            <v>0</v>
          </cell>
        </row>
        <row r="37">
          <cell r="A37" t="str">
            <v>255  Сосиски Молочные для завтрака ТМ Особый рецепт, п/а МГС, ВЕС, ТМ Стародворье  ПОКОМ</v>
          </cell>
          <cell r="B37" t="str">
            <v>кг</v>
          </cell>
          <cell r="D37">
            <v>370.25700000000001</v>
          </cell>
          <cell r="E37">
            <v>672.82500000000005</v>
          </cell>
          <cell r="F37">
            <v>432.55700000000002</v>
          </cell>
          <cell r="G37">
            <v>599.13199999999995</v>
          </cell>
          <cell r="H37">
            <v>1</v>
          </cell>
          <cell r="K37">
            <v>377.28200000000004</v>
          </cell>
          <cell r="L37">
            <v>55.274999999999999</v>
          </cell>
          <cell r="P37">
            <v>75.456400000000002</v>
          </cell>
          <cell r="Q37">
            <v>120</v>
          </cell>
          <cell r="R37">
            <v>200</v>
          </cell>
          <cell r="U37">
            <v>12.180968082230267</v>
          </cell>
          <cell r="V37">
            <v>7.9401084599848382</v>
          </cell>
          <cell r="W37">
            <v>72.557999999999993</v>
          </cell>
          <cell r="X37">
            <v>67.026399999999995</v>
          </cell>
          <cell r="Y37">
            <v>81.761600000000001</v>
          </cell>
        </row>
        <row r="38">
          <cell r="A38" t="str">
            <v>257  Сосиски Молочные оригинальные ТМ Особый рецепт, ВЕС.   ПОКОМ</v>
          </cell>
          <cell r="B38" t="str">
            <v>кг</v>
          </cell>
          <cell r="D38">
            <v>63.082999999999998</v>
          </cell>
          <cell r="E38">
            <v>613.38599999999997</v>
          </cell>
          <cell r="F38">
            <v>371.33</v>
          </cell>
          <cell r="G38">
            <v>305.13900000000001</v>
          </cell>
          <cell r="H38">
            <v>1</v>
          </cell>
          <cell r="K38">
            <v>63.984999999999957</v>
          </cell>
          <cell r="L38">
            <v>307.34500000000003</v>
          </cell>
          <cell r="P38">
            <v>12.796999999999992</v>
          </cell>
          <cell r="U38">
            <v>23.844572946784417</v>
          </cell>
          <cell r="V38">
            <v>23.844572946784417</v>
          </cell>
          <cell r="W38">
            <v>19.217399999999998</v>
          </cell>
          <cell r="X38">
            <v>71.942399999999992</v>
          </cell>
          <cell r="Y38">
            <v>40.507600000000004</v>
          </cell>
        </row>
        <row r="39">
          <cell r="A39" t="str">
            <v>259  Сосиски Сливочные Дугушка, ВЕС.   ПОКОМ</v>
          </cell>
          <cell r="B39" t="str">
            <v>кг</v>
          </cell>
          <cell r="D39">
            <v>364.72199999999998</v>
          </cell>
          <cell r="F39">
            <v>181.52099999999999</v>
          </cell>
          <cell r="G39">
            <v>175.28</v>
          </cell>
          <cell r="H39">
            <v>1</v>
          </cell>
          <cell r="K39">
            <v>181.52099999999999</v>
          </cell>
          <cell r="P39">
            <v>36.304199999999994</v>
          </cell>
          <cell r="Q39">
            <v>90</v>
          </cell>
          <cell r="R39">
            <v>180</v>
          </cell>
          <cell r="U39">
            <v>12.265247547115761</v>
          </cell>
          <cell r="V39">
            <v>4.8280915155822202</v>
          </cell>
          <cell r="W39">
            <v>25.156799999999997</v>
          </cell>
          <cell r="X39">
            <v>54.702999999999996</v>
          </cell>
          <cell r="Y39">
            <v>23.383800000000001</v>
          </cell>
        </row>
        <row r="40">
          <cell r="A40" t="str">
            <v>263  Шпикачки Стародворские, ВЕС.  ПОКОМ</v>
          </cell>
          <cell r="B40" t="str">
            <v>кг</v>
          </cell>
          <cell r="D40">
            <v>194.422</v>
          </cell>
          <cell r="E40">
            <v>101.08199999999999</v>
          </cell>
          <cell r="F40">
            <v>280.65300000000002</v>
          </cell>
          <cell r="G40">
            <v>13.561</v>
          </cell>
          <cell r="H40">
            <v>1</v>
          </cell>
          <cell r="K40">
            <v>179.57100000000003</v>
          </cell>
          <cell r="L40">
            <v>101.08199999999999</v>
          </cell>
          <cell r="P40">
            <v>35.914200000000008</v>
          </cell>
          <cell r="Q40">
            <v>95</v>
          </cell>
          <cell r="R40">
            <v>150</v>
          </cell>
          <cell r="U40">
            <v>7.1994085904739622</v>
          </cell>
          <cell r="V40">
            <v>0.37759437771132304</v>
          </cell>
          <cell r="W40">
            <v>7.5117999999999991</v>
          </cell>
          <cell r="X40">
            <v>32.204999999999998</v>
          </cell>
          <cell r="Y40">
            <v>16.025399999999998</v>
          </cell>
        </row>
        <row r="41">
          <cell r="A41" t="str">
            <v>265  Колбаса Балыкбургская, ВЕС, ТМ Баварушка  ПОКОМ</v>
          </cell>
          <cell r="B41" t="str">
            <v>кг</v>
          </cell>
          <cell r="D41">
            <v>1102.404</v>
          </cell>
          <cell r="E41">
            <v>1405.6420000000001</v>
          </cell>
          <cell r="F41">
            <v>2178.1109999999999</v>
          </cell>
          <cell r="G41">
            <v>301.39</v>
          </cell>
          <cell r="H41">
            <v>1</v>
          </cell>
          <cell r="K41">
            <v>779.65199999999982</v>
          </cell>
          <cell r="L41">
            <v>1398.4590000000001</v>
          </cell>
          <cell r="P41">
            <v>155.93039999999996</v>
          </cell>
          <cell r="Q41">
            <v>350</v>
          </cell>
          <cell r="R41">
            <v>800</v>
          </cell>
          <cell r="U41">
            <v>9.3079348222027285</v>
          </cell>
          <cell r="V41">
            <v>1.9328495277380169</v>
          </cell>
          <cell r="W41">
            <v>16.386600000000023</v>
          </cell>
          <cell r="X41">
            <v>184.28299999999999</v>
          </cell>
          <cell r="Y41">
            <v>21.199000000000002</v>
          </cell>
        </row>
        <row r="42">
          <cell r="A42" t="str">
            <v>266  Колбаса Филейбургская с сочным окороком, ВЕС, ТМ Баварушка  ПОКОМ</v>
          </cell>
          <cell r="B42" t="str">
            <v>кг</v>
          </cell>
          <cell r="D42">
            <v>374.12200000000001</v>
          </cell>
          <cell r="E42">
            <v>1631.694</v>
          </cell>
          <cell r="F42">
            <v>1515.925</v>
          </cell>
          <cell r="G42">
            <v>463.495</v>
          </cell>
          <cell r="H42">
            <v>1</v>
          </cell>
          <cell r="K42">
            <v>407.41399999999999</v>
          </cell>
          <cell r="L42">
            <v>1108.511</v>
          </cell>
          <cell r="P42">
            <v>81.482799999999997</v>
          </cell>
          <cell r="Q42">
            <v>250</v>
          </cell>
          <cell r="R42">
            <v>300</v>
          </cell>
          <cell r="U42">
            <v>12.438146455448267</v>
          </cell>
          <cell r="V42">
            <v>5.6882556809535263</v>
          </cell>
          <cell r="W42">
            <v>5.7050000000000178</v>
          </cell>
          <cell r="X42">
            <v>2.8829999999999929</v>
          </cell>
          <cell r="Y42">
            <v>76.824600000000004</v>
          </cell>
        </row>
        <row r="43">
          <cell r="A43" t="str">
            <v>267  Колбаса Салями Филейбургская зернистая, оболочка фиброуз, ВЕС, ТМ Баварушка  ПОКОМ</v>
          </cell>
          <cell r="B43" t="str">
            <v>кг</v>
          </cell>
          <cell r="D43">
            <v>625.07399999999996</v>
          </cell>
          <cell r="F43">
            <v>451.03399999999999</v>
          </cell>
          <cell r="G43">
            <v>156.82900000000001</v>
          </cell>
          <cell r="H43">
            <v>1</v>
          </cell>
          <cell r="K43">
            <v>451.03399999999999</v>
          </cell>
          <cell r="P43">
            <v>90.206800000000001</v>
          </cell>
          <cell r="Q43">
            <v>220</v>
          </cell>
          <cell r="R43">
            <v>450</v>
          </cell>
          <cell r="U43">
            <v>9.1659276240815544</v>
          </cell>
          <cell r="V43">
            <v>1.7385496437075698</v>
          </cell>
          <cell r="W43">
            <v>53.507199999999997</v>
          </cell>
          <cell r="X43">
            <v>101.33359999999998</v>
          </cell>
          <cell r="Y43">
            <v>28.755800000000001</v>
          </cell>
        </row>
        <row r="44">
          <cell r="A44" t="str">
            <v>268  Сосиски Филейбургские с филе сочного окорока, ВЕС, ТМ Баварушка  ПОКОМ</v>
          </cell>
          <cell r="B44" t="str">
            <v>кг</v>
          </cell>
          <cell r="E44">
            <v>16.492999999999999</v>
          </cell>
          <cell r="F44">
            <v>16.492999999999999</v>
          </cell>
          <cell r="H44">
            <v>0</v>
          </cell>
          <cell r="K44">
            <v>16.492999999999999</v>
          </cell>
          <cell r="P44">
            <v>3.2985999999999995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</row>
        <row r="45">
          <cell r="A45" t="str">
            <v>271  Колбаса Сервелат Левантский ТМ Особый Рецепт, ВЕС. ПОКОМ</v>
          </cell>
          <cell r="B45" t="str">
            <v>кг</v>
          </cell>
          <cell r="E45">
            <v>194.42</v>
          </cell>
          <cell r="F45">
            <v>155.33099999999999</v>
          </cell>
          <cell r="G45">
            <v>39.088999999999999</v>
          </cell>
          <cell r="H45">
            <v>1</v>
          </cell>
          <cell r="K45">
            <v>0</v>
          </cell>
          <cell r="L45">
            <v>155.33099999999999</v>
          </cell>
          <cell r="P45">
            <v>0</v>
          </cell>
          <cell r="U45" t="e">
            <v>#DIV/0!</v>
          </cell>
          <cell r="V45" t="e">
            <v>#DIV/0!</v>
          </cell>
          <cell r="W45">
            <v>2.8963999999999999</v>
          </cell>
          <cell r="X45">
            <v>20.169999999999998</v>
          </cell>
          <cell r="Y45">
            <v>4.7732000000000001</v>
          </cell>
        </row>
        <row r="46">
          <cell r="A46" t="str">
            <v>273  Сосиски Сочинки с сочной грудинкой, МГС 0.4кг,   ПОКОМ</v>
          </cell>
          <cell r="B46" t="str">
            <v>шт</v>
          </cell>
          <cell r="C46" t="str">
            <v>Окт</v>
          </cell>
          <cell r="D46">
            <v>2395</v>
          </cell>
          <cell r="E46">
            <v>120</v>
          </cell>
          <cell r="F46">
            <v>713</v>
          </cell>
          <cell r="G46">
            <v>1699</v>
          </cell>
          <cell r="H46">
            <v>0.4</v>
          </cell>
          <cell r="K46">
            <v>593</v>
          </cell>
          <cell r="L46">
            <v>120</v>
          </cell>
          <cell r="P46">
            <v>118.6</v>
          </cell>
          <cell r="U46">
            <v>14.325463743676224</v>
          </cell>
          <cell r="V46">
            <v>14.325463743676224</v>
          </cell>
          <cell r="W46">
            <v>118.6</v>
          </cell>
          <cell r="X46">
            <v>84</v>
          </cell>
          <cell r="Y46">
            <v>106.8</v>
          </cell>
        </row>
        <row r="47">
          <cell r="A47" t="str">
            <v>283  Сосиски Сочинки, ВЕС, ТМ Стародворье ПОКОМ</v>
          </cell>
          <cell r="B47" t="str">
            <v>кг</v>
          </cell>
          <cell r="E47">
            <v>160.93100000000001</v>
          </cell>
          <cell r="F47">
            <v>160.93100000000001</v>
          </cell>
          <cell r="H47">
            <v>0</v>
          </cell>
          <cell r="K47">
            <v>0</v>
          </cell>
          <cell r="L47">
            <v>160.93100000000001</v>
          </cell>
          <cell r="P47">
            <v>0</v>
          </cell>
          <cell r="U47" t="e">
            <v>#DIV/0!</v>
          </cell>
          <cell r="V47" t="e">
            <v>#DIV/0!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297  Колбаса Мясорубская с рубленой грудинкой ВЕС ТМ Стародворье  ПОКОМ</v>
          </cell>
          <cell r="B48" t="str">
            <v>кг</v>
          </cell>
          <cell r="D48">
            <v>231.435</v>
          </cell>
          <cell r="E48">
            <v>34.462000000000003</v>
          </cell>
          <cell r="F48">
            <v>207.11199999999999</v>
          </cell>
          <cell r="G48">
            <v>33.045000000000002</v>
          </cell>
          <cell r="H48">
            <v>1</v>
          </cell>
          <cell r="K48">
            <v>207.11199999999999</v>
          </cell>
          <cell r="P48">
            <v>41.422399999999996</v>
          </cell>
          <cell r="Q48">
            <v>120</v>
          </cell>
          <cell r="R48">
            <v>200</v>
          </cell>
          <cell r="U48">
            <v>8.5230455019506373</v>
          </cell>
          <cell r="V48">
            <v>0.7977567692842521</v>
          </cell>
          <cell r="W48">
            <v>0.43480000000000701</v>
          </cell>
          <cell r="X48">
            <v>30.794</v>
          </cell>
          <cell r="Y48">
            <v>22.026600000000002</v>
          </cell>
        </row>
        <row r="49">
          <cell r="A49" t="str">
            <v>301  Сосиски Сочинки по-баварски с сыром,  0.4кг, ТМ Стародворье  ПОКОМ</v>
          </cell>
          <cell r="B49" t="str">
            <v>шт</v>
          </cell>
          <cell r="C49" t="str">
            <v>Окт</v>
          </cell>
          <cell r="D49">
            <v>1635</v>
          </cell>
          <cell r="E49">
            <v>90</v>
          </cell>
          <cell r="F49">
            <v>765</v>
          </cell>
          <cell r="G49">
            <v>2</v>
          </cell>
          <cell r="H49">
            <v>0.4</v>
          </cell>
          <cell r="K49">
            <v>675</v>
          </cell>
          <cell r="L49">
            <v>90</v>
          </cell>
          <cell r="O49">
            <v>778</v>
          </cell>
          <cell r="P49">
            <v>135</v>
          </cell>
          <cell r="U49">
            <v>5.7777777777777777</v>
          </cell>
          <cell r="V49">
            <v>5.7777777777777777</v>
          </cell>
          <cell r="W49">
            <v>243.4</v>
          </cell>
          <cell r="X49">
            <v>198.2</v>
          </cell>
          <cell r="Y49">
            <v>524.4</v>
          </cell>
        </row>
        <row r="50">
          <cell r="A50" t="str">
            <v>302  Сосиски Сочинки по-баварски,  0.4кг, ТМ Стародворье  ПОКОМ</v>
          </cell>
          <cell r="B50" t="str">
            <v>шт</v>
          </cell>
          <cell r="C50" t="str">
            <v>Окт</v>
          </cell>
          <cell r="D50">
            <v>1670</v>
          </cell>
          <cell r="E50">
            <v>60</v>
          </cell>
          <cell r="F50">
            <v>857</v>
          </cell>
          <cell r="G50">
            <v>759</v>
          </cell>
          <cell r="H50">
            <v>0.4</v>
          </cell>
          <cell r="K50">
            <v>797</v>
          </cell>
          <cell r="L50">
            <v>60</v>
          </cell>
          <cell r="P50">
            <v>159.4</v>
          </cell>
          <cell r="Q50">
            <v>150</v>
          </cell>
          <cell r="R50">
            <v>200</v>
          </cell>
          <cell r="U50">
            <v>6.9573400250941022</v>
          </cell>
          <cell r="V50">
            <v>4.7616060225846928</v>
          </cell>
          <cell r="W50">
            <v>171.8</v>
          </cell>
          <cell r="X50">
            <v>164.4</v>
          </cell>
          <cell r="Y50">
            <v>484.2</v>
          </cell>
        </row>
        <row r="51">
          <cell r="A51" t="str">
            <v>309  Сосиски Сочинки с сыром 0,4 кг ТМ Стародворье  ПОКОМ</v>
          </cell>
          <cell r="B51" t="str">
            <v>шт</v>
          </cell>
          <cell r="C51" t="str">
            <v>Окт</v>
          </cell>
          <cell r="D51">
            <v>345</v>
          </cell>
          <cell r="E51">
            <v>408</v>
          </cell>
          <cell r="F51">
            <v>388</v>
          </cell>
          <cell r="G51">
            <v>288</v>
          </cell>
          <cell r="H51">
            <v>0.4</v>
          </cell>
          <cell r="K51">
            <v>268</v>
          </cell>
          <cell r="L51">
            <v>120</v>
          </cell>
          <cell r="P51">
            <v>53.6</v>
          </cell>
          <cell r="Q51">
            <v>160</v>
          </cell>
          <cell r="R51">
            <v>200</v>
          </cell>
          <cell r="U51">
            <v>12.08955223880597</v>
          </cell>
          <cell r="V51">
            <v>5.3731343283582085</v>
          </cell>
          <cell r="W51">
            <v>93.2</v>
          </cell>
          <cell r="X51">
            <v>64.8</v>
          </cell>
          <cell r="Y51">
            <v>75</v>
          </cell>
        </row>
        <row r="52">
          <cell r="A52" t="str">
            <v>312  Ветчина Филейская ТМ Вязанка ТС Столичная ВЕС  ПОКОМ</v>
          </cell>
          <cell r="B52" t="str">
            <v>кг</v>
          </cell>
          <cell r="C52" t="str">
            <v>Окт</v>
          </cell>
          <cell r="D52">
            <v>34.948999999999998</v>
          </cell>
          <cell r="F52">
            <v>34.802999999999997</v>
          </cell>
          <cell r="G52">
            <v>0.14599999999999999</v>
          </cell>
          <cell r="H52">
            <v>1</v>
          </cell>
          <cell r="K52">
            <v>34.802999999999997</v>
          </cell>
          <cell r="P52">
            <v>6.9605999999999995</v>
          </cell>
          <cell r="Q52">
            <v>50</v>
          </cell>
          <cell r="U52">
            <v>7.2042640002298661</v>
          </cell>
          <cell r="V52">
            <v>2.0975203287072954E-2</v>
          </cell>
          <cell r="W52">
            <v>19.3748</v>
          </cell>
          <cell r="X52">
            <v>29.404599999999999</v>
          </cell>
          <cell r="Y52">
            <v>13.205000000000002</v>
          </cell>
          <cell r="Z52" t="str">
            <v>акция/вывод</v>
          </cell>
        </row>
        <row r="53">
          <cell r="A53" t="str">
            <v>313 Колбаса вареная Молокуша ТМ Вязанка в оболочке полиамид. ВЕС  ПОКОМ</v>
          </cell>
          <cell r="B53" t="str">
            <v>кг</v>
          </cell>
          <cell r="C53" t="str">
            <v>Окт</v>
          </cell>
          <cell r="D53">
            <v>157.733</v>
          </cell>
          <cell r="F53">
            <v>138.60300000000001</v>
          </cell>
          <cell r="G53">
            <v>17.817</v>
          </cell>
          <cell r="H53">
            <v>1</v>
          </cell>
          <cell r="K53">
            <v>138.60300000000001</v>
          </cell>
          <cell r="P53">
            <v>27.720600000000001</v>
          </cell>
          <cell r="Q53">
            <v>60</v>
          </cell>
          <cell r="R53">
            <v>150</v>
          </cell>
          <cell r="U53">
            <v>8.2183286076058959</v>
          </cell>
          <cell r="V53">
            <v>0.64273500573580655</v>
          </cell>
          <cell r="W53">
            <v>28.674200000000003</v>
          </cell>
          <cell r="X53">
            <v>20.728999999999999</v>
          </cell>
          <cell r="Y53">
            <v>18.810200000000002</v>
          </cell>
        </row>
        <row r="54">
          <cell r="A54" t="str">
            <v>314 Колбаса вареная Филейская ТМ Вязанка ТС Классическая в оболочке полиамид.  ПОКОМ</v>
          </cell>
          <cell r="B54" t="str">
            <v>кг</v>
          </cell>
          <cell r="C54" t="str">
            <v>Окт</v>
          </cell>
          <cell r="D54">
            <v>390.202</v>
          </cell>
          <cell r="F54">
            <v>76.72</v>
          </cell>
          <cell r="G54">
            <v>313.48200000000003</v>
          </cell>
          <cell r="H54">
            <v>1</v>
          </cell>
          <cell r="K54">
            <v>76.72</v>
          </cell>
          <cell r="P54">
            <v>15.343999999999999</v>
          </cell>
          <cell r="U54">
            <v>20.430265901981233</v>
          </cell>
          <cell r="V54">
            <v>20.430265901981233</v>
          </cell>
          <cell r="W54">
            <v>14.771799999999999</v>
          </cell>
          <cell r="X54">
            <v>21.694800000000001</v>
          </cell>
          <cell r="Y54">
            <v>17.827400000000001</v>
          </cell>
        </row>
        <row r="55">
          <cell r="A55" t="str">
            <v>315 Колбаса Нежная ТМ Зареченские ТС Зареченские продукты в оболочкНТУ.  изделие вар  ПОКОМ</v>
          </cell>
          <cell r="B55" t="str">
            <v>кг</v>
          </cell>
          <cell r="D55">
            <v>163.99199999999999</v>
          </cell>
          <cell r="F55">
            <v>33.006</v>
          </cell>
          <cell r="G55">
            <v>118.926</v>
          </cell>
          <cell r="H55">
            <v>1</v>
          </cell>
          <cell r="K55">
            <v>33.006</v>
          </cell>
          <cell r="P55">
            <v>6.6012000000000004</v>
          </cell>
          <cell r="U55">
            <v>18.015815306307942</v>
          </cell>
          <cell r="V55">
            <v>18.015815306307942</v>
          </cell>
          <cell r="W55">
            <v>0</v>
          </cell>
          <cell r="X55">
            <v>16.755399999999998</v>
          </cell>
          <cell r="Y55">
            <v>8.1086000000000009</v>
          </cell>
        </row>
        <row r="56">
          <cell r="A56" t="str">
            <v>316 Колбаса варенокоиз мяса птицы Сервелат Пражский ТМ Зареченские ТС Зареченские  ПОКОМ</v>
          </cell>
          <cell r="B56" t="str">
            <v>кг</v>
          </cell>
          <cell r="D56">
            <v>118.943</v>
          </cell>
          <cell r="E56">
            <v>309.57499999999999</v>
          </cell>
          <cell r="F56">
            <v>422.39</v>
          </cell>
          <cell r="H56">
            <v>1</v>
          </cell>
          <cell r="K56">
            <v>65.928999999999974</v>
          </cell>
          <cell r="L56">
            <v>356.46100000000001</v>
          </cell>
          <cell r="P56">
            <v>13.185799999999995</v>
          </cell>
          <cell r="Q56">
            <v>50</v>
          </cell>
          <cell r="R56">
            <v>50</v>
          </cell>
          <cell r="U56">
            <v>7.5839160308817091</v>
          </cell>
          <cell r="V56">
            <v>0</v>
          </cell>
          <cell r="W56">
            <v>1.1900000000000091</v>
          </cell>
          <cell r="X56">
            <v>37.753599999999999</v>
          </cell>
          <cell r="Y56">
            <v>6.1908000000000012</v>
          </cell>
        </row>
        <row r="57">
          <cell r="A57" t="str">
            <v>317 Колбаса Сервелат Рижский ТМ Зареченские ТС Зареченские  фиброуз в вакуумной у  ПОКОМ</v>
          </cell>
          <cell r="B57" t="str">
            <v>кг</v>
          </cell>
          <cell r="D57">
            <v>232.191</v>
          </cell>
          <cell r="E57">
            <v>474.95400000000001</v>
          </cell>
          <cell r="F57">
            <v>577.82899999999995</v>
          </cell>
          <cell r="G57">
            <v>119.9</v>
          </cell>
          <cell r="H57">
            <v>1</v>
          </cell>
          <cell r="K57">
            <v>145.32699999999994</v>
          </cell>
          <cell r="L57">
            <v>432.50200000000001</v>
          </cell>
          <cell r="P57">
            <v>29.06539999999999</v>
          </cell>
          <cell r="Q57">
            <v>90</v>
          </cell>
          <cell r="R57">
            <v>120</v>
          </cell>
          <cell r="U57">
            <v>11.350265263853245</v>
          </cell>
          <cell r="V57">
            <v>4.1251797670081967</v>
          </cell>
          <cell r="W57">
            <v>0</v>
          </cell>
          <cell r="X57">
            <v>0</v>
          </cell>
          <cell r="Y57">
            <v>29.400800000000004</v>
          </cell>
        </row>
        <row r="58">
          <cell r="A58" t="str">
            <v>318 Сосиски Датские ТМ Зареченские колбасы ТС Зареченские п полиамид в модифициров  ПОКОМ</v>
          </cell>
          <cell r="B58" t="str">
            <v>кг</v>
          </cell>
          <cell r="D58">
            <v>436.96100000000001</v>
          </cell>
          <cell r="E58">
            <v>3805.4079999999999</v>
          </cell>
          <cell r="F58">
            <v>3585.3809999999999</v>
          </cell>
          <cell r="G58">
            <v>655.58799999999997</v>
          </cell>
          <cell r="H58">
            <v>1</v>
          </cell>
          <cell r="K58">
            <v>653.19699999999966</v>
          </cell>
          <cell r="L58">
            <v>2932.1840000000002</v>
          </cell>
          <cell r="P58">
            <v>130.63939999999994</v>
          </cell>
          <cell r="Q58">
            <v>450</v>
          </cell>
          <cell r="R58">
            <v>500</v>
          </cell>
          <cell r="U58">
            <v>12.290227909803633</v>
          </cell>
          <cell r="V58">
            <v>5.0183022885898154</v>
          </cell>
          <cell r="W58">
            <v>12.240200000000005</v>
          </cell>
          <cell r="X58">
            <v>280.2466</v>
          </cell>
          <cell r="Y58">
            <v>152.16820000000001</v>
          </cell>
        </row>
        <row r="59">
          <cell r="A59" t="str">
            <v>320  Сосиски Сочинки с сочным окороком 0,4 кг ТМ Стародворье  ПОКОМ</v>
          </cell>
          <cell r="B59" t="str">
            <v>шт</v>
          </cell>
          <cell r="C59" t="str">
            <v>Окт</v>
          </cell>
          <cell r="D59">
            <v>1419</v>
          </cell>
          <cell r="E59">
            <v>90</v>
          </cell>
          <cell r="F59">
            <v>688</v>
          </cell>
          <cell r="G59">
            <v>818</v>
          </cell>
          <cell r="H59">
            <v>0.4</v>
          </cell>
          <cell r="K59">
            <v>598</v>
          </cell>
          <cell r="L59">
            <v>90</v>
          </cell>
          <cell r="P59">
            <v>119.6</v>
          </cell>
          <cell r="Q59">
            <v>230</v>
          </cell>
          <cell r="R59">
            <v>400</v>
          </cell>
          <cell r="U59">
            <v>12.107023411371237</v>
          </cell>
          <cell r="V59">
            <v>6.8394648829431439</v>
          </cell>
          <cell r="W59">
            <v>89.4</v>
          </cell>
          <cell r="X59">
            <v>65.599999999999994</v>
          </cell>
          <cell r="Y59">
            <v>74</v>
          </cell>
        </row>
        <row r="60">
          <cell r="A60" t="str">
            <v>321 Сосиски Сочинки по-баварски с сыром ТМ Стародворье в оболочке  ПОКОМ</v>
          </cell>
          <cell r="B60" t="str">
            <v>кг</v>
          </cell>
          <cell r="D60">
            <v>151.773</v>
          </cell>
          <cell r="E60">
            <v>218.90899999999999</v>
          </cell>
          <cell r="F60">
            <v>133.85900000000001</v>
          </cell>
          <cell r="G60">
            <v>217.13800000000001</v>
          </cell>
          <cell r="H60">
            <v>1</v>
          </cell>
          <cell r="K60">
            <v>53.012000000000015</v>
          </cell>
          <cell r="L60">
            <v>80.846999999999994</v>
          </cell>
          <cell r="P60">
            <v>10.602400000000003</v>
          </cell>
          <cell r="U60">
            <v>20.480079981890889</v>
          </cell>
          <cell r="V60">
            <v>20.480079981890889</v>
          </cell>
          <cell r="W60">
            <v>27.015200000000004</v>
          </cell>
          <cell r="X60">
            <v>23.29</v>
          </cell>
          <cell r="Y60">
            <v>23.993000000000002</v>
          </cell>
        </row>
        <row r="61">
          <cell r="A61" t="str">
            <v>322 Сосиски Сочинки с сыром ТМ Стародворье в оболочке  ПОКОМ</v>
          </cell>
          <cell r="B61" t="str">
            <v>кг</v>
          </cell>
          <cell r="D61">
            <v>457.64699999999999</v>
          </cell>
          <cell r="E61">
            <v>512.09299999999996</v>
          </cell>
          <cell r="F61">
            <v>414.44</v>
          </cell>
          <cell r="G61">
            <v>555.29999999999995</v>
          </cell>
          <cell r="H61">
            <v>1</v>
          </cell>
          <cell r="K61">
            <v>326.57400000000001</v>
          </cell>
          <cell r="L61">
            <v>87.866</v>
          </cell>
          <cell r="P61">
            <v>65.314800000000005</v>
          </cell>
          <cell r="Q61">
            <v>85</v>
          </cell>
          <cell r="R61">
            <v>150</v>
          </cell>
          <cell r="U61">
            <v>12.099860980972151</v>
          </cell>
          <cell r="V61">
            <v>8.5019015598302357</v>
          </cell>
          <cell r="W61">
            <v>63.692600000000006</v>
          </cell>
          <cell r="X61">
            <v>72.238799999999998</v>
          </cell>
          <cell r="Y61">
            <v>72.711799999999997</v>
          </cell>
        </row>
        <row r="62">
          <cell r="A62" t="str">
            <v>323 Колбаса варенокопченая Балыкбургская рубленая ТМ Баварушка срез 0,35 кг   ПОКОМ</v>
          </cell>
          <cell r="B62" t="str">
            <v>шт</v>
          </cell>
          <cell r="D62">
            <v>88</v>
          </cell>
          <cell r="E62">
            <v>360</v>
          </cell>
          <cell r="F62">
            <v>208</v>
          </cell>
          <cell r="G62">
            <v>237</v>
          </cell>
          <cell r="H62">
            <v>0.35</v>
          </cell>
          <cell r="K62">
            <v>88</v>
          </cell>
          <cell r="L62">
            <v>120</v>
          </cell>
          <cell r="P62">
            <v>17.600000000000001</v>
          </cell>
          <cell r="U62">
            <v>13.46590909090909</v>
          </cell>
          <cell r="V62">
            <v>13.46590909090909</v>
          </cell>
          <cell r="W62">
            <v>25.8</v>
          </cell>
          <cell r="X62">
            <v>21.4</v>
          </cell>
          <cell r="Y62">
            <v>32.6</v>
          </cell>
        </row>
        <row r="63">
          <cell r="A63" t="str">
            <v>352  Сардельки Сочинки с сыром 0,4 кг ТМ Стародворье   ПОКОМ</v>
          </cell>
          <cell r="B63" t="str">
            <v>шт</v>
          </cell>
          <cell r="C63" t="str">
            <v>Окт</v>
          </cell>
          <cell r="E63">
            <v>120</v>
          </cell>
          <cell r="F63">
            <v>120</v>
          </cell>
          <cell r="H63">
            <v>0.4</v>
          </cell>
          <cell r="K63">
            <v>0</v>
          </cell>
          <cell r="L63">
            <v>120</v>
          </cell>
          <cell r="P63">
            <v>0</v>
          </cell>
          <cell r="Q63">
            <v>150</v>
          </cell>
          <cell r="R63">
            <v>300</v>
          </cell>
          <cell r="U63" t="e">
            <v>#DIV/0!</v>
          </cell>
          <cell r="V63" t="e">
            <v>#DIV/0!</v>
          </cell>
          <cell r="W63">
            <v>126.2</v>
          </cell>
          <cell r="X63">
            <v>91.6</v>
          </cell>
          <cell r="Y63">
            <v>178.2</v>
          </cell>
          <cell r="Z63" t="str">
            <v>акция/вывод</v>
          </cell>
        </row>
        <row r="64">
          <cell r="A64" t="str">
            <v>363 Сардельки Филейские Вязанка ТМ Вязанка в обол NDX  ПОКОМ</v>
          </cell>
          <cell r="B64" t="str">
            <v>кг</v>
          </cell>
          <cell r="D64">
            <v>379.65800000000002</v>
          </cell>
          <cell r="E64">
            <v>127.10899999999999</v>
          </cell>
          <cell r="F64">
            <v>35.893999999999998</v>
          </cell>
          <cell r="G64">
            <v>130.87299999999999</v>
          </cell>
          <cell r="H64">
            <v>1</v>
          </cell>
          <cell r="K64">
            <v>35.893999999999998</v>
          </cell>
          <cell r="P64">
            <v>7.1787999999999998</v>
          </cell>
          <cell r="U64">
            <v>18.230484203488047</v>
          </cell>
          <cell r="V64">
            <v>18.230484203488047</v>
          </cell>
          <cell r="W64">
            <v>0</v>
          </cell>
          <cell r="X64">
            <v>0</v>
          </cell>
          <cell r="Y64">
            <v>41.435199999999995</v>
          </cell>
        </row>
        <row r="65">
          <cell r="A65" t="str">
            <v>369 Колбаса Сливушка ТМ Вязанка в оболочке полиамид вес.  ПОКОМ</v>
          </cell>
          <cell r="B65" t="str">
            <v>кг</v>
          </cell>
          <cell r="C65" t="str">
            <v>Окт</v>
          </cell>
          <cell r="D65">
            <v>258.07</v>
          </cell>
          <cell r="F65">
            <v>64.483999999999995</v>
          </cell>
          <cell r="G65">
            <v>193.58600000000001</v>
          </cell>
          <cell r="H65">
            <v>1</v>
          </cell>
          <cell r="K65">
            <v>64.483999999999995</v>
          </cell>
          <cell r="O65">
            <v>-50</v>
          </cell>
          <cell r="P65">
            <v>12.896799999999999</v>
          </cell>
          <cell r="U65">
            <v>11.133459462812482</v>
          </cell>
          <cell r="V65">
            <v>11.133459462812482</v>
          </cell>
          <cell r="W65">
            <v>18.764800000000001</v>
          </cell>
          <cell r="X65">
            <v>12.883799999999999</v>
          </cell>
          <cell r="Y65">
            <v>15.913999999999998</v>
          </cell>
          <cell r="Z65" t="str">
            <v>акция/вывод</v>
          </cell>
        </row>
        <row r="66">
          <cell r="A66" t="str">
            <v>370 Ветчина Сливушка с индейкой ТМ Вязанка в оболочке полиамид.</v>
          </cell>
          <cell r="B66" t="str">
            <v>кг</v>
          </cell>
          <cell r="C66" t="str">
            <v>Окт</v>
          </cell>
          <cell r="D66">
            <v>5.4720000000000004</v>
          </cell>
          <cell r="E66">
            <v>1.7999999999999999E-2</v>
          </cell>
          <cell r="F66">
            <v>5.49</v>
          </cell>
          <cell r="H66">
            <v>1</v>
          </cell>
          <cell r="K66">
            <v>5.49</v>
          </cell>
          <cell r="P66">
            <v>1.0980000000000001</v>
          </cell>
          <cell r="Q66">
            <v>70</v>
          </cell>
          <cell r="U66">
            <v>63.752276867030957</v>
          </cell>
          <cell r="V66">
            <v>0</v>
          </cell>
          <cell r="W66">
            <v>5.4539999999999997</v>
          </cell>
          <cell r="X66">
            <v>16.406399999999998</v>
          </cell>
          <cell r="Y66">
            <v>3.0148000000000001</v>
          </cell>
          <cell r="Z66" t="str">
            <v>акция/вывод</v>
          </cell>
        </row>
        <row r="67">
          <cell r="A67" t="str">
            <v>371  Сосиски Сочинки Молочные 0,4 кг ТМ Стародворье  ПОКОМ</v>
          </cell>
          <cell r="B67" t="str">
            <v>шт</v>
          </cell>
          <cell r="C67" t="str">
            <v>Окт</v>
          </cell>
          <cell r="H67">
            <v>0.4</v>
          </cell>
          <cell r="K67">
            <v>0</v>
          </cell>
          <cell r="P67">
            <v>0</v>
          </cell>
          <cell r="Q67">
            <v>100</v>
          </cell>
          <cell r="R67">
            <v>200</v>
          </cell>
          <cell r="U67" t="e">
            <v>#DIV/0!</v>
          </cell>
          <cell r="V67" t="e">
            <v>#DIV/0!</v>
          </cell>
          <cell r="W67">
            <v>44.6</v>
          </cell>
          <cell r="X67">
            <v>149.80000000000001</v>
          </cell>
          <cell r="Y67">
            <v>206</v>
          </cell>
          <cell r="Z67" t="str">
            <v>акция/вывод</v>
          </cell>
        </row>
        <row r="68">
          <cell r="A68" t="str">
            <v>372  Сосиски Сочинки Сливочные 0,4 кг ТМ Стародворье  ПОКОМ</v>
          </cell>
          <cell r="B68" t="str">
            <v>шт</v>
          </cell>
          <cell r="C68" t="str">
            <v>Окт</v>
          </cell>
          <cell r="D68">
            <v>573</v>
          </cell>
          <cell r="E68">
            <v>25</v>
          </cell>
          <cell r="F68">
            <v>70</v>
          </cell>
          <cell r="G68">
            <v>24</v>
          </cell>
          <cell r="H68">
            <v>0.4</v>
          </cell>
          <cell r="K68">
            <v>70</v>
          </cell>
          <cell r="O68">
            <v>307</v>
          </cell>
          <cell r="P68">
            <v>14</v>
          </cell>
          <cell r="U68">
            <v>23.642857142857142</v>
          </cell>
          <cell r="V68">
            <v>23.642857142857142</v>
          </cell>
          <cell r="W68">
            <v>35</v>
          </cell>
          <cell r="X68">
            <v>132.19999999999999</v>
          </cell>
          <cell r="Y68">
            <v>119.8</v>
          </cell>
          <cell r="Z68" t="str">
            <v>акция/вывод</v>
          </cell>
        </row>
        <row r="69">
          <cell r="A69" t="str">
            <v>378 Ветчина Балыкбургская ТМ Баварушка в оболочке фиброуз в вакуумной упаковке.  ПОКОМ</v>
          </cell>
          <cell r="B69" t="str">
            <v>кг</v>
          </cell>
          <cell r="D69">
            <v>2.452</v>
          </cell>
          <cell r="H69">
            <v>0</v>
          </cell>
          <cell r="K69">
            <v>0</v>
          </cell>
          <cell r="P69">
            <v>0</v>
          </cell>
          <cell r="U69" t="e">
            <v>#DIV/0!</v>
          </cell>
          <cell r="V69" t="e">
            <v>#DIV/0!</v>
          </cell>
          <cell r="W69">
            <v>61.823599999999999</v>
          </cell>
          <cell r="X69">
            <v>44.025999999999996</v>
          </cell>
          <cell r="Y69">
            <v>14.7052</v>
          </cell>
        </row>
        <row r="70">
          <cell r="A70" t="str">
            <v>380 Колбаски Балыкбургские с сыром ТМ Баварушка вес  Поком</v>
          </cell>
          <cell r="B70" t="str">
            <v>кг</v>
          </cell>
          <cell r="D70">
            <v>125.499</v>
          </cell>
          <cell r="E70">
            <v>118.979</v>
          </cell>
          <cell r="F70">
            <v>38.131999999999998</v>
          </cell>
          <cell r="G70">
            <v>206.346</v>
          </cell>
          <cell r="H70">
            <v>1</v>
          </cell>
          <cell r="K70">
            <v>38.131999999999998</v>
          </cell>
          <cell r="P70">
            <v>7.6263999999999994</v>
          </cell>
          <cell r="U70">
            <v>27.056802685408584</v>
          </cell>
          <cell r="V70">
            <v>27.056802685408584</v>
          </cell>
          <cell r="W70">
            <v>20.238999999999997</v>
          </cell>
          <cell r="X70">
            <v>10.7996</v>
          </cell>
          <cell r="Y70">
            <v>20.067799999999998</v>
          </cell>
        </row>
        <row r="71">
          <cell r="A71" t="str">
            <v>381  Сардельки Сочинки 0,4кг ТМ Стародворье  ПОКОМ</v>
          </cell>
          <cell r="B71" t="str">
            <v>кг</v>
          </cell>
          <cell r="C71" t="str">
            <v>Окт</v>
          </cell>
          <cell r="H71">
            <v>1</v>
          </cell>
          <cell r="K71">
            <v>0</v>
          </cell>
          <cell r="P71">
            <v>0</v>
          </cell>
          <cell r="Q71">
            <v>100</v>
          </cell>
          <cell r="R71">
            <v>200</v>
          </cell>
          <cell r="U71" t="e">
            <v>#DIV/0!</v>
          </cell>
          <cell r="V71" t="e">
            <v>#DIV/0!</v>
          </cell>
          <cell r="W71">
            <v>50.4</v>
          </cell>
          <cell r="X71">
            <v>132.4</v>
          </cell>
          <cell r="Y71">
            <v>287.60000000000002</v>
          </cell>
          <cell r="Z71" t="str">
            <v>акция/вывод</v>
          </cell>
        </row>
        <row r="72">
          <cell r="A72" t="str">
            <v>383 Колбаса Сочинка по-европейски с сочной грудиной ТМ Стародворье в оболочке фиброуз в ва  Поком</v>
          </cell>
          <cell r="B72" t="str">
            <v>кг</v>
          </cell>
          <cell r="E72">
            <v>54.353999999999999</v>
          </cell>
          <cell r="F72">
            <v>5.7610000000000001</v>
          </cell>
          <cell r="G72">
            <v>48.593000000000004</v>
          </cell>
          <cell r="H72">
            <v>1</v>
          </cell>
          <cell r="K72">
            <v>5.7610000000000001</v>
          </cell>
          <cell r="P72">
            <v>1.1522000000000001</v>
          </cell>
          <cell r="U72">
            <v>42.174101718451659</v>
          </cell>
          <cell r="V72">
            <v>42.174101718451659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384  Колбаса Сочинка по-фински с сочным окороком ТМ Стародворье в оболочке фиброуз в ва  Поком</v>
          </cell>
          <cell r="B73" t="str">
            <v>кг</v>
          </cell>
          <cell r="D73">
            <v>152.517</v>
          </cell>
          <cell r="F73">
            <v>83.363</v>
          </cell>
          <cell r="G73">
            <v>69.153999999999996</v>
          </cell>
          <cell r="H73">
            <v>1</v>
          </cell>
          <cell r="K73">
            <v>83.363</v>
          </cell>
          <cell r="P73">
            <v>16.672599999999999</v>
          </cell>
          <cell r="Q73">
            <v>40</v>
          </cell>
          <cell r="R73">
            <v>80</v>
          </cell>
          <cell r="U73">
            <v>11.345201108405409</v>
          </cell>
          <cell r="V73">
            <v>4.1477633962309417</v>
          </cell>
          <cell r="W73">
            <v>0</v>
          </cell>
          <cell r="X73">
            <v>23.7972</v>
          </cell>
          <cell r="Y73">
            <v>7.6579999999999995</v>
          </cell>
        </row>
        <row r="74">
          <cell r="A74" t="str">
            <v>389 Колбаса вареная Мусульманская Халяль ТМ Вязанка Халяль оболочка вектор 0,4 кг АК.  Поком</v>
          </cell>
          <cell r="B74" t="str">
            <v>шт</v>
          </cell>
          <cell r="E74">
            <v>504</v>
          </cell>
          <cell r="G74">
            <v>504</v>
          </cell>
          <cell r="H74">
            <v>0.4</v>
          </cell>
          <cell r="K74">
            <v>0</v>
          </cell>
          <cell r="P74">
            <v>0</v>
          </cell>
          <cell r="U74" t="e">
            <v>#DIV/0!</v>
          </cell>
          <cell r="V74" t="e">
            <v>#DIV/0!</v>
          </cell>
          <cell r="W74">
            <v>0</v>
          </cell>
          <cell r="X74">
            <v>0</v>
          </cell>
          <cell r="Y74">
            <v>0</v>
          </cell>
        </row>
        <row r="75">
          <cell r="A75" t="str">
            <v>390 Сосиски Восточные Халяль ТМ Вязанка в оболочке полиамид в вакуумной упаковке 0,33 кг  Поком</v>
          </cell>
          <cell r="B75" t="str">
            <v>шт</v>
          </cell>
          <cell r="E75">
            <v>352</v>
          </cell>
          <cell r="G75">
            <v>352</v>
          </cell>
          <cell r="H75">
            <v>0.33</v>
          </cell>
          <cell r="K75">
            <v>0</v>
          </cell>
          <cell r="P75">
            <v>0</v>
          </cell>
          <cell r="U75" t="e">
            <v>#DIV/0!</v>
          </cell>
          <cell r="V75" t="e">
            <v>#DIV/0!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>БОНУС_096  Сосиски Баварские,  0.42кг,ПОКОМ</v>
          </cell>
          <cell r="B76" t="str">
            <v>шт</v>
          </cell>
          <cell r="D76">
            <v>29</v>
          </cell>
          <cell r="E76">
            <v>33</v>
          </cell>
          <cell r="F76">
            <v>94</v>
          </cell>
          <cell r="G76">
            <v>-32</v>
          </cell>
          <cell r="H76">
            <v>0</v>
          </cell>
          <cell r="K76">
            <v>94</v>
          </cell>
          <cell r="P76">
            <v>18.8</v>
          </cell>
          <cell r="U76">
            <v>-1.7021276595744681</v>
          </cell>
          <cell r="V76">
            <v>-1.7021276595744681</v>
          </cell>
          <cell r="W76">
            <v>29.2</v>
          </cell>
          <cell r="X76">
            <v>24.4</v>
          </cell>
          <cell r="Y76">
            <v>23</v>
          </cell>
        </row>
        <row r="77">
          <cell r="A77" t="str">
            <v>БОНУС_225  Колбаса Дугушка со шпиком, ВЕС, ТМ Стародворье   ПОКОМ</v>
          </cell>
          <cell r="B77" t="str">
            <v>кг</v>
          </cell>
          <cell r="D77">
            <v>-1.8049999999999999</v>
          </cell>
          <cell r="G77">
            <v>-1.8049999999999999</v>
          </cell>
          <cell r="H77">
            <v>0</v>
          </cell>
          <cell r="K77">
            <v>0</v>
          </cell>
          <cell r="P77">
            <v>0</v>
          </cell>
          <cell r="U77" t="e">
            <v>#DIV/0!</v>
          </cell>
          <cell r="V77" t="e">
            <v>#DIV/0!</v>
          </cell>
          <cell r="W77">
            <v>15.6166</v>
          </cell>
          <cell r="X77">
            <v>22.294800000000002</v>
          </cell>
          <cell r="Y77">
            <v>7.8761999999999999</v>
          </cell>
        </row>
        <row r="78">
          <cell r="A78" t="str">
            <v>БОНУС_229  Колбаса Молочная Дугушка, в/у, ВЕС, ТМ Стародворье   ПОКОМ</v>
          </cell>
          <cell r="B78" t="str">
            <v>кг</v>
          </cell>
          <cell r="F78">
            <v>30.684000000000001</v>
          </cell>
          <cell r="G78">
            <v>-30.684000000000001</v>
          </cell>
          <cell r="H78">
            <v>0</v>
          </cell>
          <cell r="K78">
            <v>30.684000000000001</v>
          </cell>
          <cell r="P78">
            <v>6.1368</v>
          </cell>
          <cell r="U78">
            <v>-5</v>
          </cell>
          <cell r="V78">
            <v>-5</v>
          </cell>
          <cell r="W78">
            <v>0</v>
          </cell>
          <cell r="X78">
            <v>0</v>
          </cell>
          <cell r="Y78">
            <v>0</v>
          </cell>
        </row>
        <row r="79">
          <cell r="A79" t="str">
            <v>БОНУС_314 Колбаса вареная Филейская ТМ Вязанка ТС Классическая в оболочке полиамид.  ПОКОМ</v>
          </cell>
          <cell r="B79" t="str">
            <v>кг</v>
          </cell>
          <cell r="D79">
            <v>83.521000000000001</v>
          </cell>
          <cell r="F79">
            <v>6.7140000000000004</v>
          </cell>
          <cell r="G79">
            <v>76.807000000000002</v>
          </cell>
          <cell r="H79">
            <v>0</v>
          </cell>
          <cell r="K79">
            <v>6.7140000000000004</v>
          </cell>
          <cell r="P79">
            <v>1.3428</v>
          </cell>
          <cell r="U79">
            <v>57.199136133452491</v>
          </cell>
          <cell r="V79">
            <v>57.199136133452491</v>
          </cell>
          <cell r="W79">
            <v>0.53559999999999997</v>
          </cell>
          <cell r="X79">
            <v>2.7122000000000002</v>
          </cell>
          <cell r="Y79">
            <v>0.81859999999999999</v>
          </cell>
        </row>
        <row r="80">
          <cell r="A80" t="str">
            <v>У_250  Сардельки стародворские с говядиной в обол. NDX, ВЕС. ПОКОМ</v>
          </cell>
          <cell r="B80" t="str">
            <v>кг</v>
          </cell>
          <cell r="E80">
            <v>872.67</v>
          </cell>
          <cell r="F80">
            <v>39.481999999999999</v>
          </cell>
          <cell r="G80">
            <v>393.49799999999999</v>
          </cell>
          <cell r="H80">
            <v>0</v>
          </cell>
          <cell r="K80">
            <v>39.481999999999999</v>
          </cell>
          <cell r="P80">
            <v>7.8963999999999999</v>
          </cell>
          <cell r="U80">
            <v>49.832581936072131</v>
          </cell>
          <cell r="V80">
            <v>49.832581936072131</v>
          </cell>
          <cell r="W80">
            <v>0</v>
          </cell>
          <cell r="X80">
            <v>0</v>
          </cell>
          <cell r="Y80">
            <v>0</v>
          </cell>
        </row>
        <row r="81">
          <cell r="A81" t="str">
            <v>У_301  Сосиски Сочинки по-баварски с сыром,  0.4кг, ТМ Стародворье  ПОКОМ</v>
          </cell>
          <cell r="B81" t="str">
            <v>шт</v>
          </cell>
          <cell r="E81">
            <v>1716</v>
          </cell>
          <cell r="F81">
            <v>73</v>
          </cell>
          <cell r="G81">
            <v>778</v>
          </cell>
          <cell r="H81">
            <v>0</v>
          </cell>
          <cell r="K81">
            <v>73</v>
          </cell>
          <cell r="P81">
            <v>14.6</v>
          </cell>
          <cell r="U81">
            <v>53.287671232876711</v>
          </cell>
          <cell r="V81">
            <v>53.287671232876711</v>
          </cell>
          <cell r="W81">
            <v>0</v>
          </cell>
          <cell r="X81">
            <v>0</v>
          </cell>
          <cell r="Y81">
            <v>0</v>
          </cell>
        </row>
        <row r="82">
          <cell r="A82" t="str">
            <v>У_321 Сосиски Сочинки по-баварски с сыром ТМ Стародворье в оболочке  ПОКОМ</v>
          </cell>
          <cell r="B82" t="str">
            <v>кг</v>
          </cell>
          <cell r="E82">
            <v>33.354999999999997</v>
          </cell>
          <cell r="F82">
            <v>16.265000000000001</v>
          </cell>
          <cell r="H82">
            <v>0</v>
          </cell>
          <cell r="K82">
            <v>16.265000000000001</v>
          </cell>
          <cell r="P82">
            <v>3.2530000000000001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</row>
        <row r="83">
          <cell r="A83" t="str">
            <v>У_363 Сардельки Филейские Вязанка ТМ Вязанка в обол NDX  ПОКОМ</v>
          </cell>
          <cell r="B83" t="str">
            <v>кг</v>
          </cell>
          <cell r="E83">
            <v>680</v>
          </cell>
          <cell r="F83">
            <v>38.552999999999997</v>
          </cell>
          <cell r="G83">
            <v>298.78300000000002</v>
          </cell>
          <cell r="H83">
            <v>0</v>
          </cell>
          <cell r="K83">
            <v>38.552999999999997</v>
          </cell>
          <cell r="P83">
            <v>7.7105999999999995</v>
          </cell>
          <cell r="U83">
            <v>38.749643348118177</v>
          </cell>
          <cell r="V83">
            <v>38.749643348118177</v>
          </cell>
          <cell r="W83">
            <v>0</v>
          </cell>
          <cell r="X83">
            <v>0</v>
          </cell>
          <cell r="Y83">
            <v>0</v>
          </cell>
        </row>
        <row r="84">
          <cell r="A84" t="str">
            <v>У_372  Сосиски Сочинки Сливочные 0,4 кг ТМ Стародворье  ПОКОМ</v>
          </cell>
          <cell r="B84" t="str">
            <v>шт</v>
          </cell>
          <cell r="E84">
            <v>1008</v>
          </cell>
          <cell r="F84">
            <v>191</v>
          </cell>
          <cell r="G84">
            <v>307</v>
          </cell>
          <cell r="H84">
            <v>0</v>
          </cell>
          <cell r="K84">
            <v>191</v>
          </cell>
          <cell r="P84">
            <v>38.200000000000003</v>
          </cell>
          <cell r="U84">
            <v>8.0366492146596844</v>
          </cell>
          <cell r="V84">
            <v>8.0366492146596844</v>
          </cell>
          <cell r="W84">
            <v>0</v>
          </cell>
          <cell r="X84">
            <v>0</v>
          </cell>
          <cell r="Y8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12.10.2023 - 18.10.2023</v>
          </cell>
        </row>
        <row r="3">
          <cell r="A3" t="str">
            <v>Отбор:</v>
          </cell>
          <cell r="C3" t="str">
            <v>Организация Равно "Общий прайс" И
Номенклатура В группе из списка "ПОКОМ Логистический Партн..." И
Партнер В группе из списка "Физическое лицо Патяка О....; Физическое лицо Поляков В..." И
Склад / комиссионер  / подразделение Равно "1 КОЛБАСНЫЕ ИЗДЕЛИЯ Мелитополь"</v>
          </cell>
        </row>
        <row r="5">
          <cell r="A5" t="str">
            <v>Номенклатура</v>
          </cell>
          <cell r="D5" t="str">
            <v>Номенклатура.Код</v>
          </cell>
          <cell r="F5" t="str">
            <v>кол-во</v>
          </cell>
        </row>
        <row r="6">
          <cell r="A6" t="str">
            <v>Номенклатура</v>
          </cell>
          <cell r="D6" t="str">
            <v>Номенклатура.Код</v>
          </cell>
          <cell r="F6" t="str">
            <v>Вес</v>
          </cell>
          <cell r="G6" t="str">
            <v>Количество</v>
          </cell>
        </row>
        <row r="7">
          <cell r="A7" t="str">
            <v>ПОКОМ Логистический Партнер</v>
          </cell>
          <cell r="D7" t="str">
            <v>00-00000869</v>
          </cell>
          <cell r="F7">
            <v>8839.848</v>
          </cell>
          <cell r="G7">
            <v>9222.6080000000002</v>
          </cell>
        </row>
        <row r="8">
          <cell r="A8" t="str">
            <v>Вязанка Логистический Партнер(Кг)</v>
          </cell>
          <cell r="D8" t="str">
            <v>00-00003640</v>
          </cell>
          <cell r="F8">
            <v>279.721</v>
          </cell>
          <cell r="G8">
            <v>279.721</v>
          </cell>
        </row>
        <row r="9">
          <cell r="A9" t="str">
            <v>016  Сосиски Вязанка Молочные, Вязанка вискофан  ВЕС.ПОКОМ</v>
          </cell>
          <cell r="D9" t="str">
            <v>00-00000894</v>
          </cell>
          <cell r="F9">
            <v>196.31399999999999</v>
          </cell>
          <cell r="G9">
            <v>196.31399999999999</v>
          </cell>
        </row>
        <row r="10">
          <cell r="A10" t="str">
            <v>017  Сосиски Вязанка Сливочные, Вязанка амицел ВЕС.ПОКОМ</v>
          </cell>
          <cell r="D10" t="str">
            <v>00-00000895</v>
          </cell>
          <cell r="F10">
            <v>83.406999999999996</v>
          </cell>
          <cell r="G10">
            <v>83.406999999999996</v>
          </cell>
        </row>
        <row r="11">
          <cell r="A11" t="str">
            <v>Логистический Партнер кг</v>
          </cell>
          <cell r="D11" t="str">
            <v>00-00000870</v>
          </cell>
          <cell r="F11">
            <v>8326.8870000000006</v>
          </cell>
          <cell r="G11">
            <v>8326.8870000000006</v>
          </cell>
        </row>
        <row r="12">
          <cell r="A12" t="str">
            <v>200  Ветчина Дугушка ТМ Стародворье, вектор в/у    ПОКОМ</v>
          </cell>
          <cell r="D12" t="str">
            <v>00-00006605</v>
          </cell>
          <cell r="F12">
            <v>200.68100000000001</v>
          </cell>
          <cell r="G12">
            <v>200.68100000000001</v>
          </cell>
        </row>
        <row r="13">
          <cell r="A13" t="str">
            <v>217  Колбаса Докторская Дугушка, ВЕС, НЕ ГОСТ, ТМ Стародворье ПОКОМ</v>
          </cell>
          <cell r="D13" t="str">
            <v>00-00005646</v>
          </cell>
          <cell r="F13">
            <v>301.43900000000002</v>
          </cell>
          <cell r="G13">
            <v>301.43900000000002</v>
          </cell>
        </row>
        <row r="14">
          <cell r="A14" t="str">
            <v>230  Колбаса Молочная Особая ТМ Особый рецепт, п/а, ВЕС. ПОКОМ</v>
          </cell>
          <cell r="D14" t="str">
            <v>00-00005816</v>
          </cell>
          <cell r="F14">
            <v>2018.4749999999999</v>
          </cell>
          <cell r="G14">
            <v>2018.4749999999999</v>
          </cell>
        </row>
        <row r="15">
          <cell r="A15" t="str">
            <v>239  Колбаса Салями запеч Дугушка, оболочка вектор, ВЕС, ТМ Стародворье  ПОКОМ</v>
          </cell>
          <cell r="D15" t="str">
            <v>00-00005603</v>
          </cell>
          <cell r="F15">
            <v>99.983000000000004</v>
          </cell>
          <cell r="G15">
            <v>99.983000000000004</v>
          </cell>
        </row>
        <row r="16">
          <cell r="A16" t="str">
            <v>243  Колбаса Сервелат Зернистый, ВЕС.  ПОКОМ</v>
          </cell>
          <cell r="D16" t="str">
            <v>00-00000887</v>
          </cell>
          <cell r="F16">
            <v>98.983000000000004</v>
          </cell>
          <cell r="G16">
            <v>98.983000000000004</v>
          </cell>
        </row>
        <row r="17">
          <cell r="A17" t="str">
            <v>244  Колбаса Сервелат Кремлевский, ВЕС. ПОКОМ</v>
          </cell>
          <cell r="D17" t="str">
            <v>00-00000888</v>
          </cell>
          <cell r="F17">
            <v>75.686999999999998</v>
          </cell>
          <cell r="G17">
            <v>75.686999999999998</v>
          </cell>
        </row>
        <row r="18">
          <cell r="A18" t="str">
            <v>247  Сардельки Нежные, ВЕС.  ПОКОМ</v>
          </cell>
          <cell r="D18" t="str">
            <v>00-00000890</v>
          </cell>
          <cell r="F18">
            <v>484.85700000000003</v>
          </cell>
          <cell r="G18">
            <v>484.85700000000003</v>
          </cell>
        </row>
        <row r="19">
          <cell r="A19" t="str">
            <v>248  Сардельки Сочные ТМ Особый рецепт,   ПОКОМ</v>
          </cell>
          <cell r="D19" t="str">
            <v>00-00006239</v>
          </cell>
          <cell r="F19">
            <v>716.36</v>
          </cell>
          <cell r="G19">
            <v>716.36</v>
          </cell>
        </row>
        <row r="20">
          <cell r="A20" t="str">
            <v>250  Сардельки стародворские с говядиной в обол. NDX, ВЕС. ПОКОМ</v>
          </cell>
          <cell r="D20" t="str">
            <v>00-00006052</v>
          </cell>
          <cell r="F20">
            <v>295.42700000000002</v>
          </cell>
          <cell r="G20">
            <v>295.42700000000002</v>
          </cell>
        </row>
        <row r="21">
          <cell r="A21" t="str">
            <v>254  Сосиски Датские, ВЕС, ТМ КОЛБАСНЫЙ СТАНДАРТ ПОКОМ</v>
          </cell>
          <cell r="D21" t="str">
            <v>00-00005714</v>
          </cell>
          <cell r="F21">
            <v>842.90800000000002</v>
          </cell>
          <cell r="G21">
            <v>842.90800000000002</v>
          </cell>
        </row>
        <row r="22">
          <cell r="A22" t="str">
            <v>257  Сосиски Молочные оригинальные ТМ Особый рецепт, ВЕС.   ПОКОМ</v>
          </cell>
          <cell r="D22" t="str">
            <v>00-00005822</v>
          </cell>
          <cell r="F22">
            <v>188.30799999999999</v>
          </cell>
          <cell r="G22">
            <v>188.30799999999999</v>
          </cell>
        </row>
        <row r="23">
          <cell r="A23" t="str">
            <v>265  Колбаса Балыкбургская, ВЕС, ТМ Баварушка  ПОКОМ</v>
          </cell>
          <cell r="D23" t="str">
            <v>00-00006426</v>
          </cell>
          <cell r="F23">
            <v>947.78300000000002</v>
          </cell>
          <cell r="G23">
            <v>947.78300000000002</v>
          </cell>
        </row>
        <row r="24">
          <cell r="A24" t="str">
            <v>266  Колбаса Филейбургская с сочным окороком, ВЕС, ТМ Баварушка  ПОКОМ</v>
          </cell>
          <cell r="D24" t="str">
            <v>00-00006428</v>
          </cell>
          <cell r="F24">
            <v>-0.72399999999999998</v>
          </cell>
          <cell r="G24">
            <v>-0.72399999999999998</v>
          </cell>
        </row>
        <row r="25">
          <cell r="A25" t="str">
            <v>267  Колбаса Салями Филейбургская зернистая, оболочка фиброуз, ВЕС, ТМ Баварушка  ПОКОМ</v>
          </cell>
          <cell r="D25" t="str">
            <v>00-00006480</v>
          </cell>
          <cell r="F25">
            <v>604.18499999999995</v>
          </cell>
          <cell r="G25">
            <v>604.18499999999995</v>
          </cell>
        </row>
        <row r="26">
          <cell r="A26" t="str">
            <v>316 Колбаса варенокоиз мяса птицы Сервелат Пражский ТМ Зареченские ТС Зареченские  ПОКОМ</v>
          </cell>
          <cell r="D26" t="str">
            <v>00-00008106</v>
          </cell>
          <cell r="F26">
            <v>304.97800000000001</v>
          </cell>
          <cell r="G26">
            <v>304.97800000000001</v>
          </cell>
        </row>
        <row r="27">
          <cell r="A27" t="str">
            <v>317 Колбаса Сервелат Рижский ТМ Зареченские ТС Зареченские  фиброуз в вакуумной у  ПОКОМ</v>
          </cell>
          <cell r="D27" t="str">
            <v>00-00008107</v>
          </cell>
          <cell r="F27">
            <v>340.14100000000002</v>
          </cell>
          <cell r="G27">
            <v>340.14100000000002</v>
          </cell>
        </row>
        <row r="28">
          <cell r="A28" t="str">
            <v>318 Сосиски Датские ТМ Зареченские колбасы ТС Зареченские п полиамид в модифициров  ПОКОМ</v>
          </cell>
          <cell r="D28" t="str">
            <v>00-00008108</v>
          </cell>
          <cell r="F28">
            <v>807.41600000000005</v>
          </cell>
          <cell r="G28">
            <v>807.41600000000005</v>
          </cell>
        </row>
        <row r="29">
          <cell r="A29" t="str">
            <v>Логистический Партнер Шт</v>
          </cell>
          <cell r="D29" t="str">
            <v>00-00000935</v>
          </cell>
          <cell r="F29">
            <v>233.24</v>
          </cell>
          <cell r="G29">
            <v>616</v>
          </cell>
        </row>
        <row r="30">
          <cell r="A30" t="str">
            <v>083  Колбаса Швейцарская 0,17 кг., ШТ., сырокопченая   ПОКОМ</v>
          </cell>
          <cell r="D30" t="str">
            <v>00-00000953</v>
          </cell>
          <cell r="F30">
            <v>10.199999999999999</v>
          </cell>
          <cell r="G30">
            <v>60</v>
          </cell>
        </row>
        <row r="31">
          <cell r="A31" t="str">
            <v>117  Колбаса Сервелат Филейбургский с ароматными пряностями, в/у 0,35 кг срез, БАВАРУШКА ПОКОМ</v>
          </cell>
          <cell r="D31" t="str">
            <v>00-00007292</v>
          </cell>
          <cell r="F31">
            <v>6.3</v>
          </cell>
          <cell r="G31">
            <v>18</v>
          </cell>
        </row>
        <row r="32">
          <cell r="A32" t="str">
            <v>273  Сосиски Сочинки с сочной грудинкой, МГС 0.4кг,   ПОКОМ</v>
          </cell>
          <cell r="D32" t="str">
            <v>00-00007884</v>
          </cell>
          <cell r="F32">
            <v>48</v>
          </cell>
          <cell r="G32">
            <v>120</v>
          </cell>
        </row>
        <row r="33">
          <cell r="A33" t="str">
            <v>301  Сосиски Сочинки по-баварски с сыром,  0.4кг, ТМ Стародворье  ПОКОМ</v>
          </cell>
          <cell r="D33" t="str">
            <v>00-00007885</v>
          </cell>
          <cell r="F33">
            <v>48</v>
          </cell>
          <cell r="G33">
            <v>120</v>
          </cell>
        </row>
        <row r="34">
          <cell r="A34" t="str">
            <v>302  Сосиски Сочинки по-баварски,  0.4кг, ТМ Стародворье  ПОКОМ</v>
          </cell>
          <cell r="D34" t="str">
            <v>00-00007886</v>
          </cell>
          <cell r="F34">
            <v>60</v>
          </cell>
          <cell r="G34">
            <v>150</v>
          </cell>
        </row>
        <row r="35">
          <cell r="A35" t="str">
            <v>320  Сосиски Сочинки с сочным окороком 0,4 кг ТМ Стародворье  ПОКОМ</v>
          </cell>
          <cell r="D35" t="str">
            <v>00-00008111</v>
          </cell>
          <cell r="F35">
            <v>31.2</v>
          </cell>
          <cell r="G35">
            <v>78</v>
          </cell>
        </row>
        <row r="36">
          <cell r="A36" t="str">
            <v>323 Колбаса варенокопченая Балыкбургская рубленая ТМ Баварушка срез 0,35 кг   ПОКОМ</v>
          </cell>
          <cell r="D36" t="str">
            <v>00-00008170</v>
          </cell>
          <cell r="F36">
            <v>-0.35</v>
          </cell>
          <cell r="G36">
            <v>-1</v>
          </cell>
        </row>
        <row r="37">
          <cell r="A37" t="str">
            <v>325 Колбаса Сервелат Мясорубский ТМ Стародворье с мелкорубленным окороком 0,35 кг  ПОКОМ</v>
          </cell>
          <cell r="D37" t="str">
            <v>00-00008268</v>
          </cell>
          <cell r="F37">
            <v>-0.35</v>
          </cell>
          <cell r="G37">
            <v>-1</v>
          </cell>
        </row>
        <row r="38">
          <cell r="A38" t="str">
            <v>349 Сосиски Баварские ТМ Стародворье в оболочке айпи в модифицированной газовой среде 0,42 кг  ПОКОМ</v>
          </cell>
          <cell r="D38" t="str">
            <v>00-00008450</v>
          </cell>
          <cell r="F38">
            <v>30.24</v>
          </cell>
          <cell r="G38">
            <v>72</v>
          </cell>
        </row>
        <row r="39">
          <cell r="A39" t="str">
            <v>Итого</v>
          </cell>
          <cell r="F39">
            <v>8839.848</v>
          </cell>
          <cell r="G39">
            <v>9222.6080000000002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C91"/>
  <sheetViews>
    <sheetView tabSelected="1" workbookViewId="0">
      <pane ySplit="5" topLeftCell="A48" activePane="bottomLeft" state="frozen"/>
      <selection pane="bottomLeft" activeCell="T62" sqref="T62"/>
    </sheetView>
  </sheetViews>
  <sheetFormatPr defaultColWidth="10.5" defaultRowHeight="11.45" customHeight="1" outlineLevelRow="3" x14ac:dyDescent="0.2"/>
  <cols>
    <col min="1" max="1" width="66.6640625" style="1" customWidth="1"/>
    <col min="2" max="2" width="5.1640625" style="1" customWidth="1"/>
    <col min="3" max="3" width="8.33203125" style="1" customWidth="1"/>
    <col min="4" max="7" width="7.83203125" style="1" customWidth="1"/>
    <col min="8" max="8" width="4.6640625" style="24" customWidth="1"/>
    <col min="9" max="10" width="1.5" style="2" customWidth="1"/>
    <col min="11" max="12" width="9.6640625" style="2" customWidth="1"/>
    <col min="13" max="13" width="1.6640625" style="2" customWidth="1"/>
    <col min="14" max="14" width="10.5" style="2" customWidth="1"/>
    <col min="15" max="15" width="1.6640625" style="2" customWidth="1"/>
    <col min="16" max="16" width="7.33203125" style="2" customWidth="1"/>
    <col min="17" max="17" width="9.6640625" style="2" customWidth="1"/>
    <col min="18" max="18" width="2" style="2" customWidth="1"/>
    <col min="19" max="19" width="10.5" style="12"/>
    <col min="20" max="20" width="24" style="12" customWidth="1"/>
    <col min="21" max="22" width="5.33203125" style="2" customWidth="1"/>
    <col min="23" max="25" width="8" style="2" customWidth="1"/>
    <col min="26" max="26" width="23" style="2" customWidth="1"/>
    <col min="27" max="27" width="10.5" style="2"/>
    <col min="28" max="29" width="1.83203125" style="2" customWidth="1"/>
    <col min="30" max="16384" width="10.5" style="2"/>
  </cols>
  <sheetData>
    <row r="1" spans="1:29" ht="12.95" customHeight="1" outlineLevel="1" x14ac:dyDescent="0.2">
      <c r="A1" s="3" t="s">
        <v>0</v>
      </c>
      <c r="B1" s="3"/>
      <c r="C1" s="3"/>
      <c r="D1" s="3"/>
    </row>
    <row r="2" spans="1:29" ht="12.95" customHeight="1" outlineLevel="1" x14ac:dyDescent="0.2">
      <c r="D2" s="3"/>
      <c r="N2" s="31" t="s">
        <v>114</v>
      </c>
    </row>
    <row r="3" spans="1:29" ht="12.95" customHeight="1" x14ac:dyDescent="0.2">
      <c r="A3" s="4" t="s">
        <v>1</v>
      </c>
      <c r="B3" s="19"/>
      <c r="C3" s="19" t="s">
        <v>112</v>
      </c>
      <c r="D3" s="4" t="s">
        <v>2</v>
      </c>
      <c r="E3" s="4"/>
      <c r="F3" s="4"/>
      <c r="G3" s="4"/>
      <c r="H3" s="11" t="s">
        <v>94</v>
      </c>
      <c r="I3" s="12" t="s">
        <v>95</v>
      </c>
      <c r="J3" s="12" t="s">
        <v>96</v>
      </c>
      <c r="K3" s="12" t="s">
        <v>97</v>
      </c>
      <c r="L3" s="12" t="s">
        <v>98</v>
      </c>
      <c r="M3" s="13" t="s">
        <v>99</v>
      </c>
      <c r="N3" s="13" t="s">
        <v>107</v>
      </c>
      <c r="O3" s="12" t="s">
        <v>99</v>
      </c>
      <c r="P3" s="12" t="s">
        <v>100</v>
      </c>
      <c r="Q3" s="12" t="s">
        <v>99</v>
      </c>
      <c r="R3" s="12" t="s">
        <v>99</v>
      </c>
      <c r="S3" s="32" t="s">
        <v>115</v>
      </c>
      <c r="T3" s="33"/>
      <c r="U3" s="12" t="s">
        <v>101</v>
      </c>
      <c r="V3" s="12" t="s">
        <v>102</v>
      </c>
      <c r="W3" s="13" t="s">
        <v>103</v>
      </c>
      <c r="X3" s="13" t="s">
        <v>104</v>
      </c>
      <c r="Y3" s="13" t="s">
        <v>108</v>
      </c>
      <c r="Z3" s="12" t="s">
        <v>105</v>
      </c>
      <c r="AA3" s="12" t="s">
        <v>106</v>
      </c>
      <c r="AB3" s="12"/>
      <c r="AC3" s="12"/>
    </row>
    <row r="4" spans="1:29" ht="26.1" customHeight="1" x14ac:dyDescent="0.2">
      <c r="A4" s="4" t="s">
        <v>3</v>
      </c>
      <c r="B4" s="19" t="s">
        <v>109</v>
      </c>
      <c r="C4" s="19" t="s">
        <v>112</v>
      </c>
      <c r="D4" s="4" t="s">
        <v>4</v>
      </c>
      <c r="E4" s="4" t="s">
        <v>5</v>
      </c>
      <c r="F4" s="4" t="s">
        <v>6</v>
      </c>
      <c r="G4" s="4" t="s">
        <v>7</v>
      </c>
      <c r="H4" s="11"/>
      <c r="I4" s="12"/>
      <c r="J4" s="12"/>
      <c r="K4" s="12"/>
      <c r="L4" s="12"/>
      <c r="M4" s="13"/>
      <c r="N4" s="13" t="s">
        <v>113</v>
      </c>
      <c r="O4" s="14"/>
      <c r="P4" s="12"/>
      <c r="Q4" s="15"/>
      <c r="R4" s="15"/>
      <c r="S4" s="32" t="s">
        <v>116</v>
      </c>
      <c r="T4" s="33" t="s">
        <v>117</v>
      </c>
      <c r="U4" s="12"/>
      <c r="V4" s="12"/>
      <c r="W4" s="12"/>
      <c r="X4" s="12"/>
      <c r="Y4" s="12"/>
      <c r="Z4" s="12"/>
      <c r="AA4" s="15"/>
      <c r="AB4" s="15"/>
      <c r="AC4" s="12"/>
    </row>
    <row r="5" spans="1:29" ht="11.1" customHeight="1" x14ac:dyDescent="0.2">
      <c r="A5" s="5"/>
      <c r="B5" s="18"/>
      <c r="C5" s="18"/>
      <c r="D5" s="6"/>
      <c r="E5" s="7"/>
      <c r="F5" s="16">
        <f t="shared" ref="F5:G5" si="0">SUM(F6:F141)</f>
        <v>35907.413000000015</v>
      </c>
      <c r="G5" s="16">
        <f t="shared" si="0"/>
        <v>43220.944999999992</v>
      </c>
      <c r="H5" s="11"/>
      <c r="I5" s="16">
        <f t="shared" ref="I5:R5" si="1">SUM(I6:I141)</f>
        <v>0</v>
      </c>
      <c r="J5" s="16">
        <f t="shared" si="1"/>
        <v>0</v>
      </c>
      <c r="K5" s="16">
        <f t="shared" si="1"/>
        <v>26683.805000000004</v>
      </c>
      <c r="L5" s="16">
        <f t="shared" si="1"/>
        <v>9223.6080000000002</v>
      </c>
      <c r="M5" s="17">
        <f t="shared" si="1"/>
        <v>0</v>
      </c>
      <c r="N5" s="16">
        <f t="shared" si="1"/>
        <v>-800</v>
      </c>
      <c r="O5" s="16">
        <f t="shared" si="1"/>
        <v>0</v>
      </c>
      <c r="P5" s="16">
        <f t="shared" si="1"/>
        <v>5336.7609999999959</v>
      </c>
      <c r="Q5" s="16">
        <f t="shared" si="1"/>
        <v>16805</v>
      </c>
      <c r="R5" s="16">
        <f t="shared" si="1"/>
        <v>0</v>
      </c>
      <c r="S5" s="16">
        <f t="shared" ref="S5" si="2">SUM(S6:S73)</f>
        <v>0</v>
      </c>
      <c r="T5" s="34"/>
      <c r="U5" s="12"/>
      <c r="V5" s="12"/>
      <c r="W5" s="16">
        <f>SUM(W6:W141)</f>
        <v>5835.7729999999983</v>
      </c>
      <c r="X5" s="16">
        <f>SUM(X6:X141)</f>
        <v>6745.1405999999997</v>
      </c>
      <c r="Y5" s="16">
        <f>SUM(Y6:Y141)</f>
        <v>5241.4244000000035</v>
      </c>
      <c r="Z5" s="12"/>
      <c r="AA5" s="16">
        <f>SUM(AA6:AA141)</f>
        <v>15118.550000000001</v>
      </c>
      <c r="AB5" s="16">
        <f>SUM(AB6:AB141)</f>
        <v>0</v>
      </c>
      <c r="AC5" s="16">
        <f>SUM(AC6:AC141)</f>
        <v>0</v>
      </c>
    </row>
    <row r="6" spans="1:29" ht="11.1" customHeight="1" outlineLevel="3" x14ac:dyDescent="0.2">
      <c r="A6" s="8" t="s">
        <v>8</v>
      </c>
      <c r="B6" s="8" t="str">
        <f>VLOOKUP(A6,[1]TDSheet!$A:$B,2,0)</f>
        <v>кг</v>
      </c>
      <c r="C6" s="8"/>
      <c r="D6" s="9">
        <v>219.88399999999999</v>
      </c>
      <c r="E6" s="9">
        <v>18.198</v>
      </c>
      <c r="F6" s="9">
        <v>122</v>
      </c>
      <c r="G6" s="26">
        <f>100.038+G78</f>
        <v>82.463999999999999</v>
      </c>
      <c r="H6" s="24">
        <f>VLOOKUP(A6,[1]TDSheet!$A:$H,8,0)</f>
        <v>0</v>
      </c>
      <c r="K6" s="2">
        <f>F6-L6</f>
        <v>122</v>
      </c>
      <c r="P6" s="2">
        <f>K6/5</f>
        <v>24.4</v>
      </c>
      <c r="Q6" s="22"/>
      <c r="R6" s="22"/>
      <c r="S6" s="35"/>
      <c r="U6" s="2">
        <f>(G6+N6+Q6+R6)/P6</f>
        <v>3.3796721311475411</v>
      </c>
      <c r="V6" s="2">
        <f>(G6+N6)/P6</f>
        <v>3.3796721311475411</v>
      </c>
      <c r="W6" s="2">
        <f>VLOOKUP(A6,[1]TDSheet!$A:$X,24,0)</f>
        <v>13.8988</v>
      </c>
      <c r="X6" s="2">
        <f>VLOOKUP(A6,[1]TDSheet!$A:$Y,25,0)</f>
        <v>23.069200000000002</v>
      </c>
      <c r="Y6" s="2">
        <f>VLOOKUP(A6,[1]TDSheet!$A:$P,16,0)</f>
        <v>11.0116</v>
      </c>
      <c r="Z6" s="30" t="str">
        <f>VLOOKUP(A6,[1]TDSheet!$A:$Z,26,0)</f>
        <v>выведен из бланка заказа</v>
      </c>
      <c r="AA6" s="2">
        <f>Q6*H6</f>
        <v>0</v>
      </c>
    </row>
    <row r="7" spans="1:29" ht="11.1" customHeight="1" outlineLevel="3" x14ac:dyDescent="0.2">
      <c r="A7" s="8" t="s">
        <v>9</v>
      </c>
      <c r="B7" s="8" t="str">
        <f>VLOOKUP(A7,[1]TDSheet!$A:$B,2,0)</f>
        <v>кг</v>
      </c>
      <c r="C7" s="23" t="str">
        <f>VLOOKUP(A7,[1]TDSheet!$A:$C,3,0)</f>
        <v>Окт</v>
      </c>
      <c r="D7" s="10"/>
      <c r="E7" s="9">
        <v>96.849000000000004</v>
      </c>
      <c r="F7" s="9">
        <v>1.3420000000000001</v>
      </c>
      <c r="G7" s="9">
        <v>95.507000000000005</v>
      </c>
      <c r="H7" s="24">
        <f>VLOOKUP(A7,[1]TDSheet!$A:$H,8,0)</f>
        <v>1</v>
      </c>
      <c r="K7" s="2">
        <f t="shared" ref="K7:K70" si="3">F7-L7</f>
        <v>1.3420000000000001</v>
      </c>
      <c r="P7" s="2">
        <f t="shared" ref="P7:P70" si="4">K7/5</f>
        <v>0.26840000000000003</v>
      </c>
      <c r="Q7" s="22"/>
      <c r="R7" s="22"/>
      <c r="S7" s="35"/>
      <c r="U7" s="2">
        <f t="shared" ref="U7:U70" si="5">(G7+N7+Q7+R7)/P7</f>
        <v>355.83830104321908</v>
      </c>
      <c r="V7" s="2">
        <f t="shared" ref="V7:V70" si="6">(G7+N7)/P7</f>
        <v>355.83830104321908</v>
      </c>
      <c r="W7" s="2">
        <f>VLOOKUP(A7,[1]TDSheet!$A:$X,24,0)</f>
        <v>24.9162</v>
      </c>
      <c r="X7" s="2">
        <f>VLOOKUP(A7,[1]TDSheet!$A:$Y,25,0)</f>
        <v>10.5504</v>
      </c>
      <c r="Y7" s="2">
        <f>VLOOKUP(A7,[1]TDSheet!$A:$P,16,0)</f>
        <v>0</v>
      </c>
      <c r="Z7" s="29" t="str">
        <f>VLOOKUP(A7,[1]TDSheet!$A:$Z,26,0)</f>
        <v>акция/вывод</v>
      </c>
      <c r="AA7" s="2">
        <f t="shared" ref="AA7:AA70" si="7">Q7*H7</f>
        <v>0</v>
      </c>
    </row>
    <row r="8" spans="1:29" ht="11.1" customHeight="1" outlineLevel="3" x14ac:dyDescent="0.2">
      <c r="A8" s="8" t="s">
        <v>10</v>
      </c>
      <c r="B8" s="8" t="str">
        <f>VLOOKUP(A8,[1]TDSheet!$A:$B,2,0)</f>
        <v>кг</v>
      </c>
      <c r="C8" s="8"/>
      <c r="D8" s="9">
        <v>372.25</v>
      </c>
      <c r="E8" s="9">
        <v>197.76400000000001</v>
      </c>
      <c r="F8" s="9">
        <v>551.99199999999996</v>
      </c>
      <c r="G8" s="9">
        <v>1.464</v>
      </c>
      <c r="H8" s="24">
        <f>VLOOKUP(A8,[1]TDSheet!$A:$H,8,0)</f>
        <v>1</v>
      </c>
      <c r="K8" s="2">
        <f t="shared" si="3"/>
        <v>355.678</v>
      </c>
      <c r="L8" s="2">
        <f>VLOOKUP(A8,[2]TDSheet!$A:$G,7,0)</f>
        <v>196.31399999999999</v>
      </c>
      <c r="P8" s="2">
        <f t="shared" si="4"/>
        <v>71.135599999999997</v>
      </c>
      <c r="Q8" s="22">
        <v>450</v>
      </c>
      <c r="R8" s="22"/>
      <c r="S8" s="35"/>
      <c r="U8" s="2">
        <f t="shared" si="5"/>
        <v>6.346526914793718</v>
      </c>
      <c r="V8" s="2">
        <f t="shared" si="6"/>
        <v>2.0580412620403849E-2</v>
      </c>
      <c r="W8" s="2">
        <f>VLOOKUP(A8,[1]TDSheet!$A:$X,24,0)</f>
        <v>55.382600000000004</v>
      </c>
      <c r="X8" s="2">
        <f>VLOOKUP(A8,[1]TDSheet!$A:$Y,25,0)</f>
        <v>53.266200000000005</v>
      </c>
      <c r="Y8" s="2">
        <f>VLOOKUP(A8,[1]TDSheet!$A:$P,16,0)</f>
        <v>23.800999999999995</v>
      </c>
      <c r="AA8" s="2">
        <f t="shared" si="7"/>
        <v>450</v>
      </c>
    </row>
    <row r="9" spans="1:29" ht="11.1" customHeight="1" outlineLevel="3" x14ac:dyDescent="0.2">
      <c r="A9" s="8" t="s">
        <v>11</v>
      </c>
      <c r="B9" s="8" t="str">
        <f>VLOOKUP(A9,[1]TDSheet!$A:$B,2,0)</f>
        <v>кг</v>
      </c>
      <c r="C9" s="8"/>
      <c r="D9" s="9">
        <v>332.07299999999998</v>
      </c>
      <c r="E9" s="9">
        <v>567.78599999999994</v>
      </c>
      <c r="F9" s="9">
        <v>380.97300000000001</v>
      </c>
      <c r="G9" s="9">
        <v>450.65699999999998</v>
      </c>
      <c r="H9" s="24">
        <f>VLOOKUP(A9,[1]TDSheet!$A:$H,8,0)</f>
        <v>1</v>
      </c>
      <c r="K9" s="2">
        <f t="shared" si="3"/>
        <v>297.56600000000003</v>
      </c>
      <c r="L9" s="2">
        <f>VLOOKUP(A9,[2]TDSheet!$A:$G,7,0)</f>
        <v>83.406999999999996</v>
      </c>
      <c r="P9" s="2">
        <f t="shared" si="4"/>
        <v>59.513200000000005</v>
      </c>
      <c r="Q9" s="22">
        <v>240</v>
      </c>
      <c r="R9" s="22"/>
      <c r="S9" s="35"/>
      <c r="U9" s="2">
        <f t="shared" si="5"/>
        <v>11.605106094110212</v>
      </c>
      <c r="V9" s="2">
        <f t="shared" si="6"/>
        <v>7.5723873023127632</v>
      </c>
      <c r="W9" s="2">
        <f>VLOOKUP(A9,[1]TDSheet!$A:$X,24,0)</f>
        <v>113.93559999999999</v>
      </c>
      <c r="X9" s="2">
        <f>VLOOKUP(A9,[1]TDSheet!$A:$Y,25,0)</f>
        <v>45.820599999999999</v>
      </c>
      <c r="Y9" s="2">
        <f>VLOOKUP(A9,[1]TDSheet!$A:$P,16,0)</f>
        <v>77.451999999999998</v>
      </c>
      <c r="AA9" s="2">
        <f t="shared" si="7"/>
        <v>240</v>
      </c>
    </row>
    <row r="10" spans="1:29" ht="11.1" customHeight="1" outlineLevel="3" x14ac:dyDescent="0.2">
      <c r="A10" s="8" t="s">
        <v>12</v>
      </c>
      <c r="B10" s="8" t="str">
        <f>VLOOKUP(A10,[1]TDSheet!$A:$B,2,0)</f>
        <v>кг</v>
      </c>
      <c r="C10" s="8"/>
      <c r="D10" s="9">
        <v>189.38499999999999</v>
      </c>
      <c r="E10" s="9">
        <v>237.666</v>
      </c>
      <c r="F10" s="9">
        <v>152.64699999999999</v>
      </c>
      <c r="G10" s="9">
        <v>226.946</v>
      </c>
      <c r="H10" s="24">
        <f>VLOOKUP(A10,[1]TDSheet!$A:$H,8,0)</f>
        <v>1</v>
      </c>
      <c r="K10" s="2">
        <f t="shared" si="3"/>
        <v>152.64699999999999</v>
      </c>
      <c r="P10" s="2">
        <f t="shared" si="4"/>
        <v>30.529399999999999</v>
      </c>
      <c r="Q10" s="22">
        <v>120</v>
      </c>
      <c r="R10" s="22"/>
      <c r="S10" s="35"/>
      <c r="U10" s="2">
        <f t="shared" si="5"/>
        <v>11.364324225173114</v>
      </c>
      <c r="V10" s="2">
        <f t="shared" si="6"/>
        <v>7.4336868723263478</v>
      </c>
      <c r="W10" s="2">
        <f>VLOOKUP(A10,[1]TDSheet!$A:$X,24,0)</f>
        <v>45.5062</v>
      </c>
      <c r="X10" s="2">
        <f>VLOOKUP(A10,[1]TDSheet!$A:$Y,25,0)</f>
        <v>13.090199999999999</v>
      </c>
      <c r="Y10" s="2">
        <f>VLOOKUP(A10,[1]TDSheet!$A:$P,16,0)</f>
        <v>29.8842</v>
      </c>
      <c r="AA10" s="2">
        <f t="shared" si="7"/>
        <v>120</v>
      </c>
    </row>
    <row r="11" spans="1:29" ht="11.1" customHeight="1" outlineLevel="3" x14ac:dyDescent="0.2">
      <c r="A11" s="8" t="s">
        <v>25</v>
      </c>
      <c r="B11" s="8" t="str">
        <f>VLOOKUP(A11,[1]TDSheet!$A:$B,2,0)</f>
        <v>шт</v>
      </c>
      <c r="C11" s="8"/>
      <c r="D11" s="9">
        <v>142</v>
      </c>
      <c r="E11" s="9">
        <v>249</v>
      </c>
      <c r="F11" s="9">
        <v>28</v>
      </c>
      <c r="G11" s="9">
        <v>228</v>
      </c>
      <c r="H11" s="24">
        <f>VLOOKUP(A11,[1]TDSheet!$A:$H,8,0)</f>
        <v>0.45</v>
      </c>
      <c r="K11" s="2">
        <f t="shared" si="3"/>
        <v>28</v>
      </c>
      <c r="P11" s="2">
        <f t="shared" si="4"/>
        <v>5.6</v>
      </c>
      <c r="Q11" s="22"/>
      <c r="R11" s="22"/>
      <c r="S11" s="35"/>
      <c r="U11" s="2">
        <f t="shared" si="5"/>
        <v>40.714285714285715</v>
      </c>
      <c r="V11" s="2">
        <f t="shared" si="6"/>
        <v>40.714285714285715</v>
      </c>
      <c r="W11" s="2">
        <f>VLOOKUP(A11,[1]TDSheet!$A:$X,24,0)</f>
        <v>0</v>
      </c>
      <c r="X11" s="2">
        <f>VLOOKUP(A11,[1]TDSheet!$A:$Y,25,0)</f>
        <v>15.6</v>
      </c>
      <c r="Y11" s="2">
        <f>VLOOKUP(A11,[1]TDSheet!$A:$P,16,0)</f>
        <v>31</v>
      </c>
      <c r="AA11" s="2">
        <f t="shared" si="7"/>
        <v>0</v>
      </c>
    </row>
    <row r="12" spans="1:29" ht="11.1" customHeight="1" outlineLevel="3" x14ac:dyDescent="0.2">
      <c r="A12" s="8" t="s">
        <v>72</v>
      </c>
      <c r="B12" s="8" t="str">
        <f>VLOOKUP(A12,[1]TDSheet!$A:$B,2,0)</f>
        <v>шт</v>
      </c>
      <c r="C12" s="8"/>
      <c r="D12" s="9">
        <v>59</v>
      </c>
      <c r="E12" s="9">
        <v>60</v>
      </c>
      <c r="F12" s="9">
        <v>18</v>
      </c>
      <c r="G12" s="9">
        <v>60</v>
      </c>
      <c r="H12" s="24">
        <f>VLOOKUP(A12,[1]TDSheet!$A:$H,8,0)</f>
        <v>0.5</v>
      </c>
      <c r="K12" s="2">
        <f t="shared" si="3"/>
        <v>18</v>
      </c>
      <c r="P12" s="2">
        <f t="shared" si="4"/>
        <v>3.6</v>
      </c>
      <c r="Q12" s="22"/>
      <c r="R12" s="22"/>
      <c r="S12" s="35"/>
      <c r="U12" s="2">
        <f t="shared" si="5"/>
        <v>16.666666666666668</v>
      </c>
      <c r="V12" s="2">
        <f t="shared" si="6"/>
        <v>16.666666666666668</v>
      </c>
      <c r="W12" s="2">
        <f>VLOOKUP(A12,[1]TDSheet!$A:$X,24,0)</f>
        <v>0</v>
      </c>
      <c r="X12" s="2">
        <f>VLOOKUP(A12,[1]TDSheet!$A:$Y,25,0)</f>
        <v>4</v>
      </c>
      <c r="Y12" s="2">
        <f>VLOOKUP(A12,[1]TDSheet!$A:$P,16,0)</f>
        <v>8.4</v>
      </c>
      <c r="AA12" s="2">
        <f t="shared" si="7"/>
        <v>0</v>
      </c>
    </row>
    <row r="13" spans="1:29" ht="21.95" customHeight="1" outlineLevel="3" x14ac:dyDescent="0.2">
      <c r="A13" s="8" t="s">
        <v>73</v>
      </c>
      <c r="B13" s="8" t="str">
        <f>VLOOKUP(A13,[1]TDSheet!$A:$B,2,0)</f>
        <v>шт</v>
      </c>
      <c r="C13" s="8"/>
      <c r="D13" s="9">
        <v>64</v>
      </c>
      <c r="E13" s="9">
        <v>225</v>
      </c>
      <c r="F13" s="9">
        <v>111</v>
      </c>
      <c r="G13" s="9">
        <v>85</v>
      </c>
      <c r="H13" s="24">
        <f>VLOOKUP(A13,[1]TDSheet!$A:$H,8,0)</f>
        <v>0.17</v>
      </c>
      <c r="K13" s="2">
        <f t="shared" si="3"/>
        <v>51</v>
      </c>
      <c r="L13" s="2">
        <f>VLOOKUP(A13,[2]TDSheet!$A:$G,7,0)</f>
        <v>60</v>
      </c>
      <c r="P13" s="2">
        <f t="shared" si="4"/>
        <v>10.199999999999999</v>
      </c>
      <c r="Q13" s="22">
        <v>35</v>
      </c>
      <c r="R13" s="22"/>
      <c r="S13" s="35"/>
      <c r="U13" s="2">
        <f t="shared" si="5"/>
        <v>11.764705882352942</v>
      </c>
      <c r="V13" s="2">
        <f t="shared" si="6"/>
        <v>8.3333333333333339</v>
      </c>
      <c r="W13" s="2">
        <f>VLOOKUP(A13,[1]TDSheet!$A:$X,24,0)</f>
        <v>20.399999999999999</v>
      </c>
      <c r="X13" s="2">
        <f>VLOOKUP(A13,[1]TDSheet!$A:$Y,25,0)</f>
        <v>0</v>
      </c>
      <c r="Y13" s="2">
        <f>VLOOKUP(A13,[1]TDSheet!$A:$P,16,0)</f>
        <v>11.8</v>
      </c>
      <c r="AA13" s="2">
        <f t="shared" si="7"/>
        <v>5.95</v>
      </c>
    </row>
    <row r="14" spans="1:29" ht="11.1" customHeight="1" outlineLevel="3" x14ac:dyDescent="0.2">
      <c r="A14" s="8" t="s">
        <v>74</v>
      </c>
      <c r="B14" s="8" t="str">
        <f>VLOOKUP(A14,[1]TDSheet!$A:$B,2,0)</f>
        <v>шт</v>
      </c>
      <c r="C14" s="8"/>
      <c r="D14" s="9">
        <v>172</v>
      </c>
      <c r="E14" s="9">
        <v>134</v>
      </c>
      <c r="F14" s="9">
        <v>117</v>
      </c>
      <c r="G14" s="26">
        <f>96+G74</f>
        <v>93</v>
      </c>
      <c r="H14" s="24">
        <f>VLOOKUP(A14,[1]TDSheet!$A:$H,8,0)</f>
        <v>0.42</v>
      </c>
      <c r="K14" s="2">
        <f t="shared" si="3"/>
        <v>117</v>
      </c>
      <c r="P14" s="2">
        <f t="shared" si="4"/>
        <v>23.4</v>
      </c>
      <c r="Q14" s="22">
        <v>150</v>
      </c>
      <c r="R14" s="22"/>
      <c r="S14" s="35"/>
      <c r="U14" s="2">
        <f t="shared" si="5"/>
        <v>10.384615384615385</v>
      </c>
      <c r="V14" s="2">
        <f t="shared" si="6"/>
        <v>3.9743589743589745</v>
      </c>
      <c r="W14" s="2">
        <f>VLOOKUP(A14,[1]TDSheet!$A:$X,24,0)</f>
        <v>32.4</v>
      </c>
      <c r="X14" s="2">
        <f>VLOOKUP(A14,[1]TDSheet!$A:$Y,25,0)</f>
        <v>314</v>
      </c>
      <c r="Y14" s="2">
        <f>VLOOKUP(A14,[1]TDSheet!$A:$P,16,0)</f>
        <v>19.2</v>
      </c>
      <c r="AA14" s="2">
        <f t="shared" si="7"/>
        <v>63</v>
      </c>
    </row>
    <row r="15" spans="1:29" ht="11.1" customHeight="1" outlineLevel="3" x14ac:dyDescent="0.2">
      <c r="A15" s="8" t="s">
        <v>75</v>
      </c>
      <c r="B15" s="8" t="str">
        <f>VLOOKUP(A15,[1]TDSheet!$A:$B,2,0)</f>
        <v>шт</v>
      </c>
      <c r="C15" s="8"/>
      <c r="D15" s="9">
        <v>71</v>
      </c>
      <c r="E15" s="9">
        <v>277</v>
      </c>
      <c r="F15" s="9">
        <v>23</v>
      </c>
      <c r="G15" s="9">
        <v>222</v>
      </c>
      <c r="H15" s="24">
        <f>VLOOKUP(A15,[1]TDSheet!$A:$H,8,0)</f>
        <v>0.42</v>
      </c>
      <c r="K15" s="2">
        <f t="shared" si="3"/>
        <v>23</v>
      </c>
      <c r="P15" s="2">
        <f t="shared" si="4"/>
        <v>4.5999999999999996</v>
      </c>
      <c r="Q15" s="22"/>
      <c r="R15" s="22"/>
      <c r="S15" s="35"/>
      <c r="U15" s="2">
        <f t="shared" si="5"/>
        <v>48.260869565217398</v>
      </c>
      <c r="V15" s="2">
        <f t="shared" si="6"/>
        <v>48.260869565217398</v>
      </c>
      <c r="W15" s="2">
        <f>VLOOKUP(A15,[1]TDSheet!$A:$X,24,0)</f>
        <v>35.083999999999996</v>
      </c>
      <c r="X15" s="2">
        <f>VLOOKUP(A15,[1]TDSheet!$A:$Y,25,0)</f>
        <v>8.1999999999999993</v>
      </c>
      <c r="Y15" s="2">
        <f>VLOOKUP(A15,[1]TDSheet!$A:$P,16,0)</f>
        <v>28.8</v>
      </c>
      <c r="AA15" s="2">
        <f t="shared" si="7"/>
        <v>0</v>
      </c>
    </row>
    <row r="16" spans="1:29" ht="11.1" customHeight="1" outlineLevel="3" x14ac:dyDescent="0.2">
      <c r="A16" s="8" t="s">
        <v>76</v>
      </c>
      <c r="B16" s="8" t="str">
        <f>VLOOKUP(A16,[1]TDSheet!$A:$B,2,0)</f>
        <v>шт</v>
      </c>
      <c r="C16" s="8"/>
      <c r="D16" s="10">
        <v>170</v>
      </c>
      <c r="E16" s="9">
        <v>154</v>
      </c>
      <c r="F16" s="9">
        <v>142</v>
      </c>
      <c r="G16" s="9">
        <v>95</v>
      </c>
      <c r="H16" s="24">
        <f>VLOOKUP(A16,[1]TDSheet!$A:$H,8,0)</f>
        <v>0.42</v>
      </c>
      <c r="K16" s="2">
        <f t="shared" si="3"/>
        <v>142</v>
      </c>
      <c r="P16" s="2">
        <f t="shared" si="4"/>
        <v>28.4</v>
      </c>
      <c r="Q16" s="22">
        <v>170</v>
      </c>
      <c r="R16" s="22"/>
      <c r="S16" s="35"/>
      <c r="U16" s="2">
        <f t="shared" si="5"/>
        <v>9.330985915492958</v>
      </c>
      <c r="V16" s="2">
        <f t="shared" si="6"/>
        <v>3.3450704225352115</v>
      </c>
      <c r="W16" s="2">
        <f>VLOOKUP(A16,[1]TDSheet!$A:$X,24,0)</f>
        <v>25.4</v>
      </c>
      <c r="X16" s="2">
        <f>VLOOKUP(A16,[1]TDSheet!$A:$Y,25,0)</f>
        <v>22.4</v>
      </c>
      <c r="Y16" s="2">
        <f>VLOOKUP(A16,[1]TDSheet!$A:$P,16,0)</f>
        <v>24.8</v>
      </c>
      <c r="AA16" s="2">
        <f t="shared" si="7"/>
        <v>71.399999999999991</v>
      </c>
    </row>
    <row r="17" spans="1:27" ht="21.95" customHeight="1" outlineLevel="3" x14ac:dyDescent="0.2">
      <c r="A17" s="8" t="s">
        <v>77</v>
      </c>
      <c r="B17" s="8" t="str">
        <f>VLOOKUP(A17,[1]TDSheet!$A:$B,2,0)</f>
        <v>шт</v>
      </c>
      <c r="C17" s="8"/>
      <c r="D17" s="9">
        <v>544</v>
      </c>
      <c r="E17" s="9"/>
      <c r="F17" s="9">
        <v>171</v>
      </c>
      <c r="G17" s="9">
        <v>297</v>
      </c>
      <c r="H17" s="24">
        <f>VLOOKUP(A17,[1]TDSheet!$A:$H,8,0)</f>
        <v>0.35</v>
      </c>
      <c r="K17" s="2">
        <f t="shared" si="3"/>
        <v>153</v>
      </c>
      <c r="L17" s="2">
        <f>VLOOKUP(A17,[2]TDSheet!$A:$G,7,0)</f>
        <v>18</v>
      </c>
      <c r="P17" s="2">
        <f t="shared" si="4"/>
        <v>30.6</v>
      </c>
      <c r="Q17" s="22">
        <v>60</v>
      </c>
      <c r="R17" s="22"/>
      <c r="S17" s="35"/>
      <c r="U17" s="2">
        <f t="shared" si="5"/>
        <v>11.666666666666666</v>
      </c>
      <c r="V17" s="2">
        <f t="shared" si="6"/>
        <v>9.7058823529411757</v>
      </c>
      <c r="W17" s="2">
        <f>VLOOKUP(A17,[1]TDSheet!$A:$X,24,0)</f>
        <v>36</v>
      </c>
      <c r="X17" s="2">
        <f>VLOOKUP(A17,[1]TDSheet!$A:$Y,25,0)</f>
        <v>15</v>
      </c>
      <c r="Y17" s="2">
        <f>VLOOKUP(A17,[1]TDSheet!$A:$P,16,0)</f>
        <v>31.2</v>
      </c>
      <c r="AA17" s="2">
        <f t="shared" si="7"/>
        <v>21</v>
      </c>
    </row>
    <row r="18" spans="1:27" ht="11.1" customHeight="1" outlineLevel="3" x14ac:dyDescent="0.2">
      <c r="A18" s="8" t="s">
        <v>78</v>
      </c>
      <c r="B18" s="8" t="str">
        <f>VLOOKUP(A18,[1]TDSheet!$A:$B,2,0)</f>
        <v>шт</v>
      </c>
      <c r="C18" s="8"/>
      <c r="D18" s="10">
        <v>135</v>
      </c>
      <c r="E18" s="9">
        <v>258</v>
      </c>
      <c r="F18" s="9">
        <v>76</v>
      </c>
      <c r="G18" s="9">
        <v>247</v>
      </c>
      <c r="H18" s="24">
        <f>VLOOKUP(A18,[1]TDSheet!$A:$H,8,0)</f>
        <v>0.35</v>
      </c>
      <c r="K18" s="2">
        <f t="shared" si="3"/>
        <v>76</v>
      </c>
      <c r="P18" s="2">
        <f t="shared" si="4"/>
        <v>15.2</v>
      </c>
      <c r="Q18" s="22"/>
      <c r="R18" s="22"/>
      <c r="S18" s="35"/>
      <c r="U18" s="2">
        <f t="shared" si="5"/>
        <v>16.25</v>
      </c>
      <c r="V18" s="2">
        <f t="shared" si="6"/>
        <v>16.25</v>
      </c>
      <c r="W18" s="2">
        <f>VLOOKUP(A18,[1]TDSheet!$A:$X,24,0)</f>
        <v>37.4</v>
      </c>
      <c r="X18" s="2">
        <f>VLOOKUP(A18,[1]TDSheet!$A:$Y,25,0)</f>
        <v>12.4</v>
      </c>
      <c r="Y18" s="2">
        <f>VLOOKUP(A18,[1]TDSheet!$A:$P,16,0)</f>
        <v>33.200000000000003</v>
      </c>
      <c r="AA18" s="2">
        <f t="shared" si="7"/>
        <v>0</v>
      </c>
    </row>
    <row r="19" spans="1:27" ht="11.1" customHeight="1" outlineLevel="3" x14ac:dyDescent="0.2">
      <c r="A19" s="8" t="s">
        <v>28</v>
      </c>
      <c r="B19" s="8" t="str">
        <f>VLOOKUP(A19,[1]TDSheet!$A:$B,2,0)</f>
        <v>кг</v>
      </c>
      <c r="C19" s="23" t="str">
        <f>VLOOKUP(A19,[1]TDSheet!$A:$C,3,0)</f>
        <v>Окт</v>
      </c>
      <c r="D19" s="10">
        <v>1267.4359999999999</v>
      </c>
      <c r="E19" s="9">
        <v>203.44900000000001</v>
      </c>
      <c r="F19" s="9">
        <v>562.67399999999998</v>
      </c>
      <c r="G19" s="26">
        <f>228.017+G79</f>
        <v>69.371000000000009</v>
      </c>
      <c r="H19" s="24">
        <f>VLOOKUP(A19,[1]TDSheet!$A:$H,8,0)</f>
        <v>1</v>
      </c>
      <c r="K19" s="2">
        <f t="shared" si="3"/>
        <v>361.99299999999994</v>
      </c>
      <c r="L19" s="2">
        <f>VLOOKUP(A19,[2]TDSheet!$A:$G,7,0)</f>
        <v>200.68100000000001</v>
      </c>
      <c r="P19" s="2">
        <f t="shared" si="4"/>
        <v>72.398599999999988</v>
      </c>
      <c r="Q19" s="22">
        <v>490</v>
      </c>
      <c r="R19" s="22"/>
      <c r="S19" s="35"/>
      <c r="U19" s="2">
        <f t="shared" si="5"/>
        <v>7.7262681875063892</v>
      </c>
      <c r="V19" s="2">
        <f t="shared" si="6"/>
        <v>0.95818151179718969</v>
      </c>
      <c r="W19" s="2">
        <f>VLOOKUP(A19,[1]TDSheet!$A:$X,24,0)</f>
        <v>93.424199999999999</v>
      </c>
      <c r="X19" s="2">
        <f>VLOOKUP(A19,[1]TDSheet!$A:$Y,25,0)</f>
        <v>65.197800000000001</v>
      </c>
      <c r="Y19" s="2">
        <f>VLOOKUP(A19,[1]TDSheet!$A:$P,16,0)</f>
        <v>61.506799999999998</v>
      </c>
      <c r="AA19" s="2">
        <f t="shared" si="7"/>
        <v>490</v>
      </c>
    </row>
    <row r="20" spans="1:27" ht="21.95" customHeight="1" outlineLevel="3" x14ac:dyDescent="0.2">
      <c r="A20" s="8" t="s">
        <v>29</v>
      </c>
      <c r="B20" s="8" t="str">
        <f>VLOOKUP(A20,[1]TDSheet!$A:$B,2,0)</f>
        <v>кг</v>
      </c>
      <c r="C20" s="8"/>
      <c r="D20" s="10">
        <v>4624.4960000000001</v>
      </c>
      <c r="E20" s="9">
        <v>8540.7630000000008</v>
      </c>
      <c r="F20" s="9">
        <v>3283.3789999999999</v>
      </c>
      <c r="G20" s="9">
        <v>7392.4610000000002</v>
      </c>
      <c r="H20" s="24">
        <f>VLOOKUP(A20,[1]TDSheet!$A:$H,8,0)</f>
        <v>1</v>
      </c>
      <c r="K20" s="2">
        <f t="shared" si="3"/>
        <v>3283.3789999999999</v>
      </c>
      <c r="P20" s="2">
        <f t="shared" si="4"/>
        <v>656.67579999999998</v>
      </c>
      <c r="Q20" s="22">
        <v>460</v>
      </c>
      <c r="R20" s="22"/>
      <c r="S20" s="35"/>
      <c r="U20" s="2">
        <f t="shared" si="5"/>
        <v>11.957896118602209</v>
      </c>
      <c r="V20" s="2">
        <f t="shared" si="6"/>
        <v>11.257398247354327</v>
      </c>
      <c r="W20" s="2">
        <f>VLOOKUP(A20,[1]TDSheet!$A:$X,24,0)</f>
        <v>256.51040000000012</v>
      </c>
      <c r="X20" s="2">
        <f>VLOOKUP(A20,[1]TDSheet!$A:$Y,25,0)</f>
        <v>682.59559999999999</v>
      </c>
      <c r="Y20" s="2">
        <f>VLOOKUP(A20,[1]TDSheet!$A:$P,16,0)</f>
        <v>779.81540000000007</v>
      </c>
      <c r="AA20" s="2">
        <f t="shared" si="7"/>
        <v>460</v>
      </c>
    </row>
    <row r="21" spans="1:27" ht="11.1" customHeight="1" outlineLevel="3" x14ac:dyDescent="0.2">
      <c r="A21" s="8" t="s">
        <v>30</v>
      </c>
      <c r="B21" s="8" t="str">
        <f>VLOOKUP(A21,[1]TDSheet!$A:$B,2,0)</f>
        <v>кг</v>
      </c>
      <c r="C21" s="23" t="str">
        <f>VLOOKUP(A21,[1]TDSheet!$A:$C,3,0)</f>
        <v>Окт</v>
      </c>
      <c r="D21" s="10">
        <v>3741.5630000000001</v>
      </c>
      <c r="E21" s="9">
        <v>602.85199999999998</v>
      </c>
      <c r="F21" s="9">
        <v>683.57299999999998</v>
      </c>
      <c r="G21" s="26">
        <f>641.631+G80</f>
        <v>483.65199999999993</v>
      </c>
      <c r="H21" s="24">
        <f>VLOOKUP(A21,[1]TDSheet!$A:$H,8,0)</f>
        <v>1</v>
      </c>
      <c r="K21" s="2">
        <f t="shared" si="3"/>
        <v>382.13399999999996</v>
      </c>
      <c r="L21" s="2">
        <f>VLOOKUP(A21,[2]TDSheet!$A:$G,7,0)</f>
        <v>301.43900000000002</v>
      </c>
      <c r="P21" s="2">
        <f t="shared" si="4"/>
        <v>76.426799999999986</v>
      </c>
      <c r="Q21" s="22">
        <v>410</v>
      </c>
      <c r="R21" s="22"/>
      <c r="S21" s="35"/>
      <c r="U21" s="2">
        <f t="shared" si="5"/>
        <v>11.692914003988131</v>
      </c>
      <c r="V21" s="2">
        <f t="shared" si="6"/>
        <v>6.328303684048004</v>
      </c>
      <c r="W21" s="2">
        <f>VLOOKUP(A21,[1]TDSheet!$A:$X,24,0)</f>
        <v>97.9054</v>
      </c>
      <c r="X21" s="2">
        <f>VLOOKUP(A21,[1]TDSheet!$A:$Y,25,0)</f>
        <v>211.71840000000003</v>
      </c>
      <c r="Y21" s="2">
        <f>VLOOKUP(A21,[1]TDSheet!$A:$P,16,0)</f>
        <v>83.060800000000015</v>
      </c>
      <c r="AA21" s="2">
        <f t="shared" si="7"/>
        <v>410</v>
      </c>
    </row>
    <row r="22" spans="1:27" ht="11.1" customHeight="1" outlineLevel="3" x14ac:dyDescent="0.2">
      <c r="A22" s="8" t="s">
        <v>31</v>
      </c>
      <c r="B22" s="8" t="str">
        <f>VLOOKUP(A22,[1]TDSheet!$A:$B,2,0)</f>
        <v>кг</v>
      </c>
      <c r="C22" s="8"/>
      <c r="D22" s="9">
        <v>7074.0469999999996</v>
      </c>
      <c r="E22" s="9">
        <v>10731.98</v>
      </c>
      <c r="F22" s="9">
        <v>4114.5330000000004</v>
      </c>
      <c r="G22" s="9">
        <v>6687.5439999999999</v>
      </c>
      <c r="H22" s="24">
        <f>VLOOKUP(A22,[1]TDSheet!$A:$H,8,0)</f>
        <v>1</v>
      </c>
      <c r="K22" s="2">
        <f t="shared" si="3"/>
        <v>4114.5330000000004</v>
      </c>
      <c r="P22" s="2">
        <f t="shared" si="4"/>
        <v>822.90660000000003</v>
      </c>
      <c r="Q22" s="22">
        <v>2700</v>
      </c>
      <c r="R22" s="22"/>
      <c r="S22" s="35"/>
      <c r="U22" s="2">
        <f t="shared" si="5"/>
        <v>11.407787955522533</v>
      </c>
      <c r="V22" s="2">
        <f t="shared" si="6"/>
        <v>8.1267351604665699</v>
      </c>
      <c r="W22" s="2">
        <f>VLOOKUP(A22,[1]TDSheet!$A:$X,24,0)</f>
        <v>380.46780000000001</v>
      </c>
      <c r="X22" s="2">
        <f>VLOOKUP(A22,[1]TDSheet!$A:$Y,25,0)</f>
        <v>971.28599999999983</v>
      </c>
      <c r="Y22" s="2">
        <f>VLOOKUP(A22,[1]TDSheet!$A:$P,16,0)</f>
        <v>787.26899999999989</v>
      </c>
      <c r="AA22" s="2">
        <f t="shared" si="7"/>
        <v>2700</v>
      </c>
    </row>
    <row r="23" spans="1:27" ht="11.1" customHeight="1" outlineLevel="3" x14ac:dyDescent="0.2">
      <c r="A23" s="8" t="s">
        <v>32</v>
      </c>
      <c r="B23" s="8" t="str">
        <f>VLOOKUP(A23,[1]TDSheet!$A:$B,2,0)</f>
        <v>кг</v>
      </c>
      <c r="C23" s="23" t="str">
        <f>VLOOKUP(A23,[1]TDSheet!$A:$C,3,0)</f>
        <v>Окт</v>
      </c>
      <c r="D23" s="9">
        <v>744.36599999999999</v>
      </c>
      <c r="E23" s="9">
        <v>14.180999999999999</v>
      </c>
      <c r="F23" s="9">
        <v>111.672</v>
      </c>
      <c r="G23" s="26">
        <f>612.314+G75</f>
        <v>610.50900000000001</v>
      </c>
      <c r="H23" s="24">
        <f>VLOOKUP(A23,[1]TDSheet!$A:$H,8,0)</f>
        <v>1</v>
      </c>
      <c r="K23" s="2">
        <f t="shared" si="3"/>
        <v>111.672</v>
      </c>
      <c r="P23" s="2">
        <f t="shared" si="4"/>
        <v>22.334399999999999</v>
      </c>
      <c r="Q23" s="22"/>
      <c r="R23" s="22"/>
      <c r="S23" s="35"/>
      <c r="U23" s="2">
        <f t="shared" si="5"/>
        <v>27.334918332258759</v>
      </c>
      <c r="V23" s="2">
        <f t="shared" si="6"/>
        <v>27.334918332258759</v>
      </c>
      <c r="W23" s="2">
        <f>VLOOKUP(A23,[1]TDSheet!$A:$X,24,0)</f>
        <v>23.525600000000001</v>
      </c>
      <c r="X23" s="2">
        <f>VLOOKUP(A23,[1]TDSheet!$A:$Y,25,0)</f>
        <v>21.652999999999999</v>
      </c>
      <c r="Y23" s="2">
        <f>VLOOKUP(A23,[1]TDSheet!$A:$P,16,0)</f>
        <v>14.252000000000001</v>
      </c>
      <c r="AA23" s="2">
        <f t="shared" si="7"/>
        <v>0</v>
      </c>
    </row>
    <row r="24" spans="1:27" ht="21.95" customHeight="1" outlineLevel="3" x14ac:dyDescent="0.2">
      <c r="A24" s="8" t="s">
        <v>33</v>
      </c>
      <c r="B24" s="8" t="str">
        <f>VLOOKUP(A24,[1]TDSheet!$A:$B,2,0)</f>
        <v>кг</v>
      </c>
      <c r="C24" s="23" t="str">
        <f>VLOOKUP(A24,[1]TDSheet!$A:$C,3,0)</f>
        <v>Окт</v>
      </c>
      <c r="D24" s="9">
        <v>1483.559</v>
      </c>
      <c r="E24" s="9"/>
      <c r="F24" s="9">
        <v>431.48700000000002</v>
      </c>
      <c r="G24" s="26">
        <f>899.864+G76</f>
        <v>886.70600000000002</v>
      </c>
      <c r="H24" s="24">
        <f>VLOOKUP(A24,[1]TDSheet!$A:$H,8,0)</f>
        <v>1</v>
      </c>
      <c r="K24" s="2">
        <f t="shared" si="3"/>
        <v>431.48700000000002</v>
      </c>
      <c r="P24" s="2">
        <f t="shared" si="4"/>
        <v>86.29740000000001</v>
      </c>
      <c r="Q24" s="22">
        <v>130</v>
      </c>
      <c r="R24" s="22"/>
      <c r="S24" s="35"/>
      <c r="U24" s="2">
        <f t="shared" si="5"/>
        <v>11.781420992984724</v>
      </c>
      <c r="V24" s="2">
        <f t="shared" si="6"/>
        <v>10.275002491384443</v>
      </c>
      <c r="W24" s="2">
        <f>VLOOKUP(A24,[1]TDSheet!$A:$X,24,0)</f>
        <v>100.7752</v>
      </c>
      <c r="X24" s="2">
        <f>VLOOKUP(A24,[1]TDSheet!$A:$Y,25,0)</f>
        <v>82.022999999999996</v>
      </c>
      <c r="Y24" s="2">
        <f>VLOOKUP(A24,[1]TDSheet!$A:$P,16,0)</f>
        <v>74.816800000000001</v>
      </c>
      <c r="AA24" s="2">
        <f t="shared" si="7"/>
        <v>130</v>
      </c>
    </row>
    <row r="25" spans="1:27" ht="21.95" customHeight="1" outlineLevel="3" x14ac:dyDescent="0.2">
      <c r="A25" s="8" t="s">
        <v>34</v>
      </c>
      <c r="B25" s="8" t="str">
        <f>VLOOKUP(A25,[1]TDSheet!$A:$B,2,0)</f>
        <v>кг</v>
      </c>
      <c r="C25" s="8"/>
      <c r="D25" s="9">
        <v>5360.9049999999997</v>
      </c>
      <c r="E25" s="9">
        <v>6056.37</v>
      </c>
      <c r="F25" s="9">
        <v>5555.308</v>
      </c>
      <c r="G25" s="9">
        <v>5136.25</v>
      </c>
      <c r="H25" s="24">
        <f>VLOOKUP(A25,[1]TDSheet!$A:$H,8,0)</f>
        <v>1</v>
      </c>
      <c r="K25" s="2">
        <f t="shared" si="3"/>
        <v>3536.8330000000001</v>
      </c>
      <c r="L25" s="2">
        <f>VLOOKUP(A25,[2]TDSheet!$A:$G,7,0)</f>
        <v>2018.4749999999999</v>
      </c>
      <c r="P25" s="2">
        <f t="shared" si="4"/>
        <v>707.36660000000006</v>
      </c>
      <c r="Q25" s="22">
        <v>3000</v>
      </c>
      <c r="R25" s="22"/>
      <c r="S25" s="35"/>
      <c r="U25" s="2">
        <f t="shared" si="5"/>
        <v>11.502168748142758</v>
      </c>
      <c r="V25" s="2">
        <f t="shared" si="6"/>
        <v>7.2610864013087406</v>
      </c>
      <c r="W25" s="2">
        <f>VLOOKUP(A25,[1]TDSheet!$A:$X,24,0)</f>
        <v>1030.9568000000002</v>
      </c>
      <c r="X25" s="2">
        <f>VLOOKUP(A25,[1]TDSheet!$A:$Y,25,0)</f>
        <v>668.42560000000003</v>
      </c>
      <c r="Y25" s="2">
        <f>VLOOKUP(A25,[1]TDSheet!$A:$P,16,0)</f>
        <v>657.78039999999999</v>
      </c>
      <c r="AA25" s="2">
        <f t="shared" si="7"/>
        <v>3000</v>
      </c>
    </row>
    <row r="26" spans="1:27" ht="11.1" customHeight="1" outlineLevel="3" x14ac:dyDescent="0.2">
      <c r="A26" s="8" t="s">
        <v>35</v>
      </c>
      <c r="B26" s="8" t="str">
        <f>VLOOKUP(A26,[1]TDSheet!$A:$B,2,0)</f>
        <v>кг</v>
      </c>
      <c r="C26" s="8"/>
      <c r="D26" s="9">
        <v>2199.491</v>
      </c>
      <c r="E26" s="9">
        <v>3919.7089999999998</v>
      </c>
      <c r="F26" s="9">
        <v>2007.42</v>
      </c>
      <c r="G26" s="9">
        <v>3481.944</v>
      </c>
      <c r="H26" s="24">
        <f>VLOOKUP(A26,[1]TDSheet!$A:$H,8,0)</f>
        <v>1</v>
      </c>
      <c r="K26" s="2">
        <f t="shared" si="3"/>
        <v>2007.42</v>
      </c>
      <c r="P26" s="2">
        <f t="shared" si="4"/>
        <v>401.48400000000004</v>
      </c>
      <c r="Q26" s="22">
        <v>1000</v>
      </c>
      <c r="R26" s="22"/>
      <c r="S26" s="35"/>
      <c r="U26" s="2">
        <f t="shared" si="5"/>
        <v>11.163443624154384</v>
      </c>
      <c r="V26" s="2">
        <f t="shared" si="6"/>
        <v>8.6726843410945378</v>
      </c>
      <c r="W26" s="2">
        <f>VLOOKUP(A26,[1]TDSheet!$A:$X,24,0)</f>
        <v>717.90020000000004</v>
      </c>
      <c r="X26" s="2">
        <f>VLOOKUP(A26,[1]TDSheet!$A:$Y,25,0)</f>
        <v>258.7996</v>
      </c>
      <c r="Y26" s="2">
        <f>VLOOKUP(A26,[1]TDSheet!$A:$P,16,0)</f>
        <v>490.21300000000008</v>
      </c>
      <c r="AA26" s="2">
        <f t="shared" si="7"/>
        <v>1000</v>
      </c>
    </row>
    <row r="27" spans="1:27" ht="11.1" customHeight="1" outlineLevel="3" x14ac:dyDescent="0.2">
      <c r="A27" s="8" t="s">
        <v>36</v>
      </c>
      <c r="B27" s="8" t="str">
        <f>VLOOKUP(A27,[1]TDSheet!$A:$B,2,0)</f>
        <v>кг</v>
      </c>
      <c r="C27" s="23" t="str">
        <f>VLOOKUP(A27,[1]TDSheet!$A:$C,3,0)</f>
        <v>Окт</v>
      </c>
      <c r="D27" s="9">
        <v>2300.8969999999999</v>
      </c>
      <c r="E27" s="9"/>
      <c r="F27" s="9">
        <v>408.92500000000001</v>
      </c>
      <c r="G27" s="26">
        <f>1758.259+G81</f>
        <v>1652.252</v>
      </c>
      <c r="H27" s="24">
        <f>VLOOKUP(A27,[1]TDSheet!$A:$H,8,0)</f>
        <v>1</v>
      </c>
      <c r="K27" s="2">
        <f t="shared" si="3"/>
        <v>408.92500000000001</v>
      </c>
      <c r="N27" s="2">
        <v>-800</v>
      </c>
      <c r="P27" s="2">
        <f t="shared" si="4"/>
        <v>81.784999999999997</v>
      </c>
      <c r="Q27" s="22"/>
      <c r="R27" s="22"/>
      <c r="S27" s="35"/>
      <c r="U27" s="2">
        <f t="shared" si="5"/>
        <v>10.420639481567525</v>
      </c>
      <c r="V27" s="2">
        <f t="shared" si="6"/>
        <v>10.420639481567525</v>
      </c>
      <c r="W27" s="2">
        <f>VLOOKUP(A27,[1]TDSheet!$A:$X,24,0)</f>
        <v>77.673400000000001</v>
      </c>
      <c r="X27" s="2">
        <f>VLOOKUP(A27,[1]TDSheet!$A:$Y,25,0)</f>
        <v>69.597200000000001</v>
      </c>
      <c r="Y27" s="2">
        <f>VLOOKUP(A27,[1]TDSheet!$A:$P,16,0)</f>
        <v>67.339000000000013</v>
      </c>
      <c r="AA27" s="2">
        <f t="shared" si="7"/>
        <v>0</v>
      </c>
    </row>
    <row r="28" spans="1:27" ht="11.1" customHeight="1" outlineLevel="3" x14ac:dyDescent="0.2">
      <c r="A28" s="8" t="s">
        <v>37</v>
      </c>
      <c r="B28" s="8" t="str">
        <f>VLOOKUP(A28,[1]TDSheet!$A:$B,2,0)</f>
        <v>кг</v>
      </c>
      <c r="C28" s="23" t="str">
        <f>VLOOKUP(A28,[1]TDSheet!$A:$C,3,0)</f>
        <v>Окт</v>
      </c>
      <c r="D28" s="9">
        <v>1328.162</v>
      </c>
      <c r="E28" s="9">
        <v>109.902</v>
      </c>
      <c r="F28" s="9">
        <v>349.51900000000001</v>
      </c>
      <c r="G28" s="9">
        <v>946.90599999999995</v>
      </c>
      <c r="H28" s="24">
        <f>VLOOKUP(A28,[1]TDSheet!$A:$H,8,0)</f>
        <v>1</v>
      </c>
      <c r="K28" s="2">
        <f t="shared" si="3"/>
        <v>249.536</v>
      </c>
      <c r="L28" s="2">
        <f>VLOOKUP(A28,[2]TDSheet!$A:$G,7,0)</f>
        <v>99.983000000000004</v>
      </c>
      <c r="P28" s="2">
        <f t="shared" si="4"/>
        <v>49.907200000000003</v>
      </c>
      <c r="Q28" s="22"/>
      <c r="R28" s="22"/>
      <c r="S28" s="35"/>
      <c r="U28" s="2">
        <f t="shared" si="5"/>
        <v>18.973334508848421</v>
      </c>
      <c r="V28" s="2">
        <f t="shared" si="6"/>
        <v>18.973334508848421</v>
      </c>
      <c r="W28" s="2">
        <f>VLOOKUP(A28,[1]TDSheet!$A:$X,24,0)</f>
        <v>54.947799999999994</v>
      </c>
      <c r="X28" s="2">
        <f>VLOOKUP(A28,[1]TDSheet!$A:$Y,25,0)</f>
        <v>44.251199999999997</v>
      </c>
      <c r="Y28" s="2">
        <f>VLOOKUP(A28,[1]TDSheet!$A:$P,16,0)</f>
        <v>51.590400000000002</v>
      </c>
      <c r="AA28" s="2">
        <f t="shared" si="7"/>
        <v>0</v>
      </c>
    </row>
    <row r="29" spans="1:27" ht="11.1" customHeight="1" outlineLevel="3" x14ac:dyDescent="0.2">
      <c r="A29" s="8" t="s">
        <v>38</v>
      </c>
      <c r="B29" s="8" t="str">
        <f>VLOOKUP(A29,[1]TDSheet!$A:$B,2,0)</f>
        <v>кг</v>
      </c>
      <c r="C29" s="23" t="str">
        <f>VLOOKUP(A29,[1]TDSheet!$A:$C,3,0)</f>
        <v>Окт</v>
      </c>
      <c r="D29" s="9">
        <v>2135.116</v>
      </c>
      <c r="E29" s="9"/>
      <c r="F29" s="9">
        <v>354.16</v>
      </c>
      <c r="G29" s="9">
        <v>1569.6849999999999</v>
      </c>
      <c r="H29" s="24">
        <f>VLOOKUP(A29,[1]TDSheet!$A:$H,8,0)</f>
        <v>1</v>
      </c>
      <c r="K29" s="2">
        <f t="shared" si="3"/>
        <v>354.16</v>
      </c>
      <c r="P29" s="2">
        <f t="shared" si="4"/>
        <v>70.832000000000008</v>
      </c>
      <c r="Q29" s="22"/>
      <c r="R29" s="22"/>
      <c r="S29" s="35"/>
      <c r="U29" s="2">
        <f t="shared" si="5"/>
        <v>22.160675965665234</v>
      </c>
      <c r="V29" s="2">
        <f t="shared" si="6"/>
        <v>22.160675965665234</v>
      </c>
      <c r="W29" s="2">
        <f>VLOOKUP(A29,[1]TDSheet!$A:$X,24,0)</f>
        <v>61.025599999999997</v>
      </c>
      <c r="X29" s="2">
        <f>VLOOKUP(A29,[1]TDSheet!$A:$Y,25,0)</f>
        <v>51.58359999999999</v>
      </c>
      <c r="Y29" s="2">
        <f>VLOOKUP(A29,[1]TDSheet!$A:$P,16,0)</f>
        <v>55.311</v>
      </c>
      <c r="AA29" s="2">
        <f t="shared" si="7"/>
        <v>0</v>
      </c>
    </row>
    <row r="30" spans="1:27" ht="11.1" customHeight="1" outlineLevel="3" x14ac:dyDescent="0.2">
      <c r="A30" s="8" t="s">
        <v>39</v>
      </c>
      <c r="B30" s="8" t="str">
        <f>VLOOKUP(A30,[1]TDSheet!$A:$B,2,0)</f>
        <v>кг</v>
      </c>
      <c r="C30" s="8"/>
      <c r="D30" s="9">
        <v>354.32400000000001</v>
      </c>
      <c r="E30" s="9">
        <v>101.75700000000001</v>
      </c>
      <c r="F30" s="9">
        <v>361.44200000000001</v>
      </c>
      <c r="G30" s="9">
        <v>82.655000000000001</v>
      </c>
      <c r="H30" s="24">
        <f>VLOOKUP(A30,[1]TDSheet!$A:$H,8,0)</f>
        <v>1</v>
      </c>
      <c r="K30" s="2">
        <f t="shared" si="3"/>
        <v>262.459</v>
      </c>
      <c r="L30" s="2">
        <f>VLOOKUP(A30,[2]TDSheet!$A:$G,7,0)</f>
        <v>98.983000000000004</v>
      </c>
      <c r="P30" s="2">
        <f t="shared" si="4"/>
        <v>52.491799999999998</v>
      </c>
      <c r="Q30" s="22">
        <v>380</v>
      </c>
      <c r="R30" s="22"/>
      <c r="S30" s="35"/>
      <c r="U30" s="2">
        <f t="shared" si="5"/>
        <v>8.8138528303468355</v>
      </c>
      <c r="V30" s="2">
        <f t="shared" si="6"/>
        <v>1.5746268941053652</v>
      </c>
      <c r="W30" s="2">
        <f>VLOOKUP(A30,[1]TDSheet!$A:$X,24,0)</f>
        <v>3.4028000000000018</v>
      </c>
      <c r="X30" s="2">
        <f>VLOOKUP(A30,[1]TDSheet!$A:$Y,25,0)</f>
        <v>51.713200000000008</v>
      </c>
      <c r="Y30" s="2">
        <f>VLOOKUP(A30,[1]TDSheet!$A:$P,16,0)</f>
        <v>12.850800000000003</v>
      </c>
      <c r="AA30" s="2">
        <f t="shared" si="7"/>
        <v>380</v>
      </c>
    </row>
    <row r="31" spans="1:27" ht="11.1" customHeight="1" outlineLevel="3" x14ac:dyDescent="0.2">
      <c r="A31" s="8" t="s">
        <v>40</v>
      </c>
      <c r="B31" s="8" t="str">
        <f>VLOOKUP(A31,[1]TDSheet!$A:$B,2,0)</f>
        <v>кг</v>
      </c>
      <c r="C31" s="8"/>
      <c r="D31" s="9">
        <v>29.835000000000001</v>
      </c>
      <c r="E31" s="9">
        <v>162.18799999999999</v>
      </c>
      <c r="F31" s="9">
        <v>107.377</v>
      </c>
      <c r="G31" s="9">
        <v>82.489000000000004</v>
      </c>
      <c r="H31" s="24">
        <f>VLOOKUP(A31,[1]TDSheet!$A:$H,8,0)</f>
        <v>1</v>
      </c>
      <c r="K31" s="2">
        <f t="shared" si="3"/>
        <v>31.689999999999998</v>
      </c>
      <c r="L31" s="2">
        <f>VLOOKUP(A31,[2]TDSheet!$A:$G,7,0)</f>
        <v>75.686999999999998</v>
      </c>
      <c r="P31" s="2">
        <f t="shared" si="4"/>
        <v>6.3379999999999992</v>
      </c>
      <c r="Q31" s="22"/>
      <c r="R31" s="22"/>
      <c r="S31" s="35"/>
      <c r="U31" s="2">
        <f t="shared" si="5"/>
        <v>13.014988955506471</v>
      </c>
      <c r="V31" s="2">
        <f t="shared" si="6"/>
        <v>13.014988955506471</v>
      </c>
      <c r="W31" s="2">
        <f>VLOOKUP(A31,[1]TDSheet!$A:$X,24,0)</f>
        <v>7.9831999999999992</v>
      </c>
      <c r="X31" s="2">
        <f>VLOOKUP(A31,[1]TDSheet!$A:$Y,25,0)</f>
        <v>6.7336</v>
      </c>
      <c r="Y31" s="2">
        <f>VLOOKUP(A31,[1]TDSheet!$A:$P,16,0)</f>
        <v>10.464000000000002</v>
      </c>
      <c r="AA31" s="2">
        <f t="shared" si="7"/>
        <v>0</v>
      </c>
    </row>
    <row r="32" spans="1:27" ht="11.1" customHeight="1" outlineLevel="3" x14ac:dyDescent="0.2">
      <c r="A32" s="8" t="s">
        <v>41</v>
      </c>
      <c r="B32" s="8" t="str">
        <f>VLOOKUP(A32,[1]TDSheet!$A:$B,2,0)</f>
        <v>кг</v>
      </c>
      <c r="C32" s="8"/>
      <c r="D32" s="9">
        <v>644.43600000000004</v>
      </c>
      <c r="E32" s="9">
        <v>1055.749</v>
      </c>
      <c r="F32" s="9">
        <v>801.49199999999996</v>
      </c>
      <c r="G32" s="9">
        <v>643.42100000000005</v>
      </c>
      <c r="H32" s="24">
        <f>VLOOKUP(A32,[1]TDSheet!$A:$H,8,0)</f>
        <v>1</v>
      </c>
      <c r="K32" s="2">
        <f t="shared" si="3"/>
        <v>316.63499999999993</v>
      </c>
      <c r="L32" s="2">
        <f>VLOOKUP(A32,[2]TDSheet!$A:$G,7,0)</f>
        <v>484.85700000000003</v>
      </c>
      <c r="P32" s="2">
        <f t="shared" si="4"/>
        <v>63.326999999999984</v>
      </c>
      <c r="Q32" s="22">
        <v>100</v>
      </c>
      <c r="R32" s="22"/>
      <c r="S32" s="35"/>
      <c r="U32" s="2">
        <f t="shared" si="5"/>
        <v>11.73940025581506</v>
      </c>
      <c r="V32" s="2">
        <f t="shared" si="6"/>
        <v>10.16029497686611</v>
      </c>
      <c r="W32" s="2">
        <f>VLOOKUP(A32,[1]TDSheet!$A:$X,24,0)</f>
        <v>66.385999999999996</v>
      </c>
      <c r="X32" s="2">
        <f>VLOOKUP(A32,[1]TDSheet!$A:$Y,25,0)</f>
        <v>76.022400000000005</v>
      </c>
      <c r="Y32" s="2">
        <f>VLOOKUP(A32,[1]TDSheet!$A:$P,16,0)</f>
        <v>77.815999999999988</v>
      </c>
      <c r="AA32" s="2">
        <f t="shared" si="7"/>
        <v>100</v>
      </c>
    </row>
    <row r="33" spans="1:27" ht="11.1" customHeight="1" outlineLevel="3" x14ac:dyDescent="0.2">
      <c r="A33" s="8" t="s">
        <v>42</v>
      </c>
      <c r="B33" s="8" t="str">
        <f>VLOOKUP(A33,[1]TDSheet!$A:$B,2,0)</f>
        <v>кг</v>
      </c>
      <c r="C33" s="8"/>
      <c r="D33" s="9">
        <v>733.56</v>
      </c>
      <c r="E33" s="9">
        <v>1381.002</v>
      </c>
      <c r="F33" s="9">
        <v>1105.325</v>
      </c>
      <c r="G33" s="9">
        <v>455.99</v>
      </c>
      <c r="H33" s="24">
        <f>VLOOKUP(A33,[1]TDSheet!$A:$H,8,0)</f>
        <v>1</v>
      </c>
      <c r="K33" s="2">
        <f t="shared" si="3"/>
        <v>388.96500000000003</v>
      </c>
      <c r="L33" s="2">
        <f>VLOOKUP(A33,[2]TDSheet!$A:$G,7,0)</f>
        <v>716.36</v>
      </c>
      <c r="P33" s="2">
        <f t="shared" si="4"/>
        <v>77.793000000000006</v>
      </c>
      <c r="Q33" s="22">
        <v>440</v>
      </c>
      <c r="R33" s="22"/>
      <c r="S33" s="35"/>
      <c r="U33" s="2">
        <f t="shared" si="5"/>
        <v>11.517617266335016</v>
      </c>
      <c r="V33" s="2">
        <f t="shared" si="6"/>
        <v>5.8615813762163684</v>
      </c>
      <c r="W33" s="2">
        <f>VLOOKUP(A33,[1]TDSheet!$A:$X,24,0)</f>
        <v>137.72359999999998</v>
      </c>
      <c r="X33" s="2">
        <f>VLOOKUP(A33,[1]TDSheet!$A:$Y,25,0)</f>
        <v>34.443000000000005</v>
      </c>
      <c r="Y33" s="2">
        <f>VLOOKUP(A33,[1]TDSheet!$A:$P,16,0)</f>
        <v>69.534599999999998</v>
      </c>
      <c r="AA33" s="2">
        <f t="shared" si="7"/>
        <v>440</v>
      </c>
    </row>
    <row r="34" spans="1:27" ht="11.1" customHeight="1" outlineLevel="3" x14ac:dyDescent="0.2">
      <c r="A34" s="8" t="s">
        <v>43</v>
      </c>
      <c r="B34" s="8" t="str">
        <f>VLOOKUP(A34,[1]TDSheet!$A:$B,2,0)</f>
        <v>кг</v>
      </c>
      <c r="C34" s="8"/>
      <c r="D34" s="9">
        <v>6.6340000000000003</v>
      </c>
      <c r="E34" s="9">
        <v>296.83499999999998</v>
      </c>
      <c r="F34" s="9">
        <v>288.59300000000002</v>
      </c>
      <c r="G34" s="9"/>
      <c r="H34" s="24">
        <f>VLOOKUP(A34,[1]TDSheet!$A:$H,8,0)</f>
        <v>1</v>
      </c>
      <c r="K34" s="2">
        <f t="shared" si="3"/>
        <v>-6.8340000000000032</v>
      </c>
      <c r="L34" s="2">
        <f>VLOOKUP(A34,[2]TDSheet!$A:$G,7,0)</f>
        <v>295.42700000000002</v>
      </c>
      <c r="P34" s="2">
        <f t="shared" si="4"/>
        <v>-1.3668000000000007</v>
      </c>
      <c r="Q34" s="28"/>
      <c r="R34" s="28"/>
      <c r="S34" s="35"/>
      <c r="U34" s="2">
        <f t="shared" si="5"/>
        <v>0</v>
      </c>
      <c r="V34" s="2">
        <f t="shared" si="6"/>
        <v>0</v>
      </c>
      <c r="W34" s="2">
        <f>VLOOKUP(A34,[1]TDSheet!$A:$X,24,0)</f>
        <v>-0.30559999999999266</v>
      </c>
      <c r="X34" s="2">
        <f>VLOOKUP(A34,[1]TDSheet!$A:$Y,25,0)</f>
        <v>45.642800000000008</v>
      </c>
      <c r="Y34" s="2">
        <f>VLOOKUP(A34,[1]TDSheet!$A:$P,16,0)</f>
        <v>19.942799999999998</v>
      </c>
      <c r="AA34" s="2">
        <f t="shared" si="7"/>
        <v>0</v>
      </c>
    </row>
    <row r="35" spans="1:27" ht="11.1" customHeight="1" outlineLevel="3" x14ac:dyDescent="0.2">
      <c r="A35" s="8" t="s">
        <v>44</v>
      </c>
      <c r="B35" s="8" t="str">
        <f>VLOOKUP(A35,[1]TDSheet!$A:$B,2,0)</f>
        <v>кг</v>
      </c>
      <c r="C35" s="8"/>
      <c r="D35" s="9">
        <v>3</v>
      </c>
      <c r="E35" s="9">
        <v>7</v>
      </c>
      <c r="F35" s="9"/>
      <c r="G35" s="9"/>
      <c r="H35" s="24">
        <f>VLOOKUP(A35,[1]TDSheet!$A:$H,8,0)</f>
        <v>0</v>
      </c>
      <c r="K35" s="2">
        <f t="shared" si="3"/>
        <v>0</v>
      </c>
      <c r="P35" s="2">
        <f t="shared" si="4"/>
        <v>0</v>
      </c>
      <c r="Q35" s="22"/>
      <c r="R35" s="22"/>
      <c r="S35" s="35"/>
      <c r="U35" s="2" t="e">
        <f t="shared" si="5"/>
        <v>#DIV/0!</v>
      </c>
      <c r="V35" s="2" t="e">
        <f t="shared" si="6"/>
        <v>#DIV/0!</v>
      </c>
      <c r="W35" s="2">
        <f>VLOOKUP(A35,[1]TDSheet!$A:$X,24,0)</f>
        <v>0</v>
      </c>
      <c r="X35" s="2">
        <f>VLOOKUP(A35,[1]TDSheet!$A:$Y,25,0)</f>
        <v>0</v>
      </c>
      <c r="Y35" s="2">
        <f>VLOOKUP(A35,[1]TDSheet!$A:$P,16,0)</f>
        <v>0</v>
      </c>
      <c r="AA35" s="2">
        <f t="shared" si="7"/>
        <v>0</v>
      </c>
    </row>
    <row r="36" spans="1:27" ht="11.1" customHeight="1" outlineLevel="3" x14ac:dyDescent="0.2">
      <c r="A36" s="8" t="s">
        <v>45</v>
      </c>
      <c r="B36" s="8" t="str">
        <f>VLOOKUP(A36,[1]TDSheet!$A:$B,2,0)</f>
        <v>кг</v>
      </c>
      <c r="C36" s="8"/>
      <c r="D36" s="9"/>
      <c r="E36" s="9">
        <v>2599.672</v>
      </c>
      <c r="F36" s="9">
        <v>850.447</v>
      </c>
      <c r="G36" s="9">
        <v>455.17200000000003</v>
      </c>
      <c r="H36" s="24">
        <f>VLOOKUP(A36,[1]TDSheet!$A:$H,8,0)</f>
        <v>0</v>
      </c>
      <c r="K36" s="2">
        <f t="shared" si="3"/>
        <v>7.5389999999999873</v>
      </c>
      <c r="L36" s="2">
        <f>VLOOKUP(A36,[2]TDSheet!$A:$G,7,0)</f>
        <v>842.90800000000002</v>
      </c>
      <c r="P36" s="2">
        <f t="shared" si="4"/>
        <v>1.5077999999999974</v>
      </c>
      <c r="Q36" s="22"/>
      <c r="R36" s="22"/>
      <c r="S36" s="35"/>
      <c r="U36" s="2">
        <f t="shared" si="5"/>
        <v>301.87823318742591</v>
      </c>
      <c r="V36" s="2">
        <f t="shared" si="6"/>
        <v>301.87823318742591</v>
      </c>
      <c r="W36" s="2">
        <f>VLOOKUP(A36,[1]TDSheet!$A:$X,24,0)</f>
        <v>0</v>
      </c>
      <c r="X36" s="2">
        <f>VLOOKUP(A36,[1]TDSheet!$A:$Y,25,0)</f>
        <v>0</v>
      </c>
      <c r="Y36" s="2">
        <f>VLOOKUP(A36,[1]TDSheet!$A:$P,16,0)</f>
        <v>0</v>
      </c>
      <c r="AA36" s="2">
        <f t="shared" si="7"/>
        <v>0</v>
      </c>
    </row>
    <row r="37" spans="1:27" ht="11.1" customHeight="1" outlineLevel="3" x14ac:dyDescent="0.2">
      <c r="A37" s="8" t="s">
        <v>46</v>
      </c>
      <c r="B37" s="8" t="str">
        <f>VLOOKUP(A37,[1]TDSheet!$A:$B,2,0)</f>
        <v>кг</v>
      </c>
      <c r="C37" s="8"/>
      <c r="D37" s="9">
        <v>618.322</v>
      </c>
      <c r="E37" s="9">
        <v>340.74</v>
      </c>
      <c r="F37" s="9">
        <v>468.60599999999999</v>
      </c>
      <c r="G37" s="9">
        <v>455.01100000000002</v>
      </c>
      <c r="H37" s="24">
        <f>VLOOKUP(A37,[1]TDSheet!$A:$H,8,0)</f>
        <v>1</v>
      </c>
      <c r="K37" s="2">
        <f t="shared" si="3"/>
        <v>468.60599999999999</v>
      </c>
      <c r="P37" s="2">
        <f t="shared" si="4"/>
        <v>93.721199999999996</v>
      </c>
      <c r="Q37" s="22">
        <v>650</v>
      </c>
      <c r="R37" s="22"/>
      <c r="S37" s="35"/>
      <c r="U37" s="2">
        <f t="shared" si="5"/>
        <v>11.790406012727109</v>
      </c>
      <c r="V37" s="2">
        <f t="shared" si="6"/>
        <v>4.8549421048812871</v>
      </c>
      <c r="W37" s="2">
        <f>VLOOKUP(A37,[1]TDSheet!$A:$X,24,0)</f>
        <v>67.026399999999995</v>
      </c>
      <c r="X37" s="2">
        <f>VLOOKUP(A37,[1]TDSheet!$A:$Y,25,0)</f>
        <v>81.761600000000001</v>
      </c>
      <c r="Y37" s="2">
        <f>VLOOKUP(A37,[1]TDSheet!$A:$P,16,0)</f>
        <v>75.456400000000002</v>
      </c>
      <c r="AA37" s="2">
        <f t="shared" si="7"/>
        <v>650</v>
      </c>
    </row>
    <row r="38" spans="1:27" ht="11.1" customHeight="1" outlineLevel="3" x14ac:dyDescent="0.2">
      <c r="A38" s="8" t="s">
        <v>47</v>
      </c>
      <c r="B38" s="8" t="str">
        <f>VLOOKUP(A38,[1]TDSheet!$A:$B,2,0)</f>
        <v>кг</v>
      </c>
      <c r="C38" s="8"/>
      <c r="D38" s="9">
        <v>305.13900000000001</v>
      </c>
      <c r="E38" s="9">
        <v>189.83199999999999</v>
      </c>
      <c r="F38" s="9">
        <v>477.86599999999999</v>
      </c>
      <c r="G38" s="9">
        <v>1.792</v>
      </c>
      <c r="H38" s="24">
        <f>VLOOKUP(A38,[1]TDSheet!$A:$H,8,0)</f>
        <v>1</v>
      </c>
      <c r="K38" s="2">
        <f t="shared" si="3"/>
        <v>289.55799999999999</v>
      </c>
      <c r="L38" s="2">
        <f>VLOOKUP(A38,[2]TDSheet!$A:$G,7,0)</f>
        <v>188.30799999999999</v>
      </c>
      <c r="P38" s="2">
        <f t="shared" si="4"/>
        <v>57.9116</v>
      </c>
      <c r="Q38" s="22">
        <v>390</v>
      </c>
      <c r="R38" s="22"/>
      <c r="S38" s="35"/>
      <c r="U38" s="2">
        <f t="shared" si="5"/>
        <v>6.7653458029134059</v>
      </c>
      <c r="V38" s="2">
        <f t="shared" si="6"/>
        <v>3.0943714212696594E-2</v>
      </c>
      <c r="W38" s="2">
        <f>VLOOKUP(A38,[1]TDSheet!$A:$X,24,0)</f>
        <v>71.942399999999992</v>
      </c>
      <c r="X38" s="2">
        <f>VLOOKUP(A38,[1]TDSheet!$A:$Y,25,0)</f>
        <v>40.507600000000004</v>
      </c>
      <c r="Y38" s="2">
        <f>VLOOKUP(A38,[1]TDSheet!$A:$P,16,0)</f>
        <v>12.796999999999992</v>
      </c>
      <c r="AA38" s="2">
        <f t="shared" si="7"/>
        <v>390</v>
      </c>
    </row>
    <row r="39" spans="1:27" ht="11.1" customHeight="1" outlineLevel="3" x14ac:dyDescent="0.2">
      <c r="A39" s="8" t="s">
        <v>48</v>
      </c>
      <c r="B39" s="8" t="str">
        <f>VLOOKUP(A39,[1]TDSheet!$A:$B,2,0)</f>
        <v>кг</v>
      </c>
      <c r="C39" s="8"/>
      <c r="D39" s="9">
        <v>196.755</v>
      </c>
      <c r="E39" s="9">
        <v>285.767</v>
      </c>
      <c r="F39" s="9">
        <v>193.81</v>
      </c>
      <c r="G39" s="9">
        <v>255.423</v>
      </c>
      <c r="H39" s="24">
        <f>VLOOKUP(A39,[1]TDSheet!$A:$H,8,0)</f>
        <v>1</v>
      </c>
      <c r="K39" s="2">
        <f t="shared" si="3"/>
        <v>193.81</v>
      </c>
      <c r="P39" s="2">
        <f t="shared" si="4"/>
        <v>38.762</v>
      </c>
      <c r="Q39" s="22">
        <v>190</v>
      </c>
      <c r="R39" s="22"/>
      <c r="S39" s="35"/>
      <c r="U39" s="2">
        <f t="shared" si="5"/>
        <v>11.491228522780043</v>
      </c>
      <c r="V39" s="2">
        <f t="shared" si="6"/>
        <v>6.5895206645683917</v>
      </c>
      <c r="W39" s="2">
        <f>VLOOKUP(A39,[1]TDSheet!$A:$X,24,0)</f>
        <v>54.702999999999996</v>
      </c>
      <c r="X39" s="2">
        <f>VLOOKUP(A39,[1]TDSheet!$A:$Y,25,0)</f>
        <v>23.383800000000001</v>
      </c>
      <c r="Y39" s="2">
        <f>VLOOKUP(A39,[1]TDSheet!$A:$P,16,0)</f>
        <v>36.304199999999994</v>
      </c>
      <c r="AA39" s="2">
        <f t="shared" si="7"/>
        <v>190</v>
      </c>
    </row>
    <row r="40" spans="1:27" ht="11.1" customHeight="1" outlineLevel="3" x14ac:dyDescent="0.2">
      <c r="A40" s="8" t="s">
        <v>49</v>
      </c>
      <c r="B40" s="8" t="str">
        <f>VLOOKUP(A40,[1]TDSheet!$A:$B,2,0)</f>
        <v>кг</v>
      </c>
      <c r="C40" s="8"/>
      <c r="D40" s="9">
        <v>120.57599999999999</v>
      </c>
      <c r="E40" s="9">
        <v>266.57400000000001</v>
      </c>
      <c r="F40" s="9">
        <v>17.523</v>
      </c>
      <c r="G40" s="9">
        <v>258.88200000000001</v>
      </c>
      <c r="H40" s="24">
        <f>VLOOKUP(A40,[1]TDSheet!$A:$H,8,0)</f>
        <v>1</v>
      </c>
      <c r="K40" s="2">
        <f t="shared" si="3"/>
        <v>17.523</v>
      </c>
      <c r="P40" s="2">
        <f t="shared" si="4"/>
        <v>3.5045999999999999</v>
      </c>
      <c r="Q40" s="22"/>
      <c r="R40" s="22"/>
      <c r="S40" s="35"/>
      <c r="U40" s="2">
        <f t="shared" si="5"/>
        <v>73.869200479369979</v>
      </c>
      <c r="V40" s="2">
        <f t="shared" si="6"/>
        <v>73.869200479369979</v>
      </c>
      <c r="W40" s="2">
        <f>VLOOKUP(A40,[1]TDSheet!$A:$X,24,0)</f>
        <v>32.204999999999998</v>
      </c>
      <c r="X40" s="2">
        <f>VLOOKUP(A40,[1]TDSheet!$A:$Y,25,0)</f>
        <v>16.025399999999998</v>
      </c>
      <c r="Y40" s="2">
        <f>VLOOKUP(A40,[1]TDSheet!$A:$P,16,0)</f>
        <v>35.914200000000008</v>
      </c>
      <c r="AA40" s="2">
        <f t="shared" si="7"/>
        <v>0</v>
      </c>
    </row>
    <row r="41" spans="1:27" ht="11.1" customHeight="1" outlineLevel="3" x14ac:dyDescent="0.2">
      <c r="A41" s="8" t="s">
        <v>50</v>
      </c>
      <c r="B41" s="8" t="str">
        <f>VLOOKUP(A41,[1]TDSheet!$A:$B,2,0)</f>
        <v>кг</v>
      </c>
      <c r="C41" s="8"/>
      <c r="D41" s="9">
        <v>478.47500000000002</v>
      </c>
      <c r="E41" s="9">
        <v>2911.8209999999999</v>
      </c>
      <c r="F41" s="9">
        <v>1361.4349999999999</v>
      </c>
      <c r="G41" s="9">
        <v>1040.9849999999999</v>
      </c>
      <c r="H41" s="24">
        <f>VLOOKUP(A41,[1]TDSheet!$A:$H,8,0)</f>
        <v>1</v>
      </c>
      <c r="K41" s="2">
        <f t="shared" si="3"/>
        <v>413.65199999999993</v>
      </c>
      <c r="L41" s="2">
        <f>VLOOKUP(A41,[2]TDSheet!$A:$G,7,0)</f>
        <v>947.78300000000002</v>
      </c>
      <c r="P41" s="2">
        <f t="shared" si="4"/>
        <v>82.730399999999989</v>
      </c>
      <c r="Q41" s="22"/>
      <c r="R41" s="22"/>
      <c r="S41" s="35"/>
      <c r="U41" s="2">
        <f t="shared" si="5"/>
        <v>12.582859505091237</v>
      </c>
      <c r="V41" s="2">
        <f t="shared" si="6"/>
        <v>12.582859505091237</v>
      </c>
      <c r="W41" s="2">
        <f>VLOOKUP(A41,[1]TDSheet!$A:$X,24,0)</f>
        <v>184.28299999999999</v>
      </c>
      <c r="X41" s="2">
        <f>VLOOKUP(A41,[1]TDSheet!$A:$Y,25,0)</f>
        <v>21.199000000000002</v>
      </c>
      <c r="Y41" s="2">
        <f>VLOOKUP(A41,[1]TDSheet!$A:$P,16,0)</f>
        <v>155.93039999999996</v>
      </c>
      <c r="AA41" s="2">
        <f t="shared" si="7"/>
        <v>0</v>
      </c>
    </row>
    <row r="42" spans="1:27" ht="11.1" customHeight="1" outlineLevel="3" x14ac:dyDescent="0.2">
      <c r="A42" s="8" t="s">
        <v>51</v>
      </c>
      <c r="B42" s="8" t="str">
        <f>VLOOKUP(A42,[1]TDSheet!$A:$B,2,0)</f>
        <v>кг</v>
      </c>
      <c r="C42" s="8"/>
      <c r="D42" s="9">
        <v>519.96</v>
      </c>
      <c r="E42" s="9">
        <v>966.20299999999997</v>
      </c>
      <c r="F42" s="9">
        <v>518.13699999999994</v>
      </c>
      <c r="G42" s="26">
        <f>501.054+G82</f>
        <v>452.07799999999997</v>
      </c>
      <c r="H42" s="24">
        <f>VLOOKUP(A42,[1]TDSheet!$A:$H,8,0)</f>
        <v>1</v>
      </c>
      <c r="K42" s="2">
        <f t="shared" si="3"/>
        <v>518.86099999999999</v>
      </c>
      <c r="L42" s="2">
        <f>VLOOKUP(A42,[2]TDSheet!$A:$G,7,0)</f>
        <v>-0.72399999999999998</v>
      </c>
      <c r="P42" s="2">
        <f t="shared" si="4"/>
        <v>103.7722</v>
      </c>
      <c r="Q42" s="22">
        <v>650</v>
      </c>
      <c r="R42" s="22"/>
      <c r="S42" s="35"/>
      <c r="U42" s="2">
        <f t="shared" si="5"/>
        <v>10.620166094580243</v>
      </c>
      <c r="V42" s="2">
        <f t="shared" si="6"/>
        <v>4.3564461387539239</v>
      </c>
      <c r="W42" s="2">
        <f>VLOOKUP(A42,[1]TDSheet!$A:$X,24,0)</f>
        <v>2.8829999999999929</v>
      </c>
      <c r="X42" s="2">
        <f>VLOOKUP(A42,[1]TDSheet!$A:$Y,25,0)</f>
        <v>76.824600000000004</v>
      </c>
      <c r="Y42" s="2">
        <f>VLOOKUP(A42,[1]TDSheet!$A:$P,16,0)</f>
        <v>81.482799999999997</v>
      </c>
      <c r="AA42" s="2">
        <f t="shared" si="7"/>
        <v>650</v>
      </c>
    </row>
    <row r="43" spans="1:27" ht="11.1" customHeight="1" outlineLevel="3" x14ac:dyDescent="0.2">
      <c r="A43" s="8" t="s">
        <v>52</v>
      </c>
      <c r="B43" s="8" t="str">
        <f>VLOOKUP(A43,[1]TDSheet!$A:$B,2,0)</f>
        <v>кг</v>
      </c>
      <c r="C43" s="8"/>
      <c r="D43" s="10">
        <v>303.39800000000002</v>
      </c>
      <c r="E43" s="9">
        <v>1284.924</v>
      </c>
      <c r="F43" s="9">
        <v>782.83600000000001</v>
      </c>
      <c r="G43" s="9">
        <v>650.27599999999995</v>
      </c>
      <c r="H43" s="24">
        <f>VLOOKUP(A43,[1]TDSheet!$A:$H,8,0)</f>
        <v>1</v>
      </c>
      <c r="K43" s="2">
        <f t="shared" si="3"/>
        <v>178.65100000000007</v>
      </c>
      <c r="L43" s="2">
        <f>VLOOKUP(A43,[2]TDSheet!$A:$G,7,0)</f>
        <v>604.18499999999995</v>
      </c>
      <c r="P43" s="2">
        <f t="shared" si="4"/>
        <v>35.730200000000011</v>
      </c>
      <c r="Q43" s="22"/>
      <c r="R43" s="22"/>
      <c r="S43" s="35"/>
      <c r="U43" s="2">
        <f t="shared" si="5"/>
        <v>18.199618250107747</v>
      </c>
      <c r="V43" s="2">
        <f t="shared" si="6"/>
        <v>18.199618250107747</v>
      </c>
      <c r="W43" s="2">
        <f>VLOOKUP(A43,[1]TDSheet!$A:$X,24,0)</f>
        <v>101.33359999999998</v>
      </c>
      <c r="X43" s="2">
        <f>VLOOKUP(A43,[1]TDSheet!$A:$Y,25,0)</f>
        <v>28.755800000000001</v>
      </c>
      <c r="Y43" s="2">
        <f>VLOOKUP(A43,[1]TDSheet!$A:$P,16,0)</f>
        <v>90.206800000000001</v>
      </c>
      <c r="AA43" s="2">
        <f t="shared" si="7"/>
        <v>0</v>
      </c>
    </row>
    <row r="44" spans="1:27" ht="21.95" customHeight="1" outlineLevel="3" x14ac:dyDescent="0.2">
      <c r="A44" s="8" t="s">
        <v>53</v>
      </c>
      <c r="B44" s="8" t="str">
        <f>VLOOKUP(A44,[1]TDSheet!$A:$B,2,0)</f>
        <v>кг</v>
      </c>
      <c r="C44" s="8"/>
      <c r="D44" s="9">
        <v>39.088999999999999</v>
      </c>
      <c r="E44" s="9">
        <v>155.33099999999999</v>
      </c>
      <c r="F44" s="9">
        <v>34.713000000000001</v>
      </c>
      <c r="G44" s="9">
        <v>-6.54</v>
      </c>
      <c r="H44" s="24">
        <f>VLOOKUP(A44,[1]TDSheet!$A:$H,8,0)</f>
        <v>1</v>
      </c>
      <c r="K44" s="2">
        <f t="shared" si="3"/>
        <v>34.713000000000001</v>
      </c>
      <c r="P44" s="2">
        <f t="shared" si="4"/>
        <v>6.9426000000000005</v>
      </c>
      <c r="Q44" s="22">
        <v>50</v>
      </c>
      <c r="R44" s="22"/>
      <c r="S44" s="35"/>
      <c r="U44" s="2">
        <f t="shared" si="5"/>
        <v>6.2599026301385647</v>
      </c>
      <c r="V44" s="2">
        <f t="shared" si="6"/>
        <v>-0.94201019790856444</v>
      </c>
      <c r="W44" s="2">
        <f>VLOOKUP(A44,[1]TDSheet!$A:$X,24,0)</f>
        <v>20.169999999999998</v>
      </c>
      <c r="X44" s="2">
        <f>VLOOKUP(A44,[1]TDSheet!$A:$Y,25,0)</f>
        <v>4.7732000000000001</v>
      </c>
      <c r="Y44" s="2">
        <f>VLOOKUP(A44,[1]TDSheet!$A:$P,16,0)</f>
        <v>0</v>
      </c>
      <c r="AA44" s="2">
        <f t="shared" si="7"/>
        <v>50</v>
      </c>
    </row>
    <row r="45" spans="1:27" ht="11.1" customHeight="1" outlineLevel="3" x14ac:dyDescent="0.2">
      <c r="A45" s="8" t="s">
        <v>79</v>
      </c>
      <c r="B45" s="8" t="str">
        <f>VLOOKUP(A45,[1]TDSheet!$A:$B,2,0)</f>
        <v>шт</v>
      </c>
      <c r="C45" s="23" t="str">
        <f>VLOOKUP(A45,[1]TDSheet!$A:$C,3,0)</f>
        <v>Окт</v>
      </c>
      <c r="D45" s="9">
        <v>2001</v>
      </c>
      <c r="E45" s="9">
        <v>120</v>
      </c>
      <c r="F45" s="9">
        <v>565</v>
      </c>
      <c r="G45" s="9">
        <v>1189</v>
      </c>
      <c r="H45" s="24">
        <f>VLOOKUP(A45,[1]TDSheet!$A:$H,8,0)</f>
        <v>0.4</v>
      </c>
      <c r="K45" s="2">
        <f t="shared" si="3"/>
        <v>445</v>
      </c>
      <c r="L45" s="2">
        <f>VLOOKUP(A45,[2]TDSheet!$A:$G,7,0)</f>
        <v>120</v>
      </c>
      <c r="P45" s="2">
        <f t="shared" si="4"/>
        <v>89</v>
      </c>
      <c r="Q45" s="22"/>
      <c r="R45" s="22"/>
      <c r="S45" s="35"/>
      <c r="U45" s="2">
        <f t="shared" si="5"/>
        <v>13.359550561797754</v>
      </c>
      <c r="V45" s="2">
        <f t="shared" si="6"/>
        <v>13.359550561797754</v>
      </c>
      <c r="W45" s="2">
        <f>VLOOKUP(A45,[1]TDSheet!$A:$X,24,0)</f>
        <v>84</v>
      </c>
      <c r="X45" s="2">
        <f>VLOOKUP(A45,[1]TDSheet!$A:$Y,25,0)</f>
        <v>106.8</v>
      </c>
      <c r="Y45" s="2">
        <f>VLOOKUP(A45,[1]TDSheet!$A:$P,16,0)</f>
        <v>118.6</v>
      </c>
      <c r="AA45" s="2">
        <f t="shared" si="7"/>
        <v>0</v>
      </c>
    </row>
    <row r="46" spans="1:27" ht="11.1" customHeight="1" outlineLevel="3" x14ac:dyDescent="0.2">
      <c r="A46" s="8" t="s">
        <v>54</v>
      </c>
      <c r="B46" s="8" t="str">
        <f>VLOOKUP(A46,[1]TDSheet!$A:$B,2,0)</f>
        <v>кг</v>
      </c>
      <c r="C46" s="8"/>
      <c r="D46" s="9">
        <v>68.341999999999999</v>
      </c>
      <c r="E46" s="9">
        <v>329.47399999999999</v>
      </c>
      <c r="F46" s="9">
        <v>128.95099999999999</v>
      </c>
      <c r="G46" s="9">
        <v>233.56800000000001</v>
      </c>
      <c r="H46" s="24">
        <f>VLOOKUP(A46,[1]TDSheet!$A:$H,8,0)</f>
        <v>1</v>
      </c>
      <c r="K46" s="2">
        <f t="shared" si="3"/>
        <v>128.95099999999999</v>
      </c>
      <c r="P46" s="2">
        <f t="shared" si="4"/>
        <v>25.790199999999999</v>
      </c>
      <c r="Q46" s="22">
        <v>70</v>
      </c>
      <c r="R46" s="22"/>
      <c r="S46" s="35"/>
      <c r="U46" s="2">
        <f t="shared" si="5"/>
        <v>11.770672581057921</v>
      </c>
      <c r="V46" s="2">
        <f t="shared" si="6"/>
        <v>9.0564633077680678</v>
      </c>
      <c r="W46" s="2">
        <f>VLOOKUP(A46,[1]TDSheet!$A:$X,24,0)</f>
        <v>30.794</v>
      </c>
      <c r="X46" s="2">
        <f>VLOOKUP(A46,[1]TDSheet!$A:$Y,25,0)</f>
        <v>22.026600000000002</v>
      </c>
      <c r="Y46" s="2">
        <f>VLOOKUP(A46,[1]TDSheet!$A:$P,16,0)</f>
        <v>41.422399999999996</v>
      </c>
      <c r="AA46" s="2">
        <f t="shared" si="7"/>
        <v>70</v>
      </c>
    </row>
    <row r="47" spans="1:27" ht="11.1" customHeight="1" outlineLevel="3" x14ac:dyDescent="0.2">
      <c r="A47" s="8" t="s">
        <v>80</v>
      </c>
      <c r="B47" s="8" t="str">
        <f>VLOOKUP(A47,[1]TDSheet!$A:$B,2,0)</f>
        <v>шт</v>
      </c>
      <c r="C47" s="23" t="str">
        <f>VLOOKUP(A47,[1]TDSheet!$A:$C,3,0)</f>
        <v>Окт</v>
      </c>
      <c r="D47" s="9">
        <v>148</v>
      </c>
      <c r="E47" s="9">
        <v>143</v>
      </c>
      <c r="F47" s="9">
        <v>92</v>
      </c>
      <c r="G47" s="9"/>
      <c r="H47" s="24">
        <f>VLOOKUP(A47,[1]TDSheet!$A:$H,8,0)</f>
        <v>0.4</v>
      </c>
      <c r="K47" s="2">
        <f t="shared" si="3"/>
        <v>-28</v>
      </c>
      <c r="L47" s="2">
        <f>VLOOKUP(A47,[2]TDSheet!$A:$G,7,0)</f>
        <v>120</v>
      </c>
      <c r="P47" s="2">
        <f t="shared" si="4"/>
        <v>-5.6</v>
      </c>
      <c r="Q47" s="28"/>
      <c r="R47" s="28"/>
      <c r="S47" s="35"/>
      <c r="U47" s="2">
        <f t="shared" si="5"/>
        <v>0</v>
      </c>
      <c r="V47" s="2">
        <f t="shared" si="6"/>
        <v>0</v>
      </c>
      <c r="W47" s="2">
        <f>VLOOKUP(A47,[1]TDSheet!$A:$X,24,0)</f>
        <v>198.2</v>
      </c>
      <c r="X47" s="2">
        <f>VLOOKUP(A47,[1]TDSheet!$A:$Y,25,0)</f>
        <v>524.4</v>
      </c>
      <c r="Y47" s="2">
        <f>VLOOKUP(A47,[1]TDSheet!$A:$P,16,0)</f>
        <v>135</v>
      </c>
      <c r="AA47" s="2">
        <f t="shared" si="7"/>
        <v>0</v>
      </c>
    </row>
    <row r="48" spans="1:27" ht="11.1" customHeight="1" outlineLevel="3" x14ac:dyDescent="0.2">
      <c r="A48" s="8" t="s">
        <v>81</v>
      </c>
      <c r="B48" s="8" t="str">
        <f>VLOOKUP(A48,[1]TDSheet!$A:$B,2,0)</f>
        <v>шт</v>
      </c>
      <c r="C48" s="23" t="str">
        <f>VLOOKUP(A48,[1]TDSheet!$A:$C,3,0)</f>
        <v>Окт</v>
      </c>
      <c r="D48" s="9">
        <v>1064</v>
      </c>
      <c r="E48" s="9">
        <v>507</v>
      </c>
      <c r="F48" s="9">
        <v>772</v>
      </c>
      <c r="G48" s="9">
        <v>398</v>
      </c>
      <c r="H48" s="24">
        <f>VLOOKUP(A48,[1]TDSheet!$A:$H,8,0)</f>
        <v>0.4</v>
      </c>
      <c r="K48" s="2">
        <f t="shared" si="3"/>
        <v>622</v>
      </c>
      <c r="L48" s="2">
        <f>VLOOKUP(A48,[2]TDSheet!$A:$G,7,0)</f>
        <v>150</v>
      </c>
      <c r="P48" s="2">
        <f t="shared" si="4"/>
        <v>124.4</v>
      </c>
      <c r="Q48" s="22">
        <v>800</v>
      </c>
      <c r="R48" s="22"/>
      <c r="S48" s="35"/>
      <c r="U48" s="2">
        <f t="shared" si="5"/>
        <v>9.630225080385852</v>
      </c>
      <c r="V48" s="2">
        <f t="shared" si="6"/>
        <v>3.1993569131832795</v>
      </c>
      <c r="W48" s="2">
        <f>VLOOKUP(A48,[1]TDSheet!$A:$X,24,0)</f>
        <v>164.4</v>
      </c>
      <c r="X48" s="2">
        <f>VLOOKUP(A48,[1]TDSheet!$A:$Y,25,0)</f>
        <v>484.2</v>
      </c>
      <c r="Y48" s="2">
        <f>VLOOKUP(A48,[1]TDSheet!$A:$P,16,0)</f>
        <v>159.4</v>
      </c>
      <c r="AA48" s="2">
        <f t="shared" si="7"/>
        <v>320</v>
      </c>
    </row>
    <row r="49" spans="1:27" ht="11.1" customHeight="1" outlineLevel="3" x14ac:dyDescent="0.2">
      <c r="A49" s="8" t="s">
        <v>82</v>
      </c>
      <c r="B49" s="8" t="str">
        <f>VLOOKUP(A49,[1]TDSheet!$A:$B,2,0)</f>
        <v>шт</v>
      </c>
      <c r="C49" s="23" t="str">
        <f>VLOOKUP(A49,[1]TDSheet!$A:$C,3,0)</f>
        <v>Окт</v>
      </c>
      <c r="D49" s="9">
        <v>325</v>
      </c>
      <c r="E49" s="9">
        <v>370</v>
      </c>
      <c r="F49" s="9">
        <v>283</v>
      </c>
      <c r="G49" s="9">
        <v>337</v>
      </c>
      <c r="H49" s="24">
        <f>VLOOKUP(A49,[1]TDSheet!$A:$H,8,0)</f>
        <v>0.4</v>
      </c>
      <c r="K49" s="2">
        <f t="shared" si="3"/>
        <v>283</v>
      </c>
      <c r="P49" s="2">
        <f t="shared" si="4"/>
        <v>56.6</v>
      </c>
      <c r="Q49" s="22">
        <v>310</v>
      </c>
      <c r="R49" s="22"/>
      <c r="S49" s="35"/>
      <c r="U49" s="2">
        <f t="shared" si="5"/>
        <v>11.431095406360424</v>
      </c>
      <c r="V49" s="2">
        <f t="shared" si="6"/>
        <v>5.9540636042402824</v>
      </c>
      <c r="W49" s="2">
        <f>VLOOKUP(A49,[1]TDSheet!$A:$X,24,0)</f>
        <v>64.8</v>
      </c>
      <c r="X49" s="2">
        <f>VLOOKUP(A49,[1]TDSheet!$A:$Y,25,0)</f>
        <v>75</v>
      </c>
      <c r="Y49" s="2">
        <f>VLOOKUP(A49,[1]TDSheet!$A:$P,16,0)</f>
        <v>53.6</v>
      </c>
      <c r="AA49" s="2">
        <f t="shared" si="7"/>
        <v>124</v>
      </c>
    </row>
    <row r="50" spans="1:27" ht="21.95" customHeight="1" outlineLevel="3" x14ac:dyDescent="0.2">
      <c r="A50" s="8" t="s">
        <v>13</v>
      </c>
      <c r="B50" s="8" t="str">
        <f>VLOOKUP(A50,[1]TDSheet!$A:$B,2,0)</f>
        <v>кг</v>
      </c>
      <c r="C50" s="23" t="str">
        <f>VLOOKUP(A50,[1]TDSheet!$A:$C,3,0)</f>
        <v>Окт</v>
      </c>
      <c r="D50" s="9">
        <v>0.14599999999999999</v>
      </c>
      <c r="E50" s="9">
        <v>258.65800000000002</v>
      </c>
      <c r="F50" s="9"/>
      <c r="G50" s="26">
        <f>258.658+107</f>
        <v>365.65800000000002</v>
      </c>
      <c r="H50" s="24">
        <f>VLOOKUP(A50,[1]TDSheet!$A:$H,8,0)</f>
        <v>1</v>
      </c>
      <c r="K50" s="2">
        <f t="shared" si="3"/>
        <v>0</v>
      </c>
      <c r="P50" s="2">
        <f t="shared" si="4"/>
        <v>0</v>
      </c>
      <c r="Q50" s="22"/>
      <c r="R50" s="22"/>
      <c r="S50" s="35"/>
      <c r="U50" s="2" t="e">
        <f t="shared" si="5"/>
        <v>#DIV/0!</v>
      </c>
      <c r="V50" s="2" t="e">
        <f t="shared" si="6"/>
        <v>#DIV/0!</v>
      </c>
      <c r="W50" s="2">
        <f>VLOOKUP(A50,[1]TDSheet!$A:$X,24,0)</f>
        <v>29.404599999999999</v>
      </c>
      <c r="X50" s="2">
        <f>VLOOKUP(A50,[1]TDSheet!$A:$Y,25,0)</f>
        <v>13.205000000000002</v>
      </c>
      <c r="Y50" s="2">
        <f>VLOOKUP(A50,[1]TDSheet!$A:$P,16,0)</f>
        <v>6.9605999999999995</v>
      </c>
      <c r="Z50" s="29" t="str">
        <f>VLOOKUP(A50,[1]TDSheet!$A:$Z,26,0)</f>
        <v>акция/вывод</v>
      </c>
      <c r="AA50" s="2">
        <f t="shared" si="7"/>
        <v>0</v>
      </c>
    </row>
    <row r="51" spans="1:27" ht="11.1" customHeight="1" outlineLevel="3" x14ac:dyDescent="0.2">
      <c r="A51" s="8" t="s">
        <v>14</v>
      </c>
      <c r="B51" s="8" t="str">
        <f>VLOOKUP(A51,[1]TDSheet!$A:$B,2,0)</f>
        <v>кг</v>
      </c>
      <c r="C51" s="23" t="str">
        <f>VLOOKUP(A51,[1]TDSheet!$A:$C,3,0)</f>
        <v>Окт</v>
      </c>
      <c r="D51" s="9">
        <v>47.48</v>
      </c>
      <c r="E51" s="9">
        <v>228.92500000000001</v>
      </c>
      <c r="F51" s="9">
        <v>30.97</v>
      </c>
      <c r="G51" s="9">
        <v>215.77199999999999</v>
      </c>
      <c r="H51" s="24">
        <f>VLOOKUP(A51,[1]TDSheet!$A:$H,8,0)</f>
        <v>1</v>
      </c>
      <c r="K51" s="2">
        <f t="shared" si="3"/>
        <v>30.97</v>
      </c>
      <c r="P51" s="2">
        <f t="shared" si="4"/>
        <v>6.194</v>
      </c>
      <c r="Q51" s="22"/>
      <c r="R51" s="22"/>
      <c r="S51" s="35"/>
      <c r="U51" s="2">
        <f t="shared" si="5"/>
        <v>34.835647400710364</v>
      </c>
      <c r="V51" s="2">
        <f t="shared" si="6"/>
        <v>34.835647400710364</v>
      </c>
      <c r="W51" s="2">
        <f>VLOOKUP(A51,[1]TDSheet!$A:$X,24,0)</f>
        <v>20.728999999999999</v>
      </c>
      <c r="X51" s="2">
        <f>VLOOKUP(A51,[1]TDSheet!$A:$Y,25,0)</f>
        <v>18.810200000000002</v>
      </c>
      <c r="Y51" s="2">
        <f>VLOOKUP(A51,[1]TDSheet!$A:$P,16,0)</f>
        <v>27.720600000000001</v>
      </c>
      <c r="AA51" s="2">
        <f t="shared" si="7"/>
        <v>0</v>
      </c>
    </row>
    <row r="52" spans="1:27" ht="11.1" customHeight="1" outlineLevel="3" x14ac:dyDescent="0.2">
      <c r="A52" s="8" t="s">
        <v>15</v>
      </c>
      <c r="B52" s="8" t="str">
        <f>VLOOKUP(A52,[1]TDSheet!$A:$B,2,0)</f>
        <v>кг</v>
      </c>
      <c r="C52" s="23" t="str">
        <f>VLOOKUP(A52,[1]TDSheet!$A:$C,3,0)</f>
        <v>Окт</v>
      </c>
      <c r="D52" s="9">
        <v>330.99400000000003</v>
      </c>
      <c r="E52" s="9">
        <v>105.32599999999999</v>
      </c>
      <c r="F52" s="9">
        <v>112.006</v>
      </c>
      <c r="G52" s="26">
        <f>306.802+G84</f>
        <v>198.49700000000001</v>
      </c>
      <c r="H52" s="24">
        <f>VLOOKUP(A52,[1]TDSheet!$A:$H,8,0)</f>
        <v>1</v>
      </c>
      <c r="K52" s="2">
        <f t="shared" si="3"/>
        <v>112.006</v>
      </c>
      <c r="P52" s="2">
        <f t="shared" si="4"/>
        <v>22.401199999999999</v>
      </c>
      <c r="Q52" s="22">
        <v>65</v>
      </c>
      <c r="R52" s="22"/>
      <c r="S52" s="35"/>
      <c r="U52" s="2">
        <f t="shared" si="5"/>
        <v>11.762628787743514</v>
      </c>
      <c r="V52" s="2">
        <f t="shared" si="6"/>
        <v>8.8609985179365403</v>
      </c>
      <c r="W52" s="2">
        <f>VLOOKUP(A52,[1]TDSheet!$A:$X,24,0)</f>
        <v>21.694800000000001</v>
      </c>
      <c r="X52" s="2">
        <f>VLOOKUP(A52,[1]TDSheet!$A:$Y,25,0)</f>
        <v>17.827400000000001</v>
      </c>
      <c r="Y52" s="2">
        <f>VLOOKUP(A52,[1]TDSheet!$A:$P,16,0)</f>
        <v>15.343999999999999</v>
      </c>
      <c r="AA52" s="2">
        <f t="shared" si="7"/>
        <v>65</v>
      </c>
    </row>
    <row r="53" spans="1:27" ht="21.95" customHeight="1" outlineLevel="3" x14ac:dyDescent="0.2">
      <c r="A53" s="8" t="s">
        <v>55</v>
      </c>
      <c r="B53" s="8" t="str">
        <f>VLOOKUP(A53,[1]TDSheet!$A:$B,2,0)</f>
        <v>кг</v>
      </c>
      <c r="C53" s="8"/>
      <c r="D53" s="9">
        <v>127.874</v>
      </c>
      <c r="E53" s="9">
        <v>300.09500000000003</v>
      </c>
      <c r="F53" s="9">
        <v>97.292000000000002</v>
      </c>
      <c r="G53" s="9">
        <v>307.40800000000002</v>
      </c>
      <c r="H53" s="24">
        <f>VLOOKUP(A53,[1]TDSheet!$A:$H,8,0)</f>
        <v>1</v>
      </c>
      <c r="K53" s="2">
        <f t="shared" si="3"/>
        <v>97.292000000000002</v>
      </c>
      <c r="P53" s="2">
        <f t="shared" si="4"/>
        <v>19.458400000000001</v>
      </c>
      <c r="Q53" s="22"/>
      <c r="R53" s="22"/>
      <c r="S53" s="35"/>
      <c r="U53" s="2">
        <f t="shared" si="5"/>
        <v>15.7982156806315</v>
      </c>
      <c r="V53" s="2">
        <f t="shared" si="6"/>
        <v>15.7982156806315</v>
      </c>
      <c r="W53" s="2">
        <f>VLOOKUP(A53,[1]TDSheet!$A:$X,24,0)</f>
        <v>16.755399999999998</v>
      </c>
      <c r="X53" s="2">
        <f>VLOOKUP(A53,[1]TDSheet!$A:$Y,25,0)</f>
        <v>8.1086000000000009</v>
      </c>
      <c r="Y53" s="2">
        <f>VLOOKUP(A53,[1]TDSheet!$A:$P,16,0)</f>
        <v>6.6012000000000004</v>
      </c>
      <c r="AA53" s="2">
        <f t="shared" si="7"/>
        <v>0</v>
      </c>
    </row>
    <row r="54" spans="1:27" ht="21.95" customHeight="1" outlineLevel="3" x14ac:dyDescent="0.2">
      <c r="A54" s="8" t="s">
        <v>56</v>
      </c>
      <c r="B54" s="8" t="str">
        <f>VLOOKUP(A54,[1]TDSheet!$A:$B,2,0)</f>
        <v>кг</v>
      </c>
      <c r="C54" s="8"/>
      <c r="D54" s="9">
        <v>-4.43</v>
      </c>
      <c r="E54" s="9">
        <v>416.26400000000001</v>
      </c>
      <c r="F54" s="9">
        <v>306.464</v>
      </c>
      <c r="G54" s="9">
        <v>103.896</v>
      </c>
      <c r="H54" s="24">
        <f>VLOOKUP(A54,[1]TDSheet!$A:$H,8,0)</f>
        <v>1</v>
      </c>
      <c r="K54" s="2">
        <f t="shared" si="3"/>
        <v>1.48599999999999</v>
      </c>
      <c r="L54" s="2">
        <f>VLOOKUP(A54,[2]TDSheet!$A:$G,7,0)</f>
        <v>304.97800000000001</v>
      </c>
      <c r="P54" s="2">
        <f t="shared" si="4"/>
        <v>0.29719999999999802</v>
      </c>
      <c r="Q54" s="22"/>
      <c r="R54" s="22"/>
      <c r="S54" s="35"/>
      <c r="U54" s="2">
        <f t="shared" si="5"/>
        <v>349.58277254374394</v>
      </c>
      <c r="V54" s="2">
        <f t="shared" si="6"/>
        <v>349.58277254374394</v>
      </c>
      <c r="W54" s="2">
        <f>VLOOKUP(A54,[1]TDSheet!$A:$X,24,0)</f>
        <v>37.753599999999999</v>
      </c>
      <c r="X54" s="2">
        <f>VLOOKUP(A54,[1]TDSheet!$A:$Y,25,0)</f>
        <v>6.1908000000000012</v>
      </c>
      <c r="Y54" s="2">
        <f>VLOOKUP(A54,[1]TDSheet!$A:$P,16,0)</f>
        <v>13.185799999999995</v>
      </c>
      <c r="AA54" s="2">
        <f t="shared" si="7"/>
        <v>0</v>
      </c>
    </row>
    <row r="55" spans="1:27" ht="21.95" customHeight="1" outlineLevel="3" x14ac:dyDescent="0.2">
      <c r="A55" s="8" t="s">
        <v>57</v>
      </c>
      <c r="B55" s="8" t="str">
        <f>VLOOKUP(A55,[1]TDSheet!$A:$B,2,0)</f>
        <v>кг</v>
      </c>
      <c r="C55" s="8"/>
      <c r="D55" s="9">
        <v>122.748</v>
      </c>
      <c r="E55" s="9">
        <v>524.54399999999998</v>
      </c>
      <c r="F55" s="9">
        <v>437.411</v>
      </c>
      <c r="G55" s="9">
        <v>202.62799999999999</v>
      </c>
      <c r="H55" s="24">
        <f>VLOOKUP(A55,[1]TDSheet!$A:$H,8,0)</f>
        <v>1</v>
      </c>
      <c r="K55" s="2">
        <f t="shared" si="3"/>
        <v>97.269999999999982</v>
      </c>
      <c r="L55" s="2">
        <f>VLOOKUP(A55,[2]TDSheet!$A:$G,7,0)</f>
        <v>340.14100000000002</v>
      </c>
      <c r="P55" s="2">
        <f t="shared" si="4"/>
        <v>19.453999999999997</v>
      </c>
      <c r="Q55" s="22">
        <v>30</v>
      </c>
      <c r="R55" s="22"/>
      <c r="S55" s="35"/>
      <c r="U55" s="2">
        <f t="shared" si="5"/>
        <v>11.957849285493987</v>
      </c>
      <c r="V55" s="2">
        <f t="shared" si="6"/>
        <v>10.415749974298345</v>
      </c>
      <c r="W55" s="2">
        <f>VLOOKUP(A55,[1]TDSheet!$A:$X,24,0)</f>
        <v>0</v>
      </c>
      <c r="X55" s="2">
        <f>VLOOKUP(A55,[1]TDSheet!$A:$Y,25,0)</f>
        <v>29.400800000000004</v>
      </c>
      <c r="Y55" s="2">
        <f>VLOOKUP(A55,[1]TDSheet!$A:$P,16,0)</f>
        <v>29.06539999999999</v>
      </c>
      <c r="AA55" s="2">
        <f t="shared" si="7"/>
        <v>30</v>
      </c>
    </row>
    <row r="56" spans="1:27" ht="21.95" customHeight="1" outlineLevel="3" x14ac:dyDescent="0.2">
      <c r="A56" s="8" t="s">
        <v>58</v>
      </c>
      <c r="B56" s="8" t="str">
        <f>VLOOKUP(A56,[1]TDSheet!$A:$B,2,0)</f>
        <v>кг</v>
      </c>
      <c r="C56" s="8"/>
      <c r="D56" s="9">
        <v>1096.357</v>
      </c>
      <c r="E56" s="9">
        <v>1524.277</v>
      </c>
      <c r="F56" s="9">
        <v>1856.759</v>
      </c>
      <c r="G56" s="9">
        <v>18.59</v>
      </c>
      <c r="H56" s="24">
        <f>VLOOKUP(A56,[1]TDSheet!$A:$H,8,0)</f>
        <v>1</v>
      </c>
      <c r="K56" s="2">
        <f t="shared" si="3"/>
        <v>1049.3429999999998</v>
      </c>
      <c r="L56" s="2">
        <f>VLOOKUP(A56,[2]TDSheet!$A:$G,7,0)</f>
        <v>807.41600000000005</v>
      </c>
      <c r="P56" s="2">
        <f t="shared" si="4"/>
        <v>209.86859999999996</v>
      </c>
      <c r="Q56" s="22">
        <v>1300</v>
      </c>
      <c r="R56" s="22"/>
      <c r="S56" s="35"/>
      <c r="U56" s="2">
        <f t="shared" si="5"/>
        <v>6.282931319883013</v>
      </c>
      <c r="V56" s="2">
        <f t="shared" si="6"/>
        <v>8.857923481645183E-2</v>
      </c>
      <c r="W56" s="2">
        <f>VLOOKUP(A56,[1]TDSheet!$A:$X,24,0)</f>
        <v>280.2466</v>
      </c>
      <c r="X56" s="2">
        <f>VLOOKUP(A56,[1]TDSheet!$A:$Y,25,0)</f>
        <v>152.16820000000001</v>
      </c>
      <c r="Y56" s="2">
        <f>VLOOKUP(A56,[1]TDSheet!$A:$P,16,0)</f>
        <v>130.63939999999994</v>
      </c>
      <c r="AA56" s="2">
        <f t="shared" si="7"/>
        <v>1300</v>
      </c>
    </row>
    <row r="57" spans="1:27" ht="11.1" customHeight="1" outlineLevel="3" x14ac:dyDescent="0.2">
      <c r="A57" s="8" t="s">
        <v>83</v>
      </c>
      <c r="B57" s="8" t="str">
        <f>VLOOKUP(A57,[1]TDSheet!$A:$B,2,0)</f>
        <v>шт</v>
      </c>
      <c r="C57" s="23" t="str">
        <f>VLOOKUP(A57,[1]TDSheet!$A:$C,3,0)</f>
        <v>Окт</v>
      </c>
      <c r="D57" s="9">
        <v>1053</v>
      </c>
      <c r="E57" s="9">
        <v>754</v>
      </c>
      <c r="F57" s="9">
        <v>588</v>
      </c>
      <c r="G57" s="9">
        <v>976</v>
      </c>
      <c r="H57" s="24">
        <f>VLOOKUP(A57,[1]TDSheet!$A:$H,8,0)</f>
        <v>0.4</v>
      </c>
      <c r="K57" s="2">
        <f t="shared" si="3"/>
        <v>510</v>
      </c>
      <c r="L57" s="2">
        <f>VLOOKUP(A57,[2]TDSheet!$A:$G,7,0)</f>
        <v>78</v>
      </c>
      <c r="P57" s="2">
        <f t="shared" si="4"/>
        <v>102</v>
      </c>
      <c r="Q57" s="22">
        <v>230</v>
      </c>
      <c r="R57" s="22"/>
      <c r="S57" s="35"/>
      <c r="U57" s="2">
        <f t="shared" si="5"/>
        <v>11.823529411764707</v>
      </c>
      <c r="V57" s="2">
        <f t="shared" si="6"/>
        <v>9.5686274509803919</v>
      </c>
      <c r="W57" s="2">
        <f>VLOOKUP(A57,[1]TDSheet!$A:$X,24,0)</f>
        <v>65.599999999999994</v>
      </c>
      <c r="X57" s="2">
        <f>VLOOKUP(A57,[1]TDSheet!$A:$Y,25,0)</f>
        <v>74</v>
      </c>
      <c r="Y57" s="2">
        <f>VLOOKUP(A57,[1]TDSheet!$A:$P,16,0)</f>
        <v>119.6</v>
      </c>
      <c r="AA57" s="2">
        <f t="shared" si="7"/>
        <v>92</v>
      </c>
    </row>
    <row r="58" spans="1:27" ht="11.1" customHeight="1" outlineLevel="3" x14ac:dyDescent="0.2">
      <c r="A58" s="8" t="s">
        <v>59</v>
      </c>
      <c r="B58" s="8" t="str">
        <f>VLOOKUP(A58,[1]TDSheet!$A:$B,2,0)</f>
        <v>кг</v>
      </c>
      <c r="C58" s="8"/>
      <c r="D58" s="9">
        <v>222.09</v>
      </c>
      <c r="E58" s="9"/>
      <c r="F58" s="9">
        <v>167.87</v>
      </c>
      <c r="G58" s="9">
        <v>39.948999999999998</v>
      </c>
      <c r="H58" s="24">
        <f>VLOOKUP(A58,[1]TDSheet!$A:$H,8,0)</f>
        <v>1</v>
      </c>
      <c r="K58" s="2">
        <f t="shared" si="3"/>
        <v>167.87</v>
      </c>
      <c r="P58" s="2">
        <f t="shared" si="4"/>
        <v>33.573999999999998</v>
      </c>
      <c r="Q58" s="22">
        <v>210</v>
      </c>
      <c r="R58" s="22"/>
      <c r="S58" s="35"/>
      <c r="U58" s="2">
        <f t="shared" si="5"/>
        <v>7.4447191278965876</v>
      </c>
      <c r="V58" s="2">
        <f t="shared" si="6"/>
        <v>1.1898790730922737</v>
      </c>
      <c r="W58" s="2">
        <f>VLOOKUP(A58,[1]TDSheet!$A:$X,24,0)</f>
        <v>23.29</v>
      </c>
      <c r="X58" s="2">
        <f>VLOOKUP(A58,[1]TDSheet!$A:$Y,25,0)</f>
        <v>23.993000000000002</v>
      </c>
      <c r="Y58" s="2">
        <f>VLOOKUP(A58,[1]TDSheet!$A:$P,16,0)</f>
        <v>10.602400000000003</v>
      </c>
      <c r="AA58" s="2">
        <f t="shared" si="7"/>
        <v>210</v>
      </c>
    </row>
    <row r="59" spans="1:27" ht="11.1" customHeight="1" outlineLevel="3" x14ac:dyDescent="0.2">
      <c r="A59" s="8" t="s">
        <v>60</v>
      </c>
      <c r="B59" s="8" t="str">
        <f>VLOOKUP(A59,[1]TDSheet!$A:$B,2,0)</f>
        <v>кг</v>
      </c>
      <c r="C59" s="8"/>
      <c r="D59" s="9">
        <v>664.90499999999997</v>
      </c>
      <c r="E59" s="9">
        <v>251.797</v>
      </c>
      <c r="F59" s="9">
        <v>299.476</v>
      </c>
      <c r="G59" s="9">
        <v>503.53500000000003</v>
      </c>
      <c r="H59" s="24">
        <f>VLOOKUP(A59,[1]TDSheet!$A:$H,8,0)</f>
        <v>1</v>
      </c>
      <c r="K59" s="2">
        <f t="shared" si="3"/>
        <v>299.476</v>
      </c>
      <c r="P59" s="2">
        <f t="shared" si="4"/>
        <v>59.895200000000003</v>
      </c>
      <c r="Q59" s="22">
        <v>200</v>
      </c>
      <c r="R59" s="22"/>
      <c r="S59" s="35"/>
      <c r="U59" s="2">
        <f t="shared" si="5"/>
        <v>11.746099854412375</v>
      </c>
      <c r="V59" s="2">
        <f t="shared" si="6"/>
        <v>8.4069341115815632</v>
      </c>
      <c r="W59" s="2">
        <f>VLOOKUP(A59,[1]TDSheet!$A:$X,24,0)</f>
        <v>72.238799999999998</v>
      </c>
      <c r="X59" s="2">
        <f>VLOOKUP(A59,[1]TDSheet!$A:$Y,25,0)</f>
        <v>72.711799999999997</v>
      </c>
      <c r="Y59" s="2">
        <f>VLOOKUP(A59,[1]TDSheet!$A:$P,16,0)</f>
        <v>65.314800000000005</v>
      </c>
      <c r="AA59" s="2">
        <f t="shared" si="7"/>
        <v>200</v>
      </c>
    </row>
    <row r="60" spans="1:27" ht="21.95" customHeight="1" outlineLevel="3" x14ac:dyDescent="0.2">
      <c r="A60" s="8" t="s">
        <v>84</v>
      </c>
      <c r="B60" s="8" t="str">
        <f>VLOOKUP(A60,[1]TDSheet!$A:$B,2,0)</f>
        <v>шт</v>
      </c>
      <c r="C60" s="8"/>
      <c r="D60" s="9">
        <v>237</v>
      </c>
      <c r="E60" s="9">
        <v>3</v>
      </c>
      <c r="F60" s="9">
        <v>148</v>
      </c>
      <c r="G60" s="9">
        <v>81</v>
      </c>
      <c r="H60" s="24">
        <f>VLOOKUP(A60,[1]TDSheet!$A:$H,8,0)</f>
        <v>0.35</v>
      </c>
      <c r="K60" s="2">
        <f t="shared" si="3"/>
        <v>149</v>
      </c>
      <c r="L60" s="2">
        <f>VLOOKUP(A60,[2]TDSheet!$A:$G,7,0)</f>
        <v>-1</v>
      </c>
      <c r="P60" s="2">
        <f t="shared" si="4"/>
        <v>29.8</v>
      </c>
      <c r="Q60" s="22">
        <v>200</v>
      </c>
      <c r="R60" s="22"/>
      <c r="S60" s="35"/>
      <c r="U60" s="2">
        <f t="shared" si="5"/>
        <v>9.4295302013422813</v>
      </c>
      <c r="V60" s="2">
        <f t="shared" si="6"/>
        <v>2.7181208053691273</v>
      </c>
      <c r="W60" s="2">
        <f>VLOOKUP(A60,[1]TDSheet!$A:$X,24,0)</f>
        <v>21.4</v>
      </c>
      <c r="X60" s="2">
        <f>VLOOKUP(A60,[1]TDSheet!$A:$Y,25,0)</f>
        <v>32.6</v>
      </c>
      <c r="Y60" s="2">
        <f>VLOOKUP(A60,[1]TDSheet!$A:$P,16,0)</f>
        <v>17.600000000000001</v>
      </c>
      <c r="AA60" s="2">
        <f t="shared" si="7"/>
        <v>70</v>
      </c>
    </row>
    <row r="61" spans="1:27" ht="21.95" customHeight="1" outlineLevel="3" x14ac:dyDescent="0.2">
      <c r="A61" s="21" t="s">
        <v>85</v>
      </c>
      <c r="B61" s="20" t="s">
        <v>110</v>
      </c>
      <c r="C61" s="8"/>
      <c r="D61" s="9"/>
      <c r="E61" s="9">
        <v>72</v>
      </c>
      <c r="F61" s="9">
        <v>72</v>
      </c>
      <c r="G61" s="9"/>
      <c r="H61" s="24">
        <v>0</v>
      </c>
      <c r="K61" s="2">
        <f t="shared" si="3"/>
        <v>0</v>
      </c>
      <c r="L61" s="2">
        <f>VLOOKUP(A61,[2]TDSheet!$A:$G,7,0)</f>
        <v>72</v>
      </c>
      <c r="P61" s="2">
        <f t="shared" si="4"/>
        <v>0</v>
      </c>
      <c r="Q61" s="22"/>
      <c r="R61" s="22"/>
      <c r="S61" s="35"/>
      <c r="U61" s="2" t="e">
        <f t="shared" si="5"/>
        <v>#DIV/0!</v>
      </c>
      <c r="V61" s="2" t="e">
        <f t="shared" si="6"/>
        <v>#DIV/0!</v>
      </c>
      <c r="W61" s="2">
        <v>0</v>
      </c>
      <c r="X61" s="2">
        <v>0</v>
      </c>
      <c r="Y61" s="2">
        <v>0</v>
      </c>
      <c r="AA61" s="2">
        <f t="shared" si="7"/>
        <v>0</v>
      </c>
    </row>
    <row r="62" spans="1:27" ht="11.1" customHeight="1" outlineLevel="3" x14ac:dyDescent="0.2">
      <c r="A62" s="8" t="s">
        <v>86</v>
      </c>
      <c r="B62" s="8" t="str">
        <f>VLOOKUP(A62,[1]TDSheet!$A:$B,2,0)</f>
        <v>шт</v>
      </c>
      <c r="C62" s="23" t="str">
        <f>VLOOKUP(A62,[1]TDSheet!$A:$C,3,0)</f>
        <v>Окт</v>
      </c>
      <c r="D62" s="9"/>
      <c r="E62" s="9">
        <v>450</v>
      </c>
      <c r="F62" s="9">
        <v>107</v>
      </c>
      <c r="G62" s="9">
        <v>334</v>
      </c>
      <c r="H62" s="24">
        <f>VLOOKUP(A62,[1]TDSheet!$A:$H,8,0)</f>
        <v>0.4</v>
      </c>
      <c r="K62" s="2">
        <f t="shared" si="3"/>
        <v>107</v>
      </c>
      <c r="P62" s="2">
        <f t="shared" si="4"/>
        <v>21.4</v>
      </c>
      <c r="Q62" s="22"/>
      <c r="R62" s="22"/>
      <c r="S62" s="35"/>
      <c r="U62" s="2">
        <f t="shared" si="5"/>
        <v>15.60747663551402</v>
      </c>
      <c r="V62" s="2">
        <f t="shared" si="6"/>
        <v>15.60747663551402</v>
      </c>
      <c r="W62" s="2">
        <f>VLOOKUP(A62,[1]TDSheet!$A:$X,24,0)</f>
        <v>91.6</v>
      </c>
      <c r="X62" s="2">
        <f>VLOOKUP(A62,[1]TDSheet!$A:$Y,25,0)</f>
        <v>178.2</v>
      </c>
      <c r="Y62" s="2">
        <f>VLOOKUP(A62,[1]TDSheet!$A:$P,16,0)</f>
        <v>0</v>
      </c>
      <c r="Z62" s="29" t="str">
        <f>VLOOKUP(A62,[1]TDSheet!$A:$Z,26,0)</f>
        <v>акция/вывод</v>
      </c>
      <c r="AA62" s="2">
        <f t="shared" si="7"/>
        <v>0</v>
      </c>
    </row>
    <row r="63" spans="1:27" ht="11.1" customHeight="1" outlineLevel="3" x14ac:dyDescent="0.2">
      <c r="A63" s="8" t="s">
        <v>16</v>
      </c>
      <c r="B63" s="8" t="str">
        <f>VLOOKUP(A63,[1]TDSheet!$A:$B,2,0)</f>
        <v>кг</v>
      </c>
      <c r="C63" s="8"/>
      <c r="D63" s="9">
        <v>130.87299999999999</v>
      </c>
      <c r="E63" s="9"/>
      <c r="F63" s="9">
        <v>151.35400000000001</v>
      </c>
      <c r="G63" s="9">
        <v>-24.036000000000001</v>
      </c>
      <c r="H63" s="24">
        <f>VLOOKUP(A63,[1]TDSheet!$A:$H,8,0)</f>
        <v>1</v>
      </c>
      <c r="K63" s="2">
        <f t="shared" si="3"/>
        <v>151.35400000000001</v>
      </c>
      <c r="P63" s="2">
        <f t="shared" si="4"/>
        <v>30.270800000000001</v>
      </c>
      <c r="Q63" s="28"/>
      <c r="R63" s="28"/>
      <c r="S63" s="35"/>
      <c r="U63" s="2">
        <f t="shared" si="5"/>
        <v>-0.79403253300210108</v>
      </c>
      <c r="V63" s="2">
        <f t="shared" si="6"/>
        <v>-0.79403253300210108</v>
      </c>
      <c r="W63" s="2">
        <f>VLOOKUP(A63,[1]TDSheet!$A:$X,24,0)</f>
        <v>0</v>
      </c>
      <c r="X63" s="2">
        <f>VLOOKUP(A63,[1]TDSheet!$A:$Y,25,0)</f>
        <v>41.435199999999995</v>
      </c>
      <c r="Y63" s="2">
        <f>VLOOKUP(A63,[1]TDSheet!$A:$P,16,0)</f>
        <v>7.1787999999999998</v>
      </c>
      <c r="AA63" s="2">
        <f t="shared" si="7"/>
        <v>0</v>
      </c>
    </row>
    <row r="64" spans="1:27" ht="11.1" customHeight="1" outlineLevel="3" x14ac:dyDescent="0.2">
      <c r="A64" s="8" t="s">
        <v>17</v>
      </c>
      <c r="B64" s="8" t="str">
        <f>VLOOKUP(A64,[1]TDSheet!$A:$B,2,0)</f>
        <v>кг</v>
      </c>
      <c r="C64" s="23" t="str">
        <f>VLOOKUP(A64,[1]TDSheet!$A:$C,3,0)</f>
        <v>Окт</v>
      </c>
      <c r="D64" s="10">
        <v>212.453</v>
      </c>
      <c r="E64" s="9"/>
      <c r="F64" s="9">
        <v>95.781999999999996</v>
      </c>
      <c r="G64" s="9">
        <v>94.61</v>
      </c>
      <c r="H64" s="24">
        <f>VLOOKUP(A64,[1]TDSheet!$A:$H,8,0)</f>
        <v>1</v>
      </c>
      <c r="K64" s="2">
        <f t="shared" si="3"/>
        <v>95.781999999999996</v>
      </c>
      <c r="P64" s="2">
        <f t="shared" si="4"/>
        <v>19.156399999999998</v>
      </c>
      <c r="Q64" s="22">
        <v>130</v>
      </c>
      <c r="R64" s="22"/>
      <c r="S64" s="35"/>
      <c r="U64" s="2">
        <f t="shared" si="5"/>
        <v>11.725063164268862</v>
      </c>
      <c r="V64" s="2">
        <f t="shared" si="6"/>
        <v>4.9388194023929346</v>
      </c>
      <c r="W64" s="2">
        <f>VLOOKUP(A64,[1]TDSheet!$A:$X,24,0)</f>
        <v>12.883799999999999</v>
      </c>
      <c r="X64" s="2">
        <f>VLOOKUP(A64,[1]TDSheet!$A:$Y,25,0)</f>
        <v>15.913999999999998</v>
      </c>
      <c r="Y64" s="2">
        <f>VLOOKUP(A64,[1]TDSheet!$A:$P,16,0)</f>
        <v>12.896799999999999</v>
      </c>
      <c r="Z64" s="29" t="str">
        <f>VLOOKUP(A64,[1]TDSheet!$A:$Z,26,0)</f>
        <v>акция/вывод</v>
      </c>
      <c r="AA64" s="2">
        <f t="shared" si="7"/>
        <v>130</v>
      </c>
    </row>
    <row r="65" spans="1:27" ht="11.1" customHeight="1" outlineLevel="3" x14ac:dyDescent="0.2">
      <c r="A65" s="8" t="s">
        <v>18</v>
      </c>
      <c r="B65" s="8" t="str">
        <f>VLOOKUP(A65,[1]TDSheet!$A:$B,2,0)</f>
        <v>кг</v>
      </c>
      <c r="C65" s="23" t="str">
        <f>VLOOKUP(A65,[1]TDSheet!$A:$C,3,0)</f>
        <v>Окт</v>
      </c>
      <c r="D65" s="10"/>
      <c r="E65" s="9">
        <v>230.28200000000001</v>
      </c>
      <c r="F65" s="9"/>
      <c r="G65" s="26">
        <f>230.282+G85</f>
        <v>132.89100000000002</v>
      </c>
      <c r="H65" s="24">
        <f>VLOOKUP(A65,[1]TDSheet!$A:$H,8,0)</f>
        <v>1</v>
      </c>
      <c r="K65" s="2">
        <f t="shared" si="3"/>
        <v>0</v>
      </c>
      <c r="P65" s="2">
        <f t="shared" si="4"/>
        <v>0</v>
      </c>
      <c r="Q65" s="22"/>
      <c r="R65" s="22"/>
      <c r="S65" s="35"/>
      <c r="U65" s="2" t="e">
        <f t="shared" si="5"/>
        <v>#DIV/0!</v>
      </c>
      <c r="V65" s="2" t="e">
        <f t="shared" si="6"/>
        <v>#DIV/0!</v>
      </c>
      <c r="W65" s="2">
        <f>VLOOKUP(A65,[1]TDSheet!$A:$X,24,0)</f>
        <v>16.406399999999998</v>
      </c>
      <c r="X65" s="2">
        <f>VLOOKUP(A65,[1]TDSheet!$A:$Y,25,0)</f>
        <v>3.0148000000000001</v>
      </c>
      <c r="Y65" s="2">
        <f>VLOOKUP(A65,[1]TDSheet!$A:$P,16,0)</f>
        <v>1.0980000000000001</v>
      </c>
      <c r="Z65" s="29" t="str">
        <f>VLOOKUP(A65,[1]TDSheet!$A:$Z,26,0)</f>
        <v>акция/вывод</v>
      </c>
      <c r="AA65" s="2">
        <f t="shared" si="7"/>
        <v>0</v>
      </c>
    </row>
    <row r="66" spans="1:27" ht="11.1" customHeight="1" outlineLevel="3" x14ac:dyDescent="0.2">
      <c r="A66" s="8" t="s">
        <v>87</v>
      </c>
      <c r="B66" s="8" t="str">
        <f>VLOOKUP(A66,[1]TDSheet!$A:$B,2,0)</f>
        <v>шт</v>
      </c>
      <c r="C66" s="23" t="str">
        <f>VLOOKUP(A66,[1]TDSheet!$A:$C,3,0)</f>
        <v>Окт</v>
      </c>
      <c r="D66" s="10"/>
      <c r="E66" s="9">
        <v>306</v>
      </c>
      <c r="F66" s="9">
        <v>7</v>
      </c>
      <c r="G66" s="26">
        <f>291+G86</f>
        <v>231</v>
      </c>
      <c r="H66" s="24">
        <f>VLOOKUP(A66,[1]TDSheet!$A:$H,8,0)</f>
        <v>0.4</v>
      </c>
      <c r="K66" s="2">
        <f t="shared" si="3"/>
        <v>7</v>
      </c>
      <c r="P66" s="2">
        <f t="shared" si="4"/>
        <v>1.4</v>
      </c>
      <c r="Q66" s="22"/>
      <c r="R66" s="22"/>
      <c r="S66" s="35"/>
      <c r="U66" s="2">
        <f t="shared" si="5"/>
        <v>165</v>
      </c>
      <c r="V66" s="2">
        <f t="shared" si="6"/>
        <v>165</v>
      </c>
      <c r="W66" s="2">
        <f>VLOOKUP(A66,[1]TDSheet!$A:$X,24,0)</f>
        <v>149.80000000000001</v>
      </c>
      <c r="X66" s="2">
        <f>VLOOKUP(A66,[1]TDSheet!$A:$Y,25,0)</f>
        <v>206</v>
      </c>
      <c r="Y66" s="2">
        <f>VLOOKUP(A66,[1]TDSheet!$A:$P,16,0)</f>
        <v>0</v>
      </c>
      <c r="Z66" s="29" t="str">
        <f>VLOOKUP(A66,[1]TDSheet!$A:$Z,26,0)</f>
        <v>акция/вывод</v>
      </c>
      <c r="AA66" s="2">
        <f t="shared" si="7"/>
        <v>0</v>
      </c>
    </row>
    <row r="67" spans="1:27" ht="11.1" customHeight="1" outlineLevel="3" x14ac:dyDescent="0.2">
      <c r="A67" s="8" t="s">
        <v>88</v>
      </c>
      <c r="B67" s="8" t="str">
        <f>VLOOKUP(A67,[1]TDSheet!$A:$B,2,0)</f>
        <v>шт</v>
      </c>
      <c r="C67" s="23" t="str">
        <f>VLOOKUP(A67,[1]TDSheet!$A:$C,3,0)</f>
        <v>Окт</v>
      </c>
      <c r="D67" s="10">
        <v>24</v>
      </c>
      <c r="E67" s="9"/>
      <c r="F67" s="9">
        <v>5</v>
      </c>
      <c r="G67" s="9"/>
      <c r="H67" s="24">
        <f>VLOOKUP(A67,[1]TDSheet!$A:$H,8,0)</f>
        <v>0.4</v>
      </c>
      <c r="K67" s="2">
        <f t="shared" si="3"/>
        <v>5</v>
      </c>
      <c r="P67" s="2">
        <f t="shared" si="4"/>
        <v>1</v>
      </c>
      <c r="Q67" s="28"/>
      <c r="R67" s="28"/>
      <c r="S67" s="35"/>
      <c r="U67" s="2">
        <f t="shared" si="5"/>
        <v>0</v>
      </c>
      <c r="V67" s="2">
        <f t="shared" si="6"/>
        <v>0</v>
      </c>
      <c r="W67" s="2">
        <f>VLOOKUP(A67,[1]TDSheet!$A:$X,24,0)</f>
        <v>132.19999999999999</v>
      </c>
      <c r="X67" s="2">
        <f>VLOOKUP(A67,[1]TDSheet!$A:$Y,25,0)</f>
        <v>119.8</v>
      </c>
      <c r="Y67" s="2">
        <f>VLOOKUP(A67,[1]TDSheet!$A:$P,16,0)</f>
        <v>14</v>
      </c>
      <c r="Z67" s="29" t="str">
        <f>VLOOKUP(A67,[1]TDSheet!$A:$Z,26,0)</f>
        <v>акция/вывод</v>
      </c>
      <c r="AA67" s="2">
        <f t="shared" si="7"/>
        <v>0</v>
      </c>
    </row>
    <row r="68" spans="1:27" ht="11.1" customHeight="1" outlineLevel="3" x14ac:dyDescent="0.2">
      <c r="A68" s="8" t="s">
        <v>61</v>
      </c>
      <c r="B68" s="8" t="str">
        <f>VLOOKUP(A68,[1]TDSheet!$A:$B,2,0)</f>
        <v>кг</v>
      </c>
      <c r="C68" s="8"/>
      <c r="D68" s="9">
        <v>214.25399999999999</v>
      </c>
      <c r="E68" s="9"/>
      <c r="F68" s="9">
        <v>74.786000000000001</v>
      </c>
      <c r="G68" s="9">
        <v>130.65</v>
      </c>
      <c r="H68" s="24">
        <f>VLOOKUP(A68,[1]TDSheet!$A:$H,8,0)</f>
        <v>1</v>
      </c>
      <c r="K68" s="2">
        <f t="shared" si="3"/>
        <v>74.786000000000001</v>
      </c>
      <c r="P68" s="2">
        <f t="shared" si="4"/>
        <v>14.9572</v>
      </c>
      <c r="Q68" s="22">
        <v>50</v>
      </c>
      <c r="R68" s="22"/>
      <c r="S68" s="35"/>
      <c r="U68" s="2">
        <f t="shared" si="5"/>
        <v>12.077795309282486</v>
      </c>
      <c r="V68" s="2">
        <f t="shared" si="6"/>
        <v>8.7349236488112751</v>
      </c>
      <c r="W68" s="2">
        <f>VLOOKUP(A68,[1]TDSheet!$A:$X,24,0)</f>
        <v>10.7996</v>
      </c>
      <c r="X68" s="2">
        <f>VLOOKUP(A68,[1]TDSheet!$A:$Y,25,0)</f>
        <v>20.067799999999998</v>
      </c>
      <c r="Y68" s="2">
        <f>VLOOKUP(A68,[1]TDSheet!$A:$P,16,0)</f>
        <v>7.6263999999999994</v>
      </c>
      <c r="AA68" s="2">
        <f t="shared" si="7"/>
        <v>50</v>
      </c>
    </row>
    <row r="69" spans="1:27" ht="11.1" customHeight="1" outlineLevel="3" x14ac:dyDescent="0.2">
      <c r="A69" s="8" t="s">
        <v>89</v>
      </c>
      <c r="B69" s="8" t="str">
        <f>VLOOKUP(A69,[1]TDSheet!$A:$B,2,0)</f>
        <v>кг</v>
      </c>
      <c r="C69" s="23" t="str">
        <f>VLOOKUP(A69,[1]TDSheet!$A:$C,3,0)</f>
        <v>Окт</v>
      </c>
      <c r="D69" s="10"/>
      <c r="E69" s="9">
        <v>756</v>
      </c>
      <c r="F69" s="9">
        <v>37</v>
      </c>
      <c r="G69" s="9">
        <v>648</v>
      </c>
      <c r="H69" s="24">
        <f>VLOOKUP(A69,[1]TDSheet!$A:$H,8,0)</f>
        <v>1</v>
      </c>
      <c r="K69" s="2">
        <f t="shared" si="3"/>
        <v>37</v>
      </c>
      <c r="P69" s="2">
        <f t="shared" si="4"/>
        <v>7.4</v>
      </c>
      <c r="Q69" s="22"/>
      <c r="R69" s="22"/>
      <c r="S69" s="35"/>
      <c r="U69" s="2">
        <f t="shared" si="5"/>
        <v>87.567567567567565</v>
      </c>
      <c r="V69" s="2">
        <f t="shared" si="6"/>
        <v>87.567567567567565</v>
      </c>
      <c r="W69" s="2">
        <f>VLOOKUP(A69,[1]TDSheet!$A:$X,24,0)</f>
        <v>132.4</v>
      </c>
      <c r="X69" s="2">
        <f>VLOOKUP(A69,[1]TDSheet!$A:$Y,25,0)</f>
        <v>287.60000000000002</v>
      </c>
      <c r="Y69" s="2">
        <f>VLOOKUP(A69,[1]TDSheet!$A:$P,16,0)</f>
        <v>0</v>
      </c>
      <c r="Z69" s="29" t="str">
        <f>VLOOKUP(A69,[1]TDSheet!$A:$Z,26,0)</f>
        <v>акция/вывод</v>
      </c>
      <c r="AA69" s="2">
        <f t="shared" si="7"/>
        <v>0</v>
      </c>
    </row>
    <row r="70" spans="1:27" ht="11.1" customHeight="1" outlineLevel="3" x14ac:dyDescent="0.2">
      <c r="A70" s="8" t="s">
        <v>62</v>
      </c>
      <c r="B70" s="8" t="str">
        <f>VLOOKUP(A70,[1]TDSheet!$A:$B,2,0)</f>
        <v>кг</v>
      </c>
      <c r="C70" s="8"/>
      <c r="D70" s="9">
        <v>54.353999999999999</v>
      </c>
      <c r="E70" s="9">
        <v>0.442</v>
      </c>
      <c r="F70" s="9">
        <v>49.034999999999997</v>
      </c>
      <c r="G70" s="9"/>
      <c r="H70" s="24">
        <f>VLOOKUP(A70,[1]TDSheet!$A:$H,8,0)</f>
        <v>1</v>
      </c>
      <c r="K70" s="2">
        <f t="shared" si="3"/>
        <v>49.034999999999997</v>
      </c>
      <c r="P70" s="2">
        <f t="shared" si="4"/>
        <v>9.8069999999999986</v>
      </c>
      <c r="Q70" s="22">
        <v>65</v>
      </c>
      <c r="R70" s="22"/>
      <c r="S70" s="35"/>
      <c r="U70" s="2">
        <f t="shared" si="5"/>
        <v>6.6279188334862864</v>
      </c>
      <c r="V70" s="2">
        <f t="shared" si="6"/>
        <v>0</v>
      </c>
      <c r="W70" s="2">
        <f>VLOOKUP(A70,[1]TDSheet!$A:$X,24,0)</f>
        <v>0</v>
      </c>
      <c r="X70" s="2">
        <f>VLOOKUP(A70,[1]TDSheet!$A:$Y,25,0)</f>
        <v>0</v>
      </c>
      <c r="Y70" s="2">
        <f>VLOOKUP(A70,[1]TDSheet!$A:$P,16,0)</f>
        <v>1.1522000000000001</v>
      </c>
      <c r="AA70" s="2">
        <f t="shared" si="7"/>
        <v>65</v>
      </c>
    </row>
    <row r="71" spans="1:27" ht="11.1" customHeight="1" outlineLevel="3" x14ac:dyDescent="0.2">
      <c r="A71" s="8" t="s">
        <v>63</v>
      </c>
      <c r="B71" s="8" t="str">
        <f>VLOOKUP(A71,[1]TDSheet!$A:$B,2,0)</f>
        <v>кг</v>
      </c>
      <c r="C71" s="8"/>
      <c r="D71" s="9">
        <v>122.761</v>
      </c>
      <c r="E71" s="9">
        <v>129.19900000000001</v>
      </c>
      <c r="F71" s="9">
        <v>87.102000000000004</v>
      </c>
      <c r="G71" s="9">
        <v>111.251</v>
      </c>
      <c r="H71" s="24">
        <f>VLOOKUP(A71,[1]TDSheet!$A:$H,8,0)</f>
        <v>1</v>
      </c>
      <c r="K71" s="2">
        <f t="shared" ref="K71:K91" si="8">F71-L71</f>
        <v>87.102000000000004</v>
      </c>
      <c r="P71" s="2">
        <f t="shared" ref="P71:P91" si="9">K71/5</f>
        <v>17.420400000000001</v>
      </c>
      <c r="Q71" s="22">
        <v>100</v>
      </c>
      <c r="R71" s="22"/>
      <c r="S71" s="35"/>
      <c r="U71" s="2">
        <f t="shared" ref="U71:U91" si="10">(G71+N71+Q71+R71)/P71</f>
        <v>12.126644623544809</v>
      </c>
      <c r="V71" s="2">
        <f t="shared" ref="V71:V91" si="11">(G71+N71)/P71</f>
        <v>6.3862483065830862</v>
      </c>
      <c r="W71" s="2">
        <f>VLOOKUP(A71,[1]TDSheet!$A:$X,24,0)</f>
        <v>23.7972</v>
      </c>
      <c r="X71" s="2">
        <f>VLOOKUP(A71,[1]TDSheet!$A:$Y,25,0)</f>
        <v>7.6579999999999995</v>
      </c>
      <c r="Y71" s="2">
        <f>VLOOKUP(A71,[1]TDSheet!$A:$P,16,0)</f>
        <v>16.672599999999999</v>
      </c>
      <c r="AA71" s="2">
        <f t="shared" ref="AA71:AA91" si="12">Q71*H71</f>
        <v>100</v>
      </c>
    </row>
    <row r="72" spans="1:27" ht="11.1" customHeight="1" outlineLevel="3" x14ac:dyDescent="0.2">
      <c r="A72" s="8" t="s">
        <v>26</v>
      </c>
      <c r="B72" s="8" t="str">
        <f>VLOOKUP(A72,[1]TDSheet!$A:$B,2,0)</f>
        <v>шт</v>
      </c>
      <c r="C72" s="8"/>
      <c r="D72" s="9">
        <v>504</v>
      </c>
      <c r="E72" s="9"/>
      <c r="F72" s="9">
        <v>261</v>
      </c>
      <c r="G72" s="9">
        <v>234</v>
      </c>
      <c r="H72" s="24">
        <f>VLOOKUP(A72,[1]TDSheet!$A:$H,8,0)</f>
        <v>0.4</v>
      </c>
      <c r="K72" s="2">
        <f t="shared" si="8"/>
        <v>261</v>
      </c>
      <c r="P72" s="2">
        <f t="shared" si="9"/>
        <v>52.2</v>
      </c>
      <c r="Q72" s="22">
        <v>340</v>
      </c>
      <c r="R72" s="22"/>
      <c r="S72" s="35"/>
      <c r="U72" s="2">
        <f t="shared" si="10"/>
        <v>10.996168582375478</v>
      </c>
      <c r="V72" s="2">
        <f t="shared" si="11"/>
        <v>4.4827586206896548</v>
      </c>
      <c r="W72" s="2">
        <f>VLOOKUP(A72,[1]TDSheet!$A:$X,24,0)</f>
        <v>0</v>
      </c>
      <c r="X72" s="2">
        <f>VLOOKUP(A72,[1]TDSheet!$A:$Y,25,0)</f>
        <v>0</v>
      </c>
      <c r="Y72" s="2">
        <f>VLOOKUP(A72,[1]TDSheet!$A:$P,16,0)</f>
        <v>0</v>
      </c>
      <c r="AA72" s="2">
        <f t="shared" si="12"/>
        <v>136</v>
      </c>
    </row>
    <row r="73" spans="1:27" ht="11.1" customHeight="1" outlineLevel="3" x14ac:dyDescent="0.2">
      <c r="A73" s="8" t="s">
        <v>27</v>
      </c>
      <c r="B73" s="8" t="str">
        <f>VLOOKUP(A73,[1]TDSheet!$A:$B,2,0)</f>
        <v>шт</v>
      </c>
      <c r="C73" s="8"/>
      <c r="D73" s="9">
        <v>352</v>
      </c>
      <c r="E73" s="9"/>
      <c r="F73" s="9">
        <v>305</v>
      </c>
      <c r="G73" s="9">
        <v>39</v>
      </c>
      <c r="H73" s="24">
        <f>VLOOKUP(A73,[1]TDSheet!$A:$H,8,0)</f>
        <v>0.33</v>
      </c>
      <c r="K73" s="2">
        <f t="shared" si="8"/>
        <v>305</v>
      </c>
      <c r="P73" s="2">
        <f t="shared" si="9"/>
        <v>61</v>
      </c>
      <c r="Q73" s="22">
        <v>440</v>
      </c>
      <c r="R73" s="22"/>
      <c r="S73" s="35"/>
      <c r="U73" s="2">
        <f t="shared" si="10"/>
        <v>7.8524590163934427</v>
      </c>
      <c r="V73" s="2">
        <f t="shared" si="11"/>
        <v>0.63934426229508201</v>
      </c>
      <c r="W73" s="2">
        <f>VLOOKUP(A73,[1]TDSheet!$A:$X,24,0)</f>
        <v>0</v>
      </c>
      <c r="X73" s="2">
        <f>VLOOKUP(A73,[1]TDSheet!$A:$Y,25,0)</f>
        <v>0</v>
      </c>
      <c r="Y73" s="2">
        <f>VLOOKUP(A73,[1]TDSheet!$A:$P,16,0)</f>
        <v>0</v>
      </c>
      <c r="AA73" s="2">
        <f t="shared" si="12"/>
        <v>145.20000000000002</v>
      </c>
    </row>
    <row r="74" spans="1:27" ht="11.1" customHeight="1" outlineLevel="3" x14ac:dyDescent="0.2">
      <c r="A74" s="8" t="s">
        <v>90</v>
      </c>
      <c r="B74" s="8" t="str">
        <f>VLOOKUP(A74,[1]TDSheet!$A:$B,2,0)</f>
        <v>шт</v>
      </c>
      <c r="C74" s="8"/>
      <c r="D74" s="9">
        <v>-8</v>
      </c>
      <c r="E74" s="9">
        <v>75</v>
      </c>
      <c r="F74" s="9">
        <v>46</v>
      </c>
      <c r="G74" s="26">
        <v>-3</v>
      </c>
      <c r="H74" s="24">
        <f>VLOOKUP(A74,[1]TDSheet!$A:$H,8,0)</f>
        <v>0</v>
      </c>
      <c r="K74" s="2">
        <f t="shared" si="8"/>
        <v>46</v>
      </c>
      <c r="P74" s="2">
        <f t="shared" si="9"/>
        <v>9.1999999999999993</v>
      </c>
      <c r="Q74" s="22"/>
      <c r="R74" s="22"/>
      <c r="S74" s="35"/>
      <c r="U74" s="2">
        <f t="shared" si="10"/>
        <v>-0.32608695652173914</v>
      </c>
      <c r="V74" s="2">
        <f t="shared" si="11"/>
        <v>-0.32608695652173914</v>
      </c>
      <c r="W74" s="2">
        <f>VLOOKUP(A74,[1]TDSheet!$A:$X,24,0)</f>
        <v>24.4</v>
      </c>
      <c r="X74" s="2">
        <f>VLOOKUP(A74,[1]TDSheet!$A:$Y,25,0)</f>
        <v>23</v>
      </c>
      <c r="Y74" s="2">
        <f>VLOOKUP(A74,[1]TDSheet!$A:$P,16,0)</f>
        <v>18.8</v>
      </c>
      <c r="AA74" s="2">
        <f t="shared" si="12"/>
        <v>0</v>
      </c>
    </row>
    <row r="75" spans="1:27" ht="21.95" customHeight="1" outlineLevel="3" x14ac:dyDescent="0.2">
      <c r="A75" s="8" t="s">
        <v>64</v>
      </c>
      <c r="B75" s="8" t="str">
        <f>VLOOKUP(A75,[1]TDSheet!$A:$B,2,0)</f>
        <v>кг</v>
      </c>
      <c r="C75" s="8"/>
      <c r="D75" s="9">
        <v>-1.8049999999999999</v>
      </c>
      <c r="E75" s="9"/>
      <c r="F75" s="9"/>
      <c r="G75" s="26">
        <v>-1.8049999999999999</v>
      </c>
      <c r="H75" s="24">
        <f>VLOOKUP(A75,[1]TDSheet!$A:$H,8,0)</f>
        <v>0</v>
      </c>
      <c r="K75" s="2">
        <f t="shared" si="8"/>
        <v>0</v>
      </c>
      <c r="P75" s="2">
        <f t="shared" si="9"/>
        <v>0</v>
      </c>
      <c r="Q75" s="22"/>
      <c r="R75" s="22"/>
      <c r="S75" s="35"/>
      <c r="U75" s="2" t="e">
        <f t="shared" si="10"/>
        <v>#DIV/0!</v>
      </c>
      <c r="V75" s="2" t="e">
        <f t="shared" si="11"/>
        <v>#DIV/0!</v>
      </c>
      <c r="W75" s="2">
        <f>VLOOKUP(A75,[1]TDSheet!$A:$X,24,0)</f>
        <v>22.294800000000002</v>
      </c>
      <c r="X75" s="2">
        <f>VLOOKUP(A75,[1]TDSheet!$A:$Y,25,0)</f>
        <v>7.8761999999999999</v>
      </c>
      <c r="Y75" s="2">
        <f>VLOOKUP(A75,[1]TDSheet!$A:$P,16,0)</f>
        <v>0</v>
      </c>
      <c r="AA75" s="2">
        <f t="shared" si="12"/>
        <v>0</v>
      </c>
    </row>
    <row r="76" spans="1:27" ht="21.95" customHeight="1" outlineLevel="3" x14ac:dyDescent="0.2">
      <c r="A76" s="8" t="s">
        <v>65</v>
      </c>
      <c r="B76" s="8" t="str">
        <f>VLOOKUP(A76,[1]TDSheet!$A:$B,2,0)</f>
        <v>кг</v>
      </c>
      <c r="C76" s="8"/>
      <c r="D76" s="9">
        <v>-18.416</v>
      </c>
      <c r="E76" s="9">
        <v>61.48</v>
      </c>
      <c r="F76" s="9">
        <v>43.954000000000001</v>
      </c>
      <c r="G76" s="26">
        <v>-13.157999999999999</v>
      </c>
      <c r="H76" s="24">
        <f>VLOOKUP(A76,[1]TDSheet!$A:$H,8,0)</f>
        <v>0</v>
      </c>
      <c r="K76" s="2">
        <f t="shared" si="8"/>
        <v>43.954000000000001</v>
      </c>
      <c r="P76" s="2">
        <f t="shared" si="9"/>
        <v>8.7908000000000008</v>
      </c>
      <c r="Q76" s="22"/>
      <c r="R76" s="22"/>
      <c r="S76" s="35"/>
      <c r="U76" s="2">
        <f t="shared" si="10"/>
        <v>-1.4967921008326885</v>
      </c>
      <c r="V76" s="2">
        <f t="shared" si="11"/>
        <v>-1.4967921008326885</v>
      </c>
      <c r="W76" s="2">
        <f>VLOOKUP(A76,[1]TDSheet!$A:$X,24,0)</f>
        <v>0</v>
      </c>
      <c r="X76" s="2">
        <f>VLOOKUP(A76,[1]TDSheet!$A:$Y,25,0)</f>
        <v>0</v>
      </c>
      <c r="Y76" s="2">
        <f>VLOOKUP(A76,[1]TDSheet!$A:$P,16,0)</f>
        <v>6.1368</v>
      </c>
      <c r="AA76" s="2">
        <f t="shared" si="12"/>
        <v>0</v>
      </c>
    </row>
    <row r="77" spans="1:27" ht="11.1" customHeight="1" outlineLevel="3" x14ac:dyDescent="0.2">
      <c r="A77" s="8" t="s">
        <v>19</v>
      </c>
      <c r="B77" s="8" t="str">
        <f>VLOOKUP(A77,[1]TDSheet!$A:$B,2,0)</f>
        <v>кг</v>
      </c>
      <c r="C77" s="8"/>
      <c r="D77" s="9">
        <v>79.497</v>
      </c>
      <c r="E77" s="9"/>
      <c r="F77" s="9">
        <v>5.484</v>
      </c>
      <c r="G77" s="9"/>
      <c r="H77" s="24">
        <f>VLOOKUP(A77,[1]TDSheet!$A:$H,8,0)</f>
        <v>0</v>
      </c>
      <c r="K77" s="2">
        <f t="shared" si="8"/>
        <v>5.484</v>
      </c>
      <c r="P77" s="2">
        <f t="shared" si="9"/>
        <v>1.0968</v>
      </c>
      <c r="Q77" s="22"/>
      <c r="R77" s="22"/>
      <c r="S77" s="35"/>
      <c r="U77" s="2">
        <f t="shared" si="10"/>
        <v>0</v>
      </c>
      <c r="V77" s="2">
        <f t="shared" si="11"/>
        <v>0</v>
      </c>
      <c r="W77" s="2">
        <f>VLOOKUP(A77,[1]TDSheet!$A:$X,24,0)</f>
        <v>2.7122000000000002</v>
      </c>
      <c r="X77" s="2">
        <f>VLOOKUP(A77,[1]TDSheet!$A:$Y,25,0)</f>
        <v>0.81859999999999999</v>
      </c>
      <c r="Y77" s="2">
        <f>VLOOKUP(A77,[1]TDSheet!$A:$P,16,0)</f>
        <v>1.3428</v>
      </c>
      <c r="AA77" s="2">
        <f t="shared" si="12"/>
        <v>0</v>
      </c>
    </row>
    <row r="78" spans="1:27" ht="11.1" customHeight="1" outlineLevel="3" x14ac:dyDescent="0.2">
      <c r="A78" s="8" t="s">
        <v>20</v>
      </c>
      <c r="B78" s="20" t="s">
        <v>111</v>
      </c>
      <c r="C78" s="8"/>
      <c r="D78" s="9"/>
      <c r="E78" s="9"/>
      <c r="F78" s="9"/>
      <c r="G78" s="26">
        <v>-17.574000000000002</v>
      </c>
      <c r="H78" s="24">
        <v>0</v>
      </c>
      <c r="K78" s="2">
        <f t="shared" si="8"/>
        <v>0</v>
      </c>
      <c r="P78" s="2">
        <f t="shared" si="9"/>
        <v>0</v>
      </c>
      <c r="Q78" s="22"/>
      <c r="R78" s="22"/>
      <c r="S78" s="35"/>
      <c r="U78" s="2" t="e">
        <f t="shared" si="10"/>
        <v>#DIV/0!</v>
      </c>
      <c r="V78" s="2" t="e">
        <f t="shared" si="11"/>
        <v>#DIV/0!</v>
      </c>
      <c r="W78" s="2">
        <v>0</v>
      </c>
      <c r="X78" s="2">
        <v>0</v>
      </c>
      <c r="Y78" s="2">
        <v>0</v>
      </c>
      <c r="AA78" s="2">
        <f t="shared" si="12"/>
        <v>0</v>
      </c>
    </row>
    <row r="79" spans="1:27" ht="11.1" customHeight="1" outlineLevel="3" x14ac:dyDescent="0.2">
      <c r="A79" s="8" t="s">
        <v>66</v>
      </c>
      <c r="B79" s="20" t="s">
        <v>111</v>
      </c>
      <c r="C79" s="8"/>
      <c r="D79" s="9"/>
      <c r="E79" s="9"/>
      <c r="F79" s="9">
        <v>158.64599999999999</v>
      </c>
      <c r="G79" s="26">
        <v>-158.64599999999999</v>
      </c>
      <c r="H79" s="24">
        <v>0</v>
      </c>
      <c r="K79" s="2">
        <f t="shared" si="8"/>
        <v>158.64599999999999</v>
      </c>
      <c r="P79" s="2">
        <f t="shared" si="9"/>
        <v>31.729199999999999</v>
      </c>
      <c r="Q79" s="22"/>
      <c r="R79" s="22"/>
      <c r="S79" s="35"/>
      <c r="U79" s="2">
        <f t="shared" si="10"/>
        <v>-5</v>
      </c>
      <c r="V79" s="2">
        <f t="shared" si="11"/>
        <v>-5</v>
      </c>
      <c r="W79" s="2">
        <v>0</v>
      </c>
      <c r="X79" s="2">
        <v>0</v>
      </c>
      <c r="Y79" s="2">
        <v>0</v>
      </c>
      <c r="AA79" s="2">
        <f t="shared" si="12"/>
        <v>0</v>
      </c>
    </row>
    <row r="80" spans="1:27" ht="11.1" customHeight="1" outlineLevel="3" x14ac:dyDescent="0.2">
      <c r="A80" s="8" t="s">
        <v>67</v>
      </c>
      <c r="B80" s="20" t="s">
        <v>111</v>
      </c>
      <c r="C80" s="8"/>
      <c r="D80" s="9"/>
      <c r="E80" s="9"/>
      <c r="F80" s="9">
        <v>157.97900000000001</v>
      </c>
      <c r="G80" s="26">
        <v>-157.97900000000001</v>
      </c>
      <c r="H80" s="24">
        <v>0</v>
      </c>
      <c r="K80" s="2">
        <f t="shared" si="8"/>
        <v>157.97900000000001</v>
      </c>
      <c r="P80" s="2">
        <f t="shared" si="9"/>
        <v>31.595800000000004</v>
      </c>
      <c r="Q80" s="22"/>
      <c r="R80" s="22"/>
      <c r="S80" s="35"/>
      <c r="U80" s="2">
        <f t="shared" si="10"/>
        <v>-5</v>
      </c>
      <c r="V80" s="2">
        <f t="shared" si="11"/>
        <v>-5</v>
      </c>
      <c r="W80" s="2">
        <v>0</v>
      </c>
      <c r="X80" s="2">
        <v>0</v>
      </c>
      <c r="Y80" s="2">
        <v>0</v>
      </c>
      <c r="AA80" s="2">
        <f t="shared" si="12"/>
        <v>0</v>
      </c>
    </row>
    <row r="81" spans="1:27" ht="11.1" customHeight="1" outlineLevel="3" x14ac:dyDescent="0.2">
      <c r="A81" s="8" t="s">
        <v>68</v>
      </c>
      <c r="B81" s="20" t="s">
        <v>111</v>
      </c>
      <c r="C81" s="8"/>
      <c r="D81" s="9"/>
      <c r="E81" s="9"/>
      <c r="F81" s="9">
        <v>106.00700000000001</v>
      </c>
      <c r="G81" s="26">
        <v>-106.00700000000001</v>
      </c>
      <c r="H81" s="24">
        <v>0</v>
      </c>
      <c r="K81" s="2">
        <f t="shared" si="8"/>
        <v>106.00700000000001</v>
      </c>
      <c r="P81" s="2">
        <f t="shared" si="9"/>
        <v>21.2014</v>
      </c>
      <c r="Q81" s="22"/>
      <c r="R81" s="22"/>
      <c r="S81" s="35"/>
      <c r="U81" s="2">
        <f t="shared" si="10"/>
        <v>-5</v>
      </c>
      <c r="V81" s="2">
        <f t="shared" si="11"/>
        <v>-5</v>
      </c>
      <c r="W81" s="2">
        <v>0</v>
      </c>
      <c r="X81" s="2">
        <v>0</v>
      </c>
      <c r="Y81" s="2">
        <v>0</v>
      </c>
      <c r="AA81" s="2">
        <f t="shared" si="12"/>
        <v>0</v>
      </c>
    </row>
    <row r="82" spans="1:27" ht="21.95" customHeight="1" outlineLevel="3" x14ac:dyDescent="0.2">
      <c r="A82" s="8" t="s">
        <v>69</v>
      </c>
      <c r="B82" s="20" t="s">
        <v>111</v>
      </c>
      <c r="C82" s="8"/>
      <c r="D82" s="9"/>
      <c r="E82" s="9"/>
      <c r="F82" s="9">
        <v>48.975999999999999</v>
      </c>
      <c r="G82" s="26">
        <v>-48.975999999999999</v>
      </c>
      <c r="H82" s="24">
        <v>0</v>
      </c>
      <c r="K82" s="2">
        <f t="shared" si="8"/>
        <v>48.975999999999999</v>
      </c>
      <c r="P82" s="2">
        <f t="shared" si="9"/>
        <v>9.7951999999999995</v>
      </c>
      <c r="Q82" s="22"/>
      <c r="R82" s="22"/>
      <c r="S82" s="35"/>
      <c r="U82" s="2">
        <f t="shared" si="10"/>
        <v>-5</v>
      </c>
      <c r="V82" s="2">
        <f t="shared" si="11"/>
        <v>-5</v>
      </c>
      <c r="W82" s="2">
        <v>0</v>
      </c>
      <c r="X82" s="2">
        <v>0</v>
      </c>
      <c r="Y82" s="2">
        <v>0</v>
      </c>
      <c r="AA82" s="2">
        <f t="shared" si="12"/>
        <v>0</v>
      </c>
    </row>
    <row r="83" spans="1:27" ht="21.95" customHeight="1" outlineLevel="3" x14ac:dyDescent="0.2">
      <c r="A83" s="8" t="s">
        <v>21</v>
      </c>
      <c r="B83" s="20" t="s">
        <v>111</v>
      </c>
      <c r="C83" s="8"/>
      <c r="D83" s="10"/>
      <c r="E83" s="9"/>
      <c r="F83" s="9">
        <v>107.4</v>
      </c>
      <c r="G83" s="26">
        <v>-107.4</v>
      </c>
      <c r="H83" s="24">
        <v>0</v>
      </c>
      <c r="K83" s="2">
        <f t="shared" si="8"/>
        <v>107.4</v>
      </c>
      <c r="P83" s="2">
        <f t="shared" si="9"/>
        <v>21.48</v>
      </c>
      <c r="Q83" s="22"/>
      <c r="R83" s="22"/>
      <c r="S83" s="35"/>
      <c r="U83" s="2">
        <f t="shared" si="10"/>
        <v>-5</v>
      </c>
      <c r="V83" s="2">
        <f t="shared" si="11"/>
        <v>-5</v>
      </c>
      <c r="W83" s="2">
        <v>0</v>
      </c>
      <c r="X83" s="2">
        <v>0</v>
      </c>
      <c r="Y83" s="2">
        <v>0</v>
      </c>
      <c r="AA83" s="2">
        <f t="shared" si="12"/>
        <v>0</v>
      </c>
    </row>
    <row r="84" spans="1:27" ht="11.1" customHeight="1" outlineLevel="3" x14ac:dyDescent="0.2">
      <c r="A84" s="8" t="s">
        <v>22</v>
      </c>
      <c r="B84" s="20" t="s">
        <v>111</v>
      </c>
      <c r="C84" s="8"/>
      <c r="D84" s="10"/>
      <c r="E84" s="9"/>
      <c r="F84" s="9">
        <v>108.30500000000001</v>
      </c>
      <c r="G84" s="25">
        <v>-108.30500000000001</v>
      </c>
      <c r="H84" s="24">
        <v>0</v>
      </c>
      <c r="K84" s="2">
        <f t="shared" si="8"/>
        <v>108.30500000000001</v>
      </c>
      <c r="P84" s="2">
        <f t="shared" si="9"/>
        <v>21.661000000000001</v>
      </c>
      <c r="Q84" s="22"/>
      <c r="R84" s="22"/>
      <c r="S84" s="35"/>
      <c r="U84" s="2">
        <f t="shared" si="10"/>
        <v>-5</v>
      </c>
      <c r="V84" s="2">
        <f t="shared" si="11"/>
        <v>-5</v>
      </c>
      <c r="W84" s="2">
        <v>0</v>
      </c>
      <c r="X84" s="2">
        <v>0</v>
      </c>
      <c r="Y84" s="2">
        <v>0</v>
      </c>
      <c r="AA84" s="2">
        <f t="shared" si="12"/>
        <v>0</v>
      </c>
    </row>
    <row r="85" spans="1:27" ht="11.1" customHeight="1" outlineLevel="3" x14ac:dyDescent="0.2">
      <c r="A85" s="8" t="s">
        <v>23</v>
      </c>
      <c r="B85" s="20" t="s">
        <v>111</v>
      </c>
      <c r="C85" s="8"/>
      <c r="D85" s="10"/>
      <c r="E85" s="9"/>
      <c r="F85" s="9">
        <v>97.391000000000005</v>
      </c>
      <c r="G85" s="26">
        <v>-97.391000000000005</v>
      </c>
      <c r="H85" s="24">
        <v>0</v>
      </c>
      <c r="K85" s="2">
        <f t="shared" si="8"/>
        <v>97.391000000000005</v>
      </c>
      <c r="P85" s="2">
        <f t="shared" si="9"/>
        <v>19.478200000000001</v>
      </c>
      <c r="Q85" s="22"/>
      <c r="R85" s="22"/>
      <c r="S85" s="35"/>
      <c r="U85" s="2">
        <f t="shared" si="10"/>
        <v>-5</v>
      </c>
      <c r="V85" s="2">
        <f t="shared" si="11"/>
        <v>-5</v>
      </c>
      <c r="W85" s="2">
        <v>0</v>
      </c>
      <c r="X85" s="2">
        <v>0</v>
      </c>
      <c r="Y85" s="2">
        <v>0</v>
      </c>
      <c r="AA85" s="2">
        <f t="shared" si="12"/>
        <v>0</v>
      </c>
    </row>
    <row r="86" spans="1:27" ht="11.1" customHeight="1" outlineLevel="3" x14ac:dyDescent="0.2">
      <c r="A86" s="8" t="s">
        <v>91</v>
      </c>
      <c r="B86" s="20" t="s">
        <v>110</v>
      </c>
      <c r="C86" s="8"/>
      <c r="D86" s="9"/>
      <c r="E86" s="9"/>
      <c r="F86" s="9">
        <v>60</v>
      </c>
      <c r="G86" s="26">
        <v>-60</v>
      </c>
      <c r="H86" s="24">
        <v>0</v>
      </c>
      <c r="K86" s="2">
        <f t="shared" si="8"/>
        <v>60</v>
      </c>
      <c r="P86" s="2">
        <f t="shared" si="9"/>
        <v>12</v>
      </c>
      <c r="Q86" s="22"/>
      <c r="R86" s="22"/>
      <c r="S86" s="35"/>
      <c r="U86" s="2">
        <f t="shared" si="10"/>
        <v>-5</v>
      </c>
      <c r="V86" s="2">
        <f t="shared" si="11"/>
        <v>-5</v>
      </c>
      <c r="W86" s="2">
        <v>0</v>
      </c>
      <c r="X86" s="2">
        <v>0</v>
      </c>
      <c r="Y86" s="2">
        <v>0</v>
      </c>
      <c r="AA86" s="2">
        <f t="shared" si="12"/>
        <v>0</v>
      </c>
    </row>
    <row r="87" spans="1:27" ht="11.1" customHeight="1" outlineLevel="3" x14ac:dyDescent="0.2">
      <c r="A87" s="8" t="s">
        <v>70</v>
      </c>
      <c r="B87" s="8" t="str">
        <f>VLOOKUP(A87,[1]TDSheet!$A:$B,2,0)</f>
        <v>кг</v>
      </c>
      <c r="C87" s="8"/>
      <c r="D87" s="10">
        <v>412.54</v>
      </c>
      <c r="E87" s="9"/>
      <c r="F87" s="9">
        <v>132.19200000000001</v>
      </c>
      <c r="G87" s="27">
        <v>251.85</v>
      </c>
      <c r="H87" s="24">
        <f>VLOOKUP(A87,[1]TDSheet!$A:$H,8,0)</f>
        <v>0</v>
      </c>
      <c r="K87" s="2">
        <f t="shared" si="8"/>
        <v>132.19200000000001</v>
      </c>
      <c r="P87" s="2">
        <f t="shared" si="9"/>
        <v>26.438400000000001</v>
      </c>
      <c r="Q87" s="22"/>
      <c r="R87" s="22"/>
      <c r="S87" s="35"/>
      <c r="U87" s="2">
        <f t="shared" si="10"/>
        <v>9.5259168482207688</v>
      </c>
      <c r="V87" s="2">
        <f t="shared" si="11"/>
        <v>9.5259168482207688</v>
      </c>
      <c r="W87" s="2">
        <f>VLOOKUP(A87,[1]TDSheet!$A:$X,24,0)</f>
        <v>0</v>
      </c>
      <c r="X87" s="2">
        <f>VLOOKUP(A87,[1]TDSheet!$A:$Y,25,0)</f>
        <v>0</v>
      </c>
      <c r="Y87" s="2">
        <f>VLOOKUP(A87,[1]TDSheet!$A:$P,16,0)</f>
        <v>7.8963999999999999</v>
      </c>
      <c r="AA87" s="2">
        <f t="shared" si="12"/>
        <v>0</v>
      </c>
    </row>
    <row r="88" spans="1:27" ht="11.1" customHeight="1" outlineLevel="3" x14ac:dyDescent="0.2">
      <c r="A88" s="8" t="s">
        <v>92</v>
      </c>
      <c r="B88" s="8" t="str">
        <f>VLOOKUP(A88,[1]TDSheet!$A:$B,2,0)</f>
        <v>шт</v>
      </c>
      <c r="C88" s="8"/>
      <c r="D88" s="9">
        <v>817</v>
      </c>
      <c r="E88" s="9"/>
      <c r="F88" s="9">
        <v>261</v>
      </c>
      <c r="G88" s="27">
        <v>514</v>
      </c>
      <c r="H88" s="24">
        <f>VLOOKUP(A88,[1]TDSheet!$A:$H,8,0)</f>
        <v>0</v>
      </c>
      <c r="K88" s="2">
        <f t="shared" si="8"/>
        <v>261</v>
      </c>
      <c r="P88" s="2">
        <f t="shared" si="9"/>
        <v>52.2</v>
      </c>
      <c r="Q88" s="22"/>
      <c r="R88" s="22"/>
      <c r="S88" s="35"/>
      <c r="U88" s="2">
        <f t="shared" si="10"/>
        <v>9.8467432950191558</v>
      </c>
      <c r="V88" s="2">
        <f t="shared" si="11"/>
        <v>9.8467432950191558</v>
      </c>
      <c r="W88" s="2">
        <f>VLOOKUP(A88,[1]TDSheet!$A:$X,24,0)</f>
        <v>0</v>
      </c>
      <c r="X88" s="2">
        <f>VLOOKUP(A88,[1]TDSheet!$A:$Y,25,0)</f>
        <v>0</v>
      </c>
      <c r="Y88" s="2">
        <f>VLOOKUP(A88,[1]TDSheet!$A:$P,16,0)</f>
        <v>14.6</v>
      </c>
      <c r="AA88" s="2">
        <f t="shared" si="12"/>
        <v>0</v>
      </c>
    </row>
    <row r="89" spans="1:27" ht="11.1" customHeight="1" outlineLevel="3" x14ac:dyDescent="0.2">
      <c r="A89" s="8" t="s">
        <v>71</v>
      </c>
      <c r="B89" s="8" t="str">
        <f>VLOOKUP(A89,[1]TDSheet!$A:$B,2,0)</f>
        <v>кг</v>
      </c>
      <c r="C89" s="8"/>
      <c r="D89" s="10"/>
      <c r="E89" s="9">
        <v>8.3490000000000002</v>
      </c>
      <c r="F89" s="9">
        <v>8.3490000000000002</v>
      </c>
      <c r="G89" s="9"/>
      <c r="H89" s="24">
        <f>VLOOKUP(A89,[1]TDSheet!$A:$H,8,0)</f>
        <v>0</v>
      </c>
      <c r="K89" s="2">
        <f t="shared" si="8"/>
        <v>8.3490000000000002</v>
      </c>
      <c r="P89" s="2">
        <f t="shared" si="9"/>
        <v>1.6698</v>
      </c>
      <c r="Q89" s="22"/>
      <c r="R89" s="22"/>
      <c r="S89" s="35"/>
      <c r="U89" s="2">
        <f t="shared" si="10"/>
        <v>0</v>
      </c>
      <c r="V89" s="2">
        <f t="shared" si="11"/>
        <v>0</v>
      </c>
      <c r="W89" s="2">
        <f>VLOOKUP(A89,[1]TDSheet!$A:$X,24,0)</f>
        <v>0</v>
      </c>
      <c r="X89" s="2">
        <f>VLOOKUP(A89,[1]TDSheet!$A:$Y,25,0)</f>
        <v>0</v>
      </c>
      <c r="Y89" s="2">
        <f>VLOOKUP(A89,[1]TDSheet!$A:$P,16,0)</f>
        <v>3.2530000000000001</v>
      </c>
      <c r="AA89" s="2">
        <f t="shared" si="12"/>
        <v>0</v>
      </c>
    </row>
    <row r="90" spans="1:27" ht="11.1" customHeight="1" outlineLevel="3" x14ac:dyDescent="0.2">
      <c r="A90" s="8" t="s">
        <v>24</v>
      </c>
      <c r="B90" s="8" t="str">
        <f>VLOOKUP(A90,[1]TDSheet!$A:$B,2,0)</f>
        <v>кг</v>
      </c>
      <c r="C90" s="8"/>
      <c r="D90" s="9">
        <v>313.41699999999997</v>
      </c>
      <c r="E90" s="9"/>
      <c r="F90" s="9">
        <v>53.265999999999998</v>
      </c>
      <c r="G90" s="27">
        <v>245.517</v>
      </c>
      <c r="H90" s="24">
        <f>VLOOKUP(A90,[1]TDSheet!$A:$H,8,0)</f>
        <v>0</v>
      </c>
      <c r="K90" s="2">
        <f t="shared" si="8"/>
        <v>53.265999999999998</v>
      </c>
      <c r="P90" s="2">
        <f t="shared" si="9"/>
        <v>10.6532</v>
      </c>
      <c r="Q90" s="22"/>
      <c r="R90" s="22"/>
      <c r="S90" s="35"/>
      <c r="U90" s="2">
        <f t="shared" si="10"/>
        <v>23.046314722336952</v>
      </c>
      <c r="V90" s="2">
        <f t="shared" si="11"/>
        <v>23.046314722336952</v>
      </c>
      <c r="W90" s="2">
        <f>VLOOKUP(A90,[1]TDSheet!$A:$X,24,0)</f>
        <v>0</v>
      </c>
      <c r="X90" s="2">
        <f>VLOOKUP(A90,[1]TDSheet!$A:$Y,25,0)</f>
        <v>0</v>
      </c>
      <c r="Y90" s="2">
        <f>VLOOKUP(A90,[1]TDSheet!$A:$P,16,0)</f>
        <v>7.7105999999999995</v>
      </c>
      <c r="AA90" s="2">
        <f t="shared" si="12"/>
        <v>0</v>
      </c>
    </row>
    <row r="91" spans="1:27" ht="11.1" customHeight="1" outlineLevel="3" x14ac:dyDescent="0.2">
      <c r="A91" s="8" t="s">
        <v>93</v>
      </c>
      <c r="B91" s="8" t="str">
        <f>VLOOKUP(A91,[1]TDSheet!$A:$B,2,0)</f>
        <v>шт</v>
      </c>
      <c r="C91" s="8"/>
      <c r="D91" s="9">
        <v>352</v>
      </c>
      <c r="E91" s="9"/>
      <c r="F91" s="9">
        <v>248</v>
      </c>
      <c r="G91" s="27">
        <v>59</v>
      </c>
      <c r="H91" s="24">
        <f>VLOOKUP(A91,[1]TDSheet!$A:$H,8,0)</f>
        <v>0</v>
      </c>
      <c r="K91" s="2">
        <f t="shared" si="8"/>
        <v>248</v>
      </c>
      <c r="P91" s="2">
        <f t="shared" si="9"/>
        <v>49.6</v>
      </c>
      <c r="Q91" s="22"/>
      <c r="R91" s="22"/>
      <c r="S91" s="35"/>
      <c r="U91" s="2">
        <f t="shared" si="10"/>
        <v>1.189516129032258</v>
      </c>
      <c r="V91" s="2">
        <f t="shared" si="11"/>
        <v>1.189516129032258</v>
      </c>
      <c r="W91" s="2">
        <f>VLOOKUP(A91,[1]TDSheet!$A:$X,24,0)</f>
        <v>0</v>
      </c>
      <c r="X91" s="2">
        <f>VLOOKUP(A91,[1]TDSheet!$A:$Y,25,0)</f>
        <v>0</v>
      </c>
      <c r="Y91" s="2">
        <f>VLOOKUP(A91,[1]TDSheet!$A:$P,16,0)</f>
        <v>38.200000000000003</v>
      </c>
      <c r="AA91" s="2">
        <f t="shared" si="12"/>
        <v>0</v>
      </c>
    </row>
  </sheetData>
  <autoFilter ref="A3:AC91" xr:uid="{6094F5C7-69DC-486D-B910-409BCB493C05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2023-10-19T08:18:05Z</dcterms:modified>
</cp:coreProperties>
</file>