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10,23 филиалы\"/>
    </mc:Choice>
  </mc:AlternateContent>
  <xr:revisionPtr revIDLastSave="0" documentId="13_ncr:1_{57142380-87B8-45B0-B4A7-1B514B9D8018}" xr6:coauthVersionLast="45" xr6:coauthVersionMax="45" xr10:uidLastSave="{00000000-0000-0000-0000-000000000000}"/>
  <bookViews>
    <workbookView xWindow="-120" yWindow="-120" windowWidth="29040" windowHeight="15840" tabRatio="232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TDSheet!$A$3:$X$51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6" i="1"/>
  <c r="Q6" i="1" l="1"/>
  <c r="R6" i="1"/>
  <c r="Q50" i="1"/>
  <c r="R50" i="1"/>
  <c r="Q48" i="1"/>
  <c r="R48" i="1"/>
  <c r="Q46" i="1"/>
  <c r="R46" i="1"/>
  <c r="Q44" i="1"/>
  <c r="R44" i="1"/>
  <c r="Q42" i="1"/>
  <c r="R42" i="1"/>
  <c r="Q40" i="1"/>
  <c r="R40" i="1"/>
  <c r="Q38" i="1"/>
  <c r="R38" i="1"/>
  <c r="Q36" i="1"/>
  <c r="R36" i="1"/>
  <c r="Q34" i="1"/>
  <c r="R34" i="1"/>
  <c r="Q32" i="1"/>
  <c r="R32" i="1"/>
  <c r="R30" i="1"/>
  <c r="Q30" i="1"/>
  <c r="Q28" i="1"/>
  <c r="R28" i="1"/>
  <c r="Q26" i="1"/>
  <c r="R26" i="1"/>
  <c r="R24" i="1"/>
  <c r="Q22" i="1"/>
  <c r="R22" i="1"/>
  <c r="Q20" i="1"/>
  <c r="R20" i="1"/>
  <c r="R18" i="1"/>
  <c r="Q14" i="1"/>
  <c r="R14" i="1"/>
  <c r="Q12" i="1"/>
  <c r="R12" i="1"/>
  <c r="R8" i="1"/>
  <c r="R51" i="1"/>
  <c r="Q51" i="1"/>
  <c r="Q49" i="1"/>
  <c r="R49" i="1"/>
  <c r="R47" i="1"/>
  <c r="Q47" i="1"/>
  <c r="Q45" i="1"/>
  <c r="R45" i="1"/>
  <c r="R43" i="1"/>
  <c r="Q43" i="1"/>
  <c r="Q41" i="1"/>
  <c r="R41" i="1"/>
  <c r="R39" i="1"/>
  <c r="Q39" i="1"/>
  <c r="Q37" i="1"/>
  <c r="R37" i="1"/>
  <c r="R35" i="1"/>
  <c r="Q35" i="1"/>
  <c r="Q33" i="1"/>
  <c r="R33" i="1"/>
  <c r="Q29" i="1"/>
  <c r="R29" i="1"/>
  <c r="R27" i="1"/>
  <c r="Q27" i="1"/>
  <c r="Q25" i="1"/>
  <c r="R25" i="1"/>
  <c r="R23" i="1"/>
  <c r="Q21" i="1"/>
  <c r="R21" i="1"/>
  <c r="R19" i="1"/>
  <c r="R15" i="1"/>
  <c r="Q13" i="1"/>
  <c r="R13" i="1"/>
  <c r="Q11" i="1"/>
  <c r="R11" i="1"/>
  <c r="Q9" i="1"/>
  <c r="R9" i="1"/>
  <c r="R7" i="1"/>
  <c r="Q7" i="1"/>
  <c r="F5" i="1"/>
  <c r="V10" i="1"/>
  <c r="V11" i="1"/>
  <c r="V28" i="1"/>
  <c r="V32" i="1"/>
  <c r="V34" i="1"/>
  <c r="V35" i="1"/>
  <c r="V36" i="1"/>
  <c r="V37" i="1"/>
  <c r="V38" i="1"/>
  <c r="V39" i="1"/>
  <c r="V41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6" i="1"/>
  <c r="H7" i="1"/>
  <c r="W7" i="1" s="1"/>
  <c r="H8" i="1"/>
  <c r="H9" i="1"/>
  <c r="W9" i="1" s="1"/>
  <c r="H10" i="1"/>
  <c r="W10" i="1" s="1"/>
  <c r="H11" i="1"/>
  <c r="W11" i="1" s="1"/>
  <c r="H12" i="1"/>
  <c r="W12" i="1" s="1"/>
  <c r="H13" i="1"/>
  <c r="W13" i="1" s="1"/>
  <c r="H14" i="1"/>
  <c r="W14" i="1" s="1"/>
  <c r="H15" i="1"/>
  <c r="H16" i="1"/>
  <c r="W16" i="1" s="1"/>
  <c r="H17" i="1"/>
  <c r="H18" i="1"/>
  <c r="H19" i="1"/>
  <c r="H20" i="1"/>
  <c r="W20" i="1" s="1"/>
  <c r="H21" i="1"/>
  <c r="W21" i="1" s="1"/>
  <c r="H22" i="1"/>
  <c r="W22" i="1" s="1"/>
  <c r="H23" i="1"/>
  <c r="H24" i="1"/>
  <c r="H25" i="1"/>
  <c r="W25" i="1" s="1"/>
  <c r="H26" i="1"/>
  <c r="W26" i="1" s="1"/>
  <c r="H27" i="1"/>
  <c r="W27" i="1" s="1"/>
  <c r="H28" i="1"/>
  <c r="W28" i="1" s="1"/>
  <c r="H29" i="1"/>
  <c r="W29" i="1" s="1"/>
  <c r="H30" i="1"/>
  <c r="W30" i="1" s="1"/>
  <c r="H31" i="1"/>
  <c r="W31" i="1" s="1"/>
  <c r="H32" i="1"/>
  <c r="W32" i="1" s="1"/>
  <c r="H33" i="1"/>
  <c r="W33" i="1" s="1"/>
  <c r="H34" i="1"/>
  <c r="W34" i="1" s="1"/>
  <c r="H35" i="1"/>
  <c r="W35" i="1" s="1"/>
  <c r="H36" i="1"/>
  <c r="W36" i="1" s="1"/>
  <c r="H37" i="1"/>
  <c r="W37" i="1" s="1"/>
  <c r="H38" i="1"/>
  <c r="W38" i="1" s="1"/>
  <c r="H39" i="1"/>
  <c r="W39" i="1" s="1"/>
  <c r="H40" i="1"/>
  <c r="W40" i="1" s="1"/>
  <c r="H41" i="1"/>
  <c r="W41" i="1" s="1"/>
  <c r="H42" i="1"/>
  <c r="W42" i="1" s="1"/>
  <c r="H43" i="1"/>
  <c r="W43" i="1" s="1"/>
  <c r="H44" i="1"/>
  <c r="W44" i="1" s="1"/>
  <c r="H45" i="1"/>
  <c r="W45" i="1" s="1"/>
  <c r="H46" i="1"/>
  <c r="W46" i="1" s="1"/>
  <c r="H47" i="1"/>
  <c r="W47" i="1" s="1"/>
  <c r="H48" i="1"/>
  <c r="W48" i="1" s="1"/>
  <c r="H49" i="1"/>
  <c r="W49" i="1" s="1"/>
  <c r="H50" i="1"/>
  <c r="W50" i="1" s="1"/>
  <c r="H51" i="1"/>
  <c r="W51" i="1" s="1"/>
  <c r="H6" i="1"/>
  <c r="W6" i="1" s="1"/>
  <c r="G31" i="1"/>
  <c r="G17" i="1"/>
  <c r="G16" i="1"/>
  <c r="G10" i="1"/>
  <c r="C7" i="1"/>
  <c r="C11" i="1"/>
  <c r="C14" i="1"/>
  <c r="C16" i="1"/>
  <c r="C17" i="1"/>
  <c r="C20" i="1"/>
  <c r="C21" i="1"/>
  <c r="C22" i="1"/>
  <c r="C25" i="1"/>
  <c r="C26" i="1"/>
  <c r="C27" i="1"/>
  <c r="C28" i="1"/>
  <c r="C29" i="1"/>
  <c r="C30" i="1"/>
  <c r="C31" i="1"/>
  <c r="C34" i="1"/>
  <c r="C35" i="1"/>
  <c r="C36" i="1"/>
  <c r="C37" i="1"/>
  <c r="C38" i="1"/>
  <c r="C39" i="1"/>
  <c r="C41" i="1"/>
  <c r="X5" i="1"/>
  <c r="M5" i="1"/>
  <c r="L5" i="1"/>
  <c r="K5" i="1"/>
  <c r="I5" i="1"/>
  <c r="W17" i="1" l="1"/>
  <c r="Q15" i="1"/>
  <c r="W15" i="1"/>
  <c r="Q19" i="1"/>
  <c r="W19" i="1"/>
  <c r="Q23" i="1"/>
  <c r="W23" i="1"/>
  <c r="Q8" i="1"/>
  <c r="W8" i="1"/>
  <c r="Q18" i="1"/>
  <c r="W18" i="1"/>
  <c r="Q24" i="1"/>
  <c r="W24" i="1"/>
  <c r="R10" i="1"/>
  <c r="Q10" i="1"/>
  <c r="R17" i="1"/>
  <c r="N5" i="1"/>
  <c r="Q16" i="1"/>
  <c r="R16" i="1"/>
  <c r="R31" i="1"/>
  <c r="Q31" i="1"/>
  <c r="G5" i="1"/>
  <c r="J5" i="1"/>
  <c r="T5" i="1"/>
  <c r="U5" i="1"/>
  <c r="S5" i="1"/>
  <c r="W5" i="1" l="1"/>
  <c r="Q17" i="1"/>
</calcChain>
</file>

<file path=xl/sharedStrings.xml><?xml version="1.0" encoding="utf-8"?>
<sst xmlns="http://schemas.openxmlformats.org/spreadsheetml/2006/main" count="122" uniqueCount="72">
  <si>
    <t>Период: 11.10.2023 - 18.10.2023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</si>
  <si>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</si>
  <si>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</si>
  <si>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</si>
  <si>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</si>
  <si>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</si>
  <si>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</si>
  <si>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</si>
  <si>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</si>
  <si>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</si>
  <si>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</si>
  <si>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</si>
  <si>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</si>
  <si>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</si>
  <si>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</si>
  <si>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</si>
  <si>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</si>
  <si>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</si>
  <si>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</si>
  <si>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У_003   Колбаса Вязанка с индейкой, вектор ВЕС, ПОКОМ</t>
  </si>
  <si>
    <t>389 Колбаса вареная Мусульманская Халяль ТМ Вязанка Халяль оболочка вектор 0,4 кг АК.  Поком</t>
  </si>
  <si>
    <t>шт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</si>
  <si>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</si>
  <si>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</si>
  <si>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</si>
  <si>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</si>
  <si>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</si>
  <si>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</si>
  <si>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</si>
  <si>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</si>
  <si>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</si>
  <si>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</si>
  <si>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</si>
  <si>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</si>
  <si>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</si>
  <si>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</si>
  <si>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</si>
  <si>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</si>
  <si>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</si>
  <si>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378 Ветчина Балыкбургская ТМ Баварушка в оболочке фиброуз в вакуумной упаковке.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</si>
  <si>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</si>
  <si>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</si>
  <si>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</si>
  <si>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</si>
  <si>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096  Сосиски Баварские,  0.42кг,ПОКОМ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</si>
  <si>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</si>
  <si>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</si>
  <si>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</si>
  <si>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</si>
  <si>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</si>
  <si>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</si>
  <si>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</si>
  <si>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</si>
  <si>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</si>
  <si>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БОНУС_096  Сосиски Баварские,  0.42кг,ПОКОМ</t>
  </si>
  <si>
    <t>У_301  Сосиски Сочинки по-баварски с сыром,  0.4кг, ТМ Стародворье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</si>
  <si>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</si>
  <si>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</si>
  <si>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</si>
  <si>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</si>
  <si>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</si>
  <si>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</si>
  <si>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</si>
  <si>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28,09</t>
  </si>
  <si>
    <t>ср 04,10</t>
  </si>
  <si>
    <t>коментарий</t>
  </si>
  <si>
    <t>вес</t>
  </si>
  <si>
    <t>ср 11,10</t>
  </si>
  <si>
    <t>АКЦИЯ</t>
  </si>
  <si>
    <t xml:space="preserve">ЗАКАЗ </t>
  </si>
  <si>
    <t>от филиала</t>
  </si>
  <si>
    <t>комментарий филиала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</si>
</sst>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3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164" fontId="0" fillId="0" borderId="3" xfId="0" applyNumberFormat="1" applyBorder="1" applyAlignment="1"/>
    <xf numFmtId="164" fontId="5" fillId="2" borderId="1" xfId="0" applyNumberFormat="1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164" fontId="6" fillId="6" borderId="1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7" borderId="0" xfId="0" applyNumberFormat="1" applyFill="1" applyAlignment="1"/>
    <xf numFmtId="164" fontId="0" fillId="8" borderId="0" xfId="0" applyNumberFormat="1" applyFill="1" applyAlignment="1"/>
    <xf numFmtId="164" fontId="0" fillId="9" borderId="3" xfId="0" applyNumberFormat="1" applyFill="1" applyBorder="1" applyAlignment="1"/>
    <xf numFmtId="164" fontId="0" fillId="9" borderId="1" xfId="0" applyNumberFormat="1" applyFill="1" applyBorder="1" applyAlignment="1">
      <alignment horizontal="right" vertical="top"/>
    </xf>
    <xf numFmtId="164" fontId="0" fillId="6" borderId="3" xfId="0" applyNumberFormat="1" applyFill="1" applyBorder="1" applyAlignment="1"/>
    <xf numFmtId="164" fontId="7" fillId="6" borderId="0" xfId="0" applyNumberFormat="1" applyFont="1" applyFill="1"/>
    <xf numFmtId="164" fontId="7" fillId="10" borderId="0" xfId="0" applyNumberFormat="1" applyFont="1" applyFill="1"/>
    <xf numFmtId="164" fontId="4" fillId="4" borderId="0" xfId="0" applyNumberFormat="1" applyFont="1" applyFill="1" applyAlignment="1">
      <alignment horizontal="right" vertical="top"/>
    </xf>
    <xf numFmtId="164" fontId="0" fillId="0" borderId="3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1,10,23%20&#1050;&#1048;/&#1076;&#1074;%2011,10,23%20&#1084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04.10.2023 - 11.10.2023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>кон ост</v>
          </cell>
          <cell r="Q3" t="str">
            <v>ост без заказа</v>
          </cell>
          <cell r="R3" t="str">
            <v>ср 21,09</v>
          </cell>
          <cell r="S3" t="str">
            <v>ср 28,09</v>
          </cell>
          <cell r="T3" t="str">
            <v>ср 04,10</v>
          </cell>
          <cell r="U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</row>
        <row r="5">
          <cell r="F5">
            <v>6258.2939999999999</v>
          </cell>
          <cell r="G5">
            <v>12544.482</v>
          </cell>
          <cell r="I5">
            <v>0</v>
          </cell>
          <cell r="J5">
            <v>0</v>
          </cell>
          <cell r="K5">
            <v>0</v>
          </cell>
          <cell r="L5">
            <v>1102</v>
          </cell>
          <cell r="M5">
            <v>1251.6588000000002</v>
          </cell>
          <cell r="N5">
            <v>6322.6022000000003</v>
          </cell>
          <cell r="O5">
            <v>0</v>
          </cell>
          <cell r="R5">
            <v>1434.1394000000003</v>
          </cell>
          <cell r="S5">
            <v>1335.9344000000001</v>
          </cell>
          <cell r="T5">
            <v>1041.9572000000001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D6">
            <v>599.56700000000001</v>
          </cell>
          <cell r="F6">
            <v>11.988</v>
          </cell>
          <cell r="H6">
            <v>0</v>
          </cell>
          <cell r="L6">
            <v>451</v>
          </cell>
          <cell r="M6">
            <v>2.3975999999999997</v>
          </cell>
          <cell r="P6">
            <v>0</v>
          </cell>
          <cell r="Q6">
            <v>0</v>
          </cell>
          <cell r="R6">
            <v>15.623200000000001</v>
          </cell>
          <cell r="S6">
            <v>16.300599999999999</v>
          </cell>
          <cell r="T6">
            <v>8.9865999999999993</v>
          </cell>
          <cell r="U6" t="str">
            <v>удален из бланка заказа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Окт</v>
          </cell>
          <cell r="D7">
            <v>453.92200000000003</v>
          </cell>
          <cell r="E7">
            <v>1.9E-2</v>
          </cell>
          <cell r="F7">
            <v>59.320999999999998</v>
          </cell>
          <cell r="G7">
            <v>372.57799999999997</v>
          </cell>
          <cell r="H7">
            <v>1</v>
          </cell>
          <cell r="M7">
            <v>11.8642</v>
          </cell>
          <cell r="P7">
            <v>31.403550176160209</v>
          </cell>
          <cell r="Q7">
            <v>31.403550176160209</v>
          </cell>
          <cell r="R7">
            <v>17.461000000000002</v>
          </cell>
          <cell r="S7">
            <v>12.3094</v>
          </cell>
          <cell r="T7">
            <v>11.728199999999999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107.071</v>
          </cell>
          <cell r="E8">
            <v>77.613</v>
          </cell>
          <cell r="F8">
            <v>20.096</v>
          </cell>
          <cell r="G8">
            <v>139.59100000000001</v>
          </cell>
          <cell r="H8">
            <v>1</v>
          </cell>
          <cell r="M8">
            <v>4.0191999999999997</v>
          </cell>
          <cell r="P8">
            <v>34.731041003184721</v>
          </cell>
          <cell r="Q8">
            <v>34.731041003184721</v>
          </cell>
          <cell r="R8">
            <v>6.0823999999999998</v>
          </cell>
          <cell r="S8">
            <v>17.1892</v>
          </cell>
          <cell r="T8">
            <v>12.7384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26.591999999999999</v>
          </cell>
          <cell r="E9">
            <v>106.084</v>
          </cell>
          <cell r="F9">
            <v>103.583</v>
          </cell>
          <cell r="G9">
            <v>26.263999999999999</v>
          </cell>
          <cell r="H9">
            <v>1</v>
          </cell>
          <cell r="M9">
            <v>20.7166</v>
          </cell>
          <cell r="N9">
            <v>139.46879999999999</v>
          </cell>
          <cell r="P9">
            <v>8</v>
          </cell>
          <cell r="Q9">
            <v>1.2677756002432832</v>
          </cell>
          <cell r="R9">
            <v>24.316399999999998</v>
          </cell>
          <cell r="S9">
            <v>15.9772</v>
          </cell>
          <cell r="T9">
            <v>7.9445999999999994</v>
          </cell>
        </row>
        <row r="10">
          <cell r="A10" t="str">
            <v>096  Сосиски Баварские,  0.42кг,ПОКОМ</v>
          </cell>
          <cell r="B10" t="str">
            <v>шт</v>
          </cell>
          <cell r="D10">
            <v>748</v>
          </cell>
          <cell r="F10">
            <v>13</v>
          </cell>
          <cell r="G10">
            <v>714</v>
          </cell>
          <cell r="H10">
            <v>0</v>
          </cell>
          <cell r="M10">
            <v>2.6</v>
          </cell>
          <cell r="P10">
            <v>274.61538461538458</v>
          </cell>
          <cell r="Q10">
            <v>274.61538461538458</v>
          </cell>
          <cell r="R10">
            <v>3</v>
          </cell>
          <cell r="S10">
            <v>2.4</v>
          </cell>
          <cell r="T10">
            <v>1</v>
          </cell>
          <cell r="U10" t="str">
            <v>акция/вывод</v>
          </cell>
        </row>
        <row r="11">
          <cell r="A11" t="str">
            <v>200  Ветчина Дугушка ТМ Стародворье, вектор в/у    ПОКОМ</v>
          </cell>
          <cell r="B11" t="str">
            <v>кг</v>
          </cell>
          <cell r="C11" t="str">
            <v>Окт</v>
          </cell>
          <cell r="D11">
            <v>430.49099999999999</v>
          </cell>
          <cell r="F11">
            <v>114.46599999999999</v>
          </cell>
          <cell r="G11">
            <v>291.37299999999999</v>
          </cell>
          <cell r="H11">
            <v>1</v>
          </cell>
          <cell r="M11">
            <v>22.8932</v>
          </cell>
          <cell r="P11">
            <v>12.727491132738106</v>
          </cell>
          <cell r="Q11">
            <v>12.727491132738106</v>
          </cell>
          <cell r="R11">
            <v>32.1462</v>
          </cell>
          <cell r="S11">
            <v>25.4922</v>
          </cell>
          <cell r="T11">
            <v>21.981000000000002</v>
          </cell>
          <cell r="U11" t="str">
            <v>акция/вывод</v>
          </cell>
        </row>
        <row r="12">
          <cell r="A12" t="str">
            <v>201  Ветчина Нежная ТМ Особый рецепт, (2,5кг), ПОКОМ</v>
          </cell>
          <cell r="B12" t="str">
            <v>кг</v>
          </cell>
          <cell r="D12">
            <v>702.274</v>
          </cell>
          <cell r="E12">
            <v>1250.18</v>
          </cell>
          <cell r="F12">
            <v>639.22</v>
          </cell>
          <cell r="G12">
            <v>1112.7529999999999</v>
          </cell>
          <cell r="H12">
            <v>1</v>
          </cell>
          <cell r="M12">
            <v>127.84400000000001</v>
          </cell>
          <cell r="N12">
            <v>421.37500000000023</v>
          </cell>
          <cell r="P12">
            <v>12</v>
          </cell>
          <cell r="Q12">
            <v>8.7039908012890699</v>
          </cell>
          <cell r="R12">
            <v>195.8348</v>
          </cell>
          <cell r="S12">
            <v>184.09880000000001</v>
          </cell>
          <cell r="T12">
            <v>171.6182</v>
          </cell>
        </row>
        <row r="13">
          <cell r="A13" t="str">
            <v>215  Колбаса Докторская ГОСТ Дугушка, ВЕС, ТМ Стародворье ПОКОМ</v>
          </cell>
          <cell r="B13" t="str">
            <v>кг</v>
          </cell>
          <cell r="D13">
            <v>318.43799999999999</v>
          </cell>
          <cell r="F13">
            <v>13.456</v>
          </cell>
          <cell r="G13">
            <v>296.74200000000002</v>
          </cell>
          <cell r="H13">
            <v>1</v>
          </cell>
          <cell r="M13">
            <v>2.6911999999999998</v>
          </cell>
          <cell r="P13">
            <v>110.26382282996434</v>
          </cell>
          <cell r="Q13">
            <v>110.26382282996434</v>
          </cell>
          <cell r="R13">
            <v>1.8466</v>
          </cell>
          <cell r="S13">
            <v>2.4527999999999999</v>
          </cell>
          <cell r="T13">
            <v>2.0108000000000001</v>
          </cell>
        </row>
        <row r="14">
          <cell r="A14" t="str">
            <v>217  Колбаса Докторская Дугушка, ВЕС, НЕ ГОСТ, ТМ Стародворье ПОКОМ</v>
          </cell>
          <cell r="B14" t="str">
            <v>кг</v>
          </cell>
          <cell r="C14" t="str">
            <v>Окт</v>
          </cell>
          <cell r="D14">
            <v>719.94200000000001</v>
          </cell>
          <cell r="F14">
            <v>164.93100000000001</v>
          </cell>
          <cell r="G14">
            <v>525.50800000000004</v>
          </cell>
          <cell r="H14">
            <v>1</v>
          </cell>
          <cell r="M14">
            <v>32.986200000000004</v>
          </cell>
          <cell r="P14">
            <v>15.93114696448818</v>
          </cell>
          <cell r="Q14">
            <v>15.93114696448818</v>
          </cell>
          <cell r="R14">
            <v>30.663999999999998</v>
          </cell>
          <cell r="S14">
            <v>30.519400000000001</v>
          </cell>
          <cell r="T14">
            <v>26.628599999999999</v>
          </cell>
        </row>
        <row r="15">
          <cell r="A15" t="str">
            <v>219  Колбаса Докторская Особая ТМ Особый рецепт, ВЕС  ПОКОМ</v>
          </cell>
          <cell r="B15" t="str">
            <v>кг</v>
          </cell>
          <cell r="D15">
            <v>1027.643</v>
          </cell>
          <cell r="E15">
            <v>768.22500000000002</v>
          </cell>
          <cell r="F15">
            <v>910.89599999999996</v>
          </cell>
          <cell r="G15">
            <v>706.78899999999999</v>
          </cell>
          <cell r="H15">
            <v>1</v>
          </cell>
          <cell r="M15">
            <v>182.17919999999998</v>
          </cell>
          <cell r="N15">
            <v>1297.1821999999997</v>
          </cell>
          <cell r="P15">
            <v>11</v>
          </cell>
          <cell r="Q15">
            <v>3.8796360945706208</v>
          </cell>
          <cell r="R15">
            <v>210.09859999999998</v>
          </cell>
          <cell r="S15">
            <v>170.73920000000001</v>
          </cell>
          <cell r="T15">
            <v>133.96199999999999</v>
          </cell>
        </row>
        <row r="16">
          <cell r="A16" t="str">
            <v>225  Колбаса Дугушка со шпиком, ВЕС, ТМ Стародворье   ПОКОМ</v>
          </cell>
          <cell r="B16" t="str">
            <v>кг</v>
          </cell>
          <cell r="C16" t="str">
            <v>Окт</v>
          </cell>
          <cell r="D16">
            <v>372.72800000000001</v>
          </cell>
          <cell r="E16">
            <v>8.4540000000000006</v>
          </cell>
          <cell r="F16">
            <v>55.834000000000003</v>
          </cell>
          <cell r="G16">
            <v>306.99</v>
          </cell>
          <cell r="H16">
            <v>1</v>
          </cell>
          <cell r="M16">
            <v>11.1668</v>
          </cell>
          <cell r="P16">
            <v>27.491313536554788</v>
          </cell>
          <cell r="Q16">
            <v>27.491313536554788</v>
          </cell>
          <cell r="R16">
            <v>7.033199999999999</v>
          </cell>
          <cell r="S16">
            <v>7.5462000000000007</v>
          </cell>
          <cell r="T16">
            <v>5.3014000000000001</v>
          </cell>
        </row>
        <row r="17">
          <cell r="A17" t="str">
            <v>229  Колбаса Молочная Дугушка, в/у, ВЕС, ТМ Стародворье   ПОКОМ</v>
          </cell>
          <cell r="B17" t="str">
            <v>кг</v>
          </cell>
          <cell r="C17" t="str">
            <v>Окт</v>
          </cell>
          <cell r="D17">
            <v>738.928</v>
          </cell>
          <cell r="E17">
            <v>31.030999999999999</v>
          </cell>
          <cell r="F17">
            <v>150.023</v>
          </cell>
          <cell r="G17">
            <v>541.52700000000004</v>
          </cell>
          <cell r="H17">
            <v>1</v>
          </cell>
          <cell r="M17">
            <v>30.0046</v>
          </cell>
          <cell r="P17">
            <v>18.048132619664987</v>
          </cell>
          <cell r="Q17">
            <v>18.048132619664987</v>
          </cell>
          <cell r="R17">
            <v>38.967399999999998</v>
          </cell>
          <cell r="S17">
            <v>35.0486</v>
          </cell>
          <cell r="T17">
            <v>27.767200000000003</v>
          </cell>
        </row>
        <row r="18">
          <cell r="A18" t="str">
            <v>230  Колбаса Молочная Особая ТМ Особый рецепт, п/а, ВЕС. ПОКОМ</v>
          </cell>
          <cell r="B18" t="str">
            <v>кг</v>
          </cell>
          <cell r="D18">
            <v>904.66600000000005</v>
          </cell>
          <cell r="E18">
            <v>1283.058</v>
          </cell>
          <cell r="F18">
            <v>1031.087</v>
          </cell>
          <cell r="G18">
            <v>925.9</v>
          </cell>
          <cell r="H18">
            <v>1</v>
          </cell>
          <cell r="M18">
            <v>206.2174</v>
          </cell>
          <cell r="N18">
            <v>1342.4913999999999</v>
          </cell>
          <cell r="P18">
            <v>11</v>
          </cell>
          <cell r="Q18">
            <v>4.4899218009731481</v>
          </cell>
          <cell r="R18">
            <v>208.58580000000001</v>
          </cell>
          <cell r="S18">
            <v>185.59280000000001</v>
          </cell>
          <cell r="T18">
            <v>161.22380000000001</v>
          </cell>
        </row>
        <row r="19">
          <cell r="A19" t="str">
            <v>235  Колбаса Особая ТМ Особый рецепт, ВЕС, ТМ Стародворье ПОКОМ</v>
          </cell>
          <cell r="B19" t="str">
            <v>кг</v>
          </cell>
          <cell r="D19">
            <v>374.86</v>
          </cell>
          <cell r="E19">
            <v>943.47500000000002</v>
          </cell>
          <cell r="F19">
            <v>721.13499999999999</v>
          </cell>
          <cell r="G19">
            <v>465.18099999999998</v>
          </cell>
          <cell r="H19">
            <v>1</v>
          </cell>
          <cell r="M19">
            <v>144.227</v>
          </cell>
          <cell r="N19">
            <v>977.08899999999994</v>
          </cell>
          <cell r="P19">
            <v>10</v>
          </cell>
          <cell r="Q19">
            <v>3.2253392221983401</v>
          </cell>
          <cell r="R19">
            <v>131.44159999999999</v>
          </cell>
          <cell r="S19">
            <v>122.01739999999999</v>
          </cell>
          <cell r="T19">
            <v>98.701800000000006</v>
          </cell>
        </row>
        <row r="20">
          <cell r="A20" t="str">
            <v>236  Колбаса Рубленая ЗАПЕЧ. Дугушка ТМ Стародворье, вектор, в/к    ПОКОМ</v>
          </cell>
          <cell r="B20" t="str">
            <v>кг</v>
          </cell>
          <cell r="C20" t="str">
            <v>Окт</v>
          </cell>
          <cell r="D20">
            <v>488.54199999999997</v>
          </cell>
          <cell r="F20">
            <v>128.13900000000001</v>
          </cell>
          <cell r="G20">
            <v>332.38400000000001</v>
          </cell>
          <cell r="H20">
            <v>1</v>
          </cell>
          <cell r="M20">
            <v>25.627800000000001</v>
          </cell>
          <cell r="P20">
            <v>12.969665753595704</v>
          </cell>
          <cell r="Q20">
            <v>12.969665753595704</v>
          </cell>
          <cell r="R20">
            <v>30.796199999999999</v>
          </cell>
          <cell r="S20">
            <v>27.502800000000001</v>
          </cell>
          <cell r="T20">
            <v>20.3398</v>
          </cell>
        </row>
        <row r="21">
          <cell r="A21" t="str">
            <v>239  Колбаса Салями запеч Дугушка, оболочка вектор, ВЕС, ТМ Стародворье  ПОКОМ</v>
          </cell>
          <cell r="B21" t="str">
            <v>кг</v>
          </cell>
          <cell r="C21" t="str">
            <v>Окт</v>
          </cell>
          <cell r="D21">
            <v>437.11500000000001</v>
          </cell>
          <cell r="E21">
            <v>6.7279999999999998</v>
          </cell>
          <cell r="F21">
            <v>94.731999999999999</v>
          </cell>
          <cell r="G21">
            <v>332.43900000000002</v>
          </cell>
          <cell r="H21">
            <v>1</v>
          </cell>
          <cell r="M21">
            <v>18.946400000000001</v>
          </cell>
          <cell r="P21">
            <v>17.546288476966602</v>
          </cell>
          <cell r="Q21">
            <v>17.546288476966602</v>
          </cell>
          <cell r="R21">
            <v>21.432200000000002</v>
          </cell>
          <cell r="S21">
            <v>23.741399999999999</v>
          </cell>
          <cell r="T21">
            <v>18.396999999999998</v>
          </cell>
        </row>
        <row r="22">
          <cell r="A22" t="str">
            <v>242  Колбаса Сервелат ЗАПЕЧ.Дугушка ТМ Стародворье, вектор, в/к     ПОКОМ</v>
          </cell>
          <cell r="B22" t="str">
            <v>кг</v>
          </cell>
          <cell r="C22" t="str">
            <v>Окт</v>
          </cell>
          <cell r="D22">
            <v>468.98</v>
          </cell>
          <cell r="E22">
            <v>1.0999999999999999E-2</v>
          </cell>
          <cell r="F22">
            <v>122.947</v>
          </cell>
          <cell r="G22">
            <v>317.90600000000001</v>
          </cell>
          <cell r="H22">
            <v>1</v>
          </cell>
          <cell r="M22">
            <v>24.589400000000001</v>
          </cell>
          <cell r="P22">
            <v>12.928578981187016</v>
          </cell>
          <cell r="Q22">
            <v>12.928578981187016</v>
          </cell>
          <cell r="R22">
            <v>33.048999999999999</v>
          </cell>
          <cell r="S22">
            <v>26.789200000000001</v>
          </cell>
          <cell r="T22">
            <v>22.663399999999999</v>
          </cell>
        </row>
        <row r="23">
          <cell r="A23" t="str">
            <v>265  Колбаса Балыкбургская, ВЕС, ТМ Баварушка  ПОКОМ</v>
          </cell>
          <cell r="B23" t="str">
            <v>кг</v>
          </cell>
          <cell r="D23">
            <v>226.035</v>
          </cell>
          <cell r="E23">
            <v>21.356999999999999</v>
          </cell>
          <cell r="F23">
            <v>217.57400000000001</v>
          </cell>
          <cell r="G23">
            <v>14.045</v>
          </cell>
          <cell r="H23">
            <v>1</v>
          </cell>
          <cell r="M23">
            <v>43.514800000000001</v>
          </cell>
          <cell r="N23">
            <v>290.55860000000001</v>
          </cell>
          <cell r="P23">
            <v>7.0000000000000009</v>
          </cell>
          <cell r="Q23">
            <v>0.32276374934505042</v>
          </cell>
          <cell r="R23">
            <v>32.047600000000003</v>
          </cell>
          <cell r="S23">
            <v>23.683</v>
          </cell>
          <cell r="T23">
            <v>18.062999999999999</v>
          </cell>
        </row>
        <row r="24">
          <cell r="A24" t="str">
            <v>266  Колбаса Филейбургская с сочным окороком, ВЕС, ТМ Баварушка  ПОКОМ</v>
          </cell>
          <cell r="B24" t="str">
            <v>кг</v>
          </cell>
          <cell r="E24">
            <v>214.57499999999999</v>
          </cell>
          <cell r="F24">
            <v>161.51</v>
          </cell>
          <cell r="G24">
            <v>52.354999999999997</v>
          </cell>
          <cell r="H24">
            <v>1</v>
          </cell>
          <cell r="M24">
            <v>32.302</v>
          </cell>
          <cell r="N24">
            <v>238.36300000000003</v>
          </cell>
          <cell r="P24">
            <v>9</v>
          </cell>
          <cell r="Q24">
            <v>1.620797473840629</v>
          </cell>
          <cell r="R24">
            <v>38.525999999999996</v>
          </cell>
          <cell r="S24">
            <v>22.555799999999998</v>
          </cell>
          <cell r="T24">
            <v>3.0284</v>
          </cell>
        </row>
        <row r="25">
          <cell r="A25" t="str">
            <v>273  Сосиски Сочинки с сочной грудинкой, МГС 0.4кг,   ПОКОМ</v>
          </cell>
          <cell r="B25" t="str">
            <v>шт</v>
          </cell>
          <cell r="C25" t="str">
            <v>Окт</v>
          </cell>
          <cell r="D25">
            <v>624</v>
          </cell>
          <cell r="F25">
            <v>267</v>
          </cell>
          <cell r="G25">
            <v>282</v>
          </cell>
          <cell r="H25">
            <v>0.4</v>
          </cell>
          <cell r="M25">
            <v>53.4</v>
          </cell>
          <cell r="N25">
            <v>358.79999999999995</v>
          </cell>
          <cell r="P25">
            <v>12</v>
          </cell>
          <cell r="Q25">
            <v>5.2808988764044944</v>
          </cell>
          <cell r="R25">
            <v>54.6</v>
          </cell>
          <cell r="S25">
            <v>45.6</v>
          </cell>
          <cell r="T25">
            <v>42.8</v>
          </cell>
        </row>
        <row r="26">
          <cell r="A26" t="str">
            <v>301  Сосиски Сочинки по-баварски с сыром,  0.4кг, ТМ Стародворье  ПОКОМ</v>
          </cell>
          <cell r="B26" t="str">
            <v>шт</v>
          </cell>
          <cell r="C26" t="str">
            <v>Окт</v>
          </cell>
          <cell r="D26">
            <v>784</v>
          </cell>
          <cell r="E26">
            <v>4</v>
          </cell>
          <cell r="F26">
            <v>36</v>
          </cell>
          <cell r="H26">
            <v>0.4</v>
          </cell>
          <cell r="L26">
            <v>651</v>
          </cell>
          <cell r="M26">
            <v>7.2</v>
          </cell>
          <cell r="P26">
            <v>0</v>
          </cell>
          <cell r="Q26">
            <v>0</v>
          </cell>
          <cell r="R26">
            <v>36.200000000000003</v>
          </cell>
          <cell r="S26">
            <v>34</v>
          </cell>
          <cell r="T26">
            <v>28.2</v>
          </cell>
        </row>
        <row r="27">
          <cell r="A27" t="str">
            <v>302  Сосиски Сочинки по-баварски,  0.4кг, ТМ Стародворье  ПОКОМ</v>
          </cell>
          <cell r="B27" t="str">
            <v>шт</v>
          </cell>
          <cell r="C27" t="str">
            <v>Окт</v>
          </cell>
          <cell r="D27">
            <v>758</v>
          </cell>
          <cell r="F27">
            <v>201</v>
          </cell>
          <cell r="G27">
            <v>520</v>
          </cell>
          <cell r="H27">
            <v>0.4</v>
          </cell>
          <cell r="M27">
            <v>40.200000000000003</v>
          </cell>
          <cell r="P27">
            <v>12.935323383084576</v>
          </cell>
          <cell r="Q27">
            <v>12.935323383084576</v>
          </cell>
          <cell r="R27">
            <v>39.6</v>
          </cell>
          <cell r="S27">
            <v>38</v>
          </cell>
          <cell r="T27">
            <v>28.2</v>
          </cell>
        </row>
        <row r="28">
          <cell r="A28" t="str">
            <v>309  Сосиски Сочинки с сыром 0,4 кг ТМ Стародворье  ПОКОМ</v>
          </cell>
          <cell r="B28" t="str">
            <v>шт</v>
          </cell>
          <cell r="C28" t="str">
            <v>Окт</v>
          </cell>
          <cell r="H28">
            <v>0.4</v>
          </cell>
          <cell r="M28">
            <v>0</v>
          </cell>
          <cell r="N28">
            <v>50</v>
          </cell>
          <cell r="P28" t="e">
            <v>#DIV/0!</v>
          </cell>
          <cell r="Q28" t="e">
            <v>#DIV/0!</v>
          </cell>
          <cell r="R28">
            <v>0.2</v>
          </cell>
          <cell r="S28">
            <v>0.6</v>
          </cell>
          <cell r="T28">
            <v>0</v>
          </cell>
          <cell r="U28" t="str">
            <v>акция/вывод</v>
          </cell>
        </row>
        <row r="29">
          <cell r="A29" t="str">
            <v>312  Ветчина Филейская ТМ Вязанка ТС Столичная ВЕС  ПОКОМ</v>
          </cell>
          <cell r="B29" t="str">
            <v>кг</v>
          </cell>
          <cell r="C29" t="str">
            <v>Окт</v>
          </cell>
          <cell r="D29">
            <v>528.23</v>
          </cell>
          <cell r="F29">
            <v>45.968000000000004</v>
          </cell>
          <cell r="G29">
            <v>474.11500000000001</v>
          </cell>
          <cell r="H29">
            <v>1</v>
          </cell>
          <cell r="M29">
            <v>9.1936</v>
          </cell>
          <cell r="P29">
            <v>51.570113992342499</v>
          </cell>
          <cell r="Q29">
            <v>51.570113992342499</v>
          </cell>
          <cell r="R29">
            <v>10.5764</v>
          </cell>
          <cell r="S29">
            <v>9.9317999999999991</v>
          </cell>
          <cell r="T29">
            <v>9.9803999999999995</v>
          </cell>
        </row>
        <row r="30">
          <cell r="A30" t="str">
            <v>313 Колбаса вареная Молокуша ТМ Вязанка в оболочке полиамид. ВЕС  ПОКОМ</v>
          </cell>
          <cell r="B30" t="str">
            <v>кг</v>
          </cell>
          <cell r="C30" t="str">
            <v>Окт</v>
          </cell>
          <cell r="D30">
            <v>131.173</v>
          </cell>
          <cell r="E30">
            <v>161.38900000000001</v>
          </cell>
          <cell r="F30">
            <v>150.845</v>
          </cell>
          <cell r="G30">
            <v>123.77</v>
          </cell>
          <cell r="H30">
            <v>1</v>
          </cell>
          <cell r="M30">
            <v>30.169</v>
          </cell>
          <cell r="N30">
            <v>208.089</v>
          </cell>
          <cell r="P30">
            <v>11</v>
          </cell>
          <cell r="Q30">
            <v>4.1025556034339887</v>
          </cell>
          <cell r="R30">
            <v>27.563200000000002</v>
          </cell>
          <cell r="S30">
            <v>28.084199999999999</v>
          </cell>
          <cell r="T30">
            <v>20.987000000000002</v>
          </cell>
        </row>
        <row r="31">
          <cell r="A31" t="str">
            <v>314 Колбаса вареная Филейская ТМ Вязанка ТС Классическая в оболочке полиамид.  ПОКОМ</v>
          </cell>
          <cell r="B31" t="str">
            <v>кг</v>
          </cell>
          <cell r="C31" t="str">
            <v>Окт</v>
          </cell>
          <cell r="D31">
            <v>1388.521</v>
          </cell>
          <cell r="F31">
            <v>35.704999999999998</v>
          </cell>
          <cell r="G31">
            <v>1324.94</v>
          </cell>
          <cell r="H31">
            <v>1</v>
          </cell>
          <cell r="M31">
            <v>7.141</v>
          </cell>
          <cell r="P31">
            <v>185.53984035849322</v>
          </cell>
          <cell r="Q31">
            <v>185.53984035849322</v>
          </cell>
          <cell r="R31">
            <v>3.2012</v>
          </cell>
          <cell r="S31">
            <v>3.9136000000000002</v>
          </cell>
          <cell r="T31">
            <v>3.3561999999999999</v>
          </cell>
        </row>
        <row r="32">
          <cell r="A32" t="str">
            <v>315 Колбаса Нежная ТМ Зареченские ТС Зареченские продукты в оболочкНТУ.  изделие вар  ПОКОМ</v>
          </cell>
          <cell r="B32" t="str">
            <v>кг</v>
          </cell>
          <cell r="D32">
            <v>143.02500000000001</v>
          </cell>
          <cell r="F32">
            <v>18.001000000000001</v>
          </cell>
          <cell r="G32">
            <v>124.688</v>
          </cell>
          <cell r="H32">
            <v>1</v>
          </cell>
          <cell r="M32">
            <v>3.6002000000000001</v>
          </cell>
          <cell r="P32">
            <v>34.633631464918615</v>
          </cell>
          <cell r="Q32">
            <v>34.633631464918615</v>
          </cell>
          <cell r="R32">
            <v>0</v>
          </cell>
          <cell r="S32">
            <v>8.9727999999999994</v>
          </cell>
          <cell r="T32">
            <v>5.7235999999999994</v>
          </cell>
          <cell r="U32" t="str">
            <v>заказана вместе с акцией</v>
          </cell>
        </row>
        <row r="33">
          <cell r="A33" t="str">
            <v>318 Сосиски Датские ТМ Зареченские колбасы ТС Зареченские п полиамид в модифициров  ПОКОМ</v>
          </cell>
          <cell r="B33" t="str">
            <v>кг</v>
          </cell>
          <cell r="E33">
            <v>84.656000000000006</v>
          </cell>
          <cell r="G33">
            <v>84.656000000000006</v>
          </cell>
          <cell r="H33">
            <v>1</v>
          </cell>
          <cell r="M33">
            <v>0</v>
          </cell>
          <cell r="P33" t="e">
            <v>#DIV/0!</v>
          </cell>
          <cell r="Q33" t="e">
            <v>#DIV/0!</v>
          </cell>
          <cell r="R33">
            <v>1.8896000000000002</v>
          </cell>
          <cell r="S33">
            <v>19.422800000000002</v>
          </cell>
          <cell r="T33">
            <v>11.074400000000001</v>
          </cell>
        </row>
        <row r="34">
          <cell r="A34" t="str">
            <v>320  Сосиски Сочинки с сочным окороком 0,4 кг ТМ Стародворье  ПОКОМ</v>
          </cell>
          <cell r="B34" t="str">
            <v>шт</v>
          </cell>
          <cell r="C34" t="str">
            <v>Окт</v>
          </cell>
          <cell r="D34">
            <v>166</v>
          </cell>
          <cell r="F34">
            <v>97</v>
          </cell>
          <cell r="H34">
            <v>0.4</v>
          </cell>
          <cell r="M34">
            <v>19.399999999999999</v>
          </cell>
          <cell r="N34">
            <v>135.79999999999998</v>
          </cell>
          <cell r="P34">
            <v>7</v>
          </cell>
          <cell r="Q34">
            <v>0</v>
          </cell>
          <cell r="R34">
            <v>43.2</v>
          </cell>
          <cell r="S34">
            <v>34</v>
          </cell>
          <cell r="T34">
            <v>32.6</v>
          </cell>
          <cell r="U34" t="str">
            <v>акция/вывод</v>
          </cell>
        </row>
        <row r="35">
          <cell r="A35" t="str">
            <v>352  Сардельки Сочинки с сыром 0,4 кг ТМ Стародворье   ПОКОМ</v>
          </cell>
          <cell r="B35" t="str">
            <v>шт</v>
          </cell>
          <cell r="C35" t="str">
            <v>Окт</v>
          </cell>
          <cell r="D35">
            <v>172</v>
          </cell>
          <cell r="E35">
            <v>1</v>
          </cell>
          <cell r="F35">
            <v>143</v>
          </cell>
          <cell r="H35">
            <v>0.4</v>
          </cell>
          <cell r="M35">
            <v>28.6</v>
          </cell>
          <cell r="N35">
            <v>200.20000000000002</v>
          </cell>
          <cell r="P35">
            <v>7</v>
          </cell>
          <cell r="Q35">
            <v>0</v>
          </cell>
          <cell r="R35">
            <v>30.4</v>
          </cell>
          <cell r="S35">
            <v>27</v>
          </cell>
          <cell r="T35">
            <v>15.6</v>
          </cell>
          <cell r="U35" t="str">
            <v>акция/вывод</v>
          </cell>
        </row>
        <row r="36">
          <cell r="A36" t="str">
            <v>369 Колбаса Сливушка ТМ Вязанка в оболочке полиамид вес.  ПОКОМ</v>
          </cell>
          <cell r="B36" t="str">
            <v>кг</v>
          </cell>
          <cell r="C36" t="str">
            <v>Окт</v>
          </cell>
          <cell r="D36">
            <v>319.63400000000001</v>
          </cell>
          <cell r="F36">
            <v>64.620999999999995</v>
          </cell>
          <cell r="G36">
            <v>240.29400000000001</v>
          </cell>
          <cell r="H36">
            <v>1</v>
          </cell>
          <cell r="M36">
            <v>12.924199999999999</v>
          </cell>
          <cell r="P36">
            <v>18.592562789186179</v>
          </cell>
          <cell r="Q36">
            <v>18.592562789186179</v>
          </cell>
          <cell r="R36">
            <v>11.4316</v>
          </cell>
          <cell r="S36">
            <v>10.531000000000001</v>
          </cell>
          <cell r="T36">
            <v>9.968399999999999</v>
          </cell>
          <cell r="U36" t="str">
            <v>акция/вывод</v>
          </cell>
        </row>
        <row r="37">
          <cell r="A37" t="str">
            <v>370 Ветчина Сливушка с индейкой ТМ Вязанка в оболочке полиамид.</v>
          </cell>
          <cell r="B37" t="str">
            <v>кг</v>
          </cell>
          <cell r="C37" t="str">
            <v>Окт</v>
          </cell>
          <cell r="D37">
            <v>451.71</v>
          </cell>
          <cell r="F37">
            <v>15.085000000000001</v>
          </cell>
          <cell r="G37">
            <v>430.387</v>
          </cell>
          <cell r="H37">
            <v>1</v>
          </cell>
          <cell r="M37">
            <v>3.0170000000000003</v>
          </cell>
          <cell r="P37">
            <v>142.65396088829962</v>
          </cell>
          <cell r="Q37">
            <v>142.65396088829962</v>
          </cell>
          <cell r="R37">
            <v>3.2880000000000003</v>
          </cell>
          <cell r="S37">
            <v>1.6388000000000003</v>
          </cell>
          <cell r="T37">
            <v>2.468</v>
          </cell>
          <cell r="U37" t="str">
            <v>акция/вывод</v>
          </cell>
        </row>
        <row r="38">
          <cell r="A38" t="str">
            <v>371  Сосиски Сочинки Молочные 0,4 кг ТМ Стародворье  ПОКОМ</v>
          </cell>
          <cell r="B38" t="str">
            <v>шт</v>
          </cell>
          <cell r="C38" t="str">
            <v>Окт</v>
          </cell>
          <cell r="H38">
            <v>0.4</v>
          </cell>
          <cell r="M38">
            <v>0</v>
          </cell>
          <cell r="N38">
            <v>200</v>
          </cell>
          <cell r="P38" t="e">
            <v>#DIV/0!</v>
          </cell>
          <cell r="Q38" t="e">
            <v>#DIV/0!</v>
          </cell>
          <cell r="R38">
            <v>24.2</v>
          </cell>
          <cell r="S38">
            <v>41.2</v>
          </cell>
          <cell r="T38">
            <v>6.0011999999999999</v>
          </cell>
          <cell r="U38" t="str">
            <v>акция/вывод</v>
          </cell>
        </row>
        <row r="39">
          <cell r="A39" t="str">
            <v>372  Сосиски Сочинки Сливочные 0,4 кг ТМ Стародворье  ПОКОМ</v>
          </cell>
          <cell r="B39" t="str">
            <v>шт</v>
          </cell>
          <cell r="C39" t="str">
            <v>Окт</v>
          </cell>
          <cell r="D39">
            <v>42</v>
          </cell>
          <cell r="H39">
            <v>0.4</v>
          </cell>
          <cell r="M39">
            <v>0</v>
          </cell>
          <cell r="N39">
            <v>200</v>
          </cell>
          <cell r="P39" t="e">
            <v>#DIV/0!</v>
          </cell>
          <cell r="Q39" t="e">
            <v>#DIV/0!</v>
          </cell>
          <cell r="R39">
            <v>25.4</v>
          </cell>
          <cell r="S39">
            <v>22</v>
          </cell>
          <cell r="T39">
            <v>28</v>
          </cell>
          <cell r="U39" t="str">
            <v>акция/вывод</v>
          </cell>
        </row>
        <row r="40">
          <cell r="A40" t="str">
            <v>378 Ветчина Балыкбургская ТМ Баварушка в оболочке фиброуз в вакуумной упаковке.  ПОКОМ</v>
          </cell>
          <cell r="B40" t="str">
            <v>кг</v>
          </cell>
          <cell r="D40">
            <v>-1.3120000000000001</v>
          </cell>
          <cell r="E40">
            <v>2.6480000000000001</v>
          </cell>
          <cell r="F40">
            <v>1.3360000000000001</v>
          </cell>
          <cell r="H40">
            <v>0</v>
          </cell>
          <cell r="M40">
            <v>0.26719999999999999</v>
          </cell>
          <cell r="P40">
            <v>0</v>
          </cell>
          <cell r="Q40">
            <v>0</v>
          </cell>
          <cell r="R40">
            <v>12.143600000000001</v>
          </cell>
          <cell r="S40">
            <v>5.532</v>
          </cell>
          <cell r="T40">
            <v>2.29</v>
          </cell>
        </row>
        <row r="41">
          <cell r="A41" t="str">
            <v>381  Сардельки Сочинки 0,4кг ТМ Стародворье  ПОКОМ</v>
          </cell>
          <cell r="B41" t="str">
            <v>шт</v>
          </cell>
          <cell r="C41" t="str">
            <v>Окт</v>
          </cell>
          <cell r="D41">
            <v>96</v>
          </cell>
          <cell r="F41">
            <v>73</v>
          </cell>
          <cell r="G41">
            <v>2</v>
          </cell>
          <cell r="H41">
            <v>0.4</v>
          </cell>
          <cell r="M41">
            <v>14.6</v>
          </cell>
          <cell r="N41">
            <v>100.2</v>
          </cell>
          <cell r="P41">
            <v>7</v>
          </cell>
          <cell r="Q41">
            <v>0.13698630136986301</v>
          </cell>
          <cell r="R41">
            <v>2</v>
          </cell>
          <cell r="S41">
            <v>8.4</v>
          </cell>
          <cell r="T41">
            <v>12.6</v>
          </cell>
          <cell r="U41" t="str">
            <v>акция/вывод</v>
          </cell>
        </row>
        <row r="42">
          <cell r="A42" t="str">
            <v>383 Колбаса Сочинка по-европейски с сочной грудиной ТМ Стародворье в оболочке фиброуз в ва  Поком</v>
          </cell>
          <cell r="B42" t="str">
            <v>кг</v>
          </cell>
          <cell r="E42">
            <v>93.265000000000001</v>
          </cell>
          <cell r="F42">
            <v>58.246000000000002</v>
          </cell>
          <cell r="G42">
            <v>35.018999999999998</v>
          </cell>
          <cell r="H42">
            <v>1</v>
          </cell>
          <cell r="M42">
            <v>11.6492</v>
          </cell>
          <cell r="N42">
            <v>81.473000000000013</v>
          </cell>
          <cell r="P42">
            <v>10.000000000000002</v>
          </cell>
          <cell r="Q42">
            <v>3.0061291762524465</v>
          </cell>
          <cell r="R42">
            <v>1.8013999999999999</v>
          </cell>
          <cell r="S42">
            <v>7.9976000000000003</v>
          </cell>
          <cell r="T42">
            <v>0</v>
          </cell>
        </row>
        <row r="43">
          <cell r="A43" t="str">
            <v>384  Колбаса Сочинка по-фински с сочным окороком ТМ Стародворье в оболочке фиброуз в ва  Поком</v>
          </cell>
          <cell r="B43" t="str">
            <v>кг</v>
          </cell>
          <cell r="E43">
            <v>107.595</v>
          </cell>
          <cell r="F43">
            <v>59.095999999999997</v>
          </cell>
          <cell r="G43">
            <v>48.499000000000002</v>
          </cell>
          <cell r="H43">
            <v>1</v>
          </cell>
          <cell r="M43">
            <v>11.819199999999999</v>
          </cell>
          <cell r="N43">
            <v>81.512199999999979</v>
          </cell>
          <cell r="P43">
            <v>10.999999999999998</v>
          </cell>
          <cell r="Q43">
            <v>4.1034080140787879</v>
          </cell>
          <cell r="R43">
            <v>1.1518000000000002</v>
          </cell>
          <cell r="S43">
            <v>8.7365999999999993</v>
          </cell>
          <cell r="T43">
            <v>0</v>
          </cell>
        </row>
        <row r="44">
          <cell r="A44" t="str">
            <v>389 Колбаса вареная Мусульманская Халяль ТМ Вязанка Халяль оболочка вектор 0,4 кг АК.  Поком</v>
          </cell>
          <cell r="B44" t="str">
            <v>шт</v>
          </cell>
          <cell r="E44">
            <v>128</v>
          </cell>
          <cell r="G44">
            <v>128</v>
          </cell>
          <cell r="H44">
            <v>0.4</v>
          </cell>
          <cell r="M44">
            <v>0</v>
          </cell>
          <cell r="P44" t="e">
            <v>#DIV/0!</v>
          </cell>
          <cell r="Q44" t="e">
            <v>#DIV/0!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390 Сосиски Восточные Халяль ТМ Вязанка в оболочке полиамид в вакуумной упаковке 0,33 кг  Поком</v>
          </cell>
          <cell r="B45" t="str">
            <v>шт</v>
          </cell>
          <cell r="E45">
            <v>152</v>
          </cell>
          <cell r="G45">
            <v>152</v>
          </cell>
          <cell r="H45">
            <v>0.33</v>
          </cell>
          <cell r="M45">
            <v>0</v>
          </cell>
          <cell r="P45" t="e">
            <v>#DIV/0!</v>
          </cell>
          <cell r="Q45" t="e">
            <v>#DIV/0!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БОНУС_096  Сосиски Баварские,  0.42кг,ПОКОМ</v>
          </cell>
          <cell r="B46" t="str">
            <v>шт</v>
          </cell>
          <cell r="E46">
            <v>18</v>
          </cell>
          <cell r="F46">
            <v>18</v>
          </cell>
          <cell r="H46">
            <v>0</v>
          </cell>
          <cell r="M46">
            <v>3.6</v>
          </cell>
          <cell r="P46">
            <v>0</v>
          </cell>
          <cell r="Q46">
            <v>0</v>
          </cell>
          <cell r="R46">
            <v>13.2</v>
          </cell>
          <cell r="S46">
            <v>12.4</v>
          </cell>
          <cell r="T46">
            <v>4</v>
          </cell>
        </row>
        <row r="47">
          <cell r="A47" t="str">
            <v>БОНУС_225  Колбаса Дугушка со шпиком, ВЕС, ТМ Стародворье   ПОКОМ</v>
          </cell>
          <cell r="B47" t="str">
            <v>кг</v>
          </cell>
          <cell r="D47">
            <v>-9.6199999999999992</v>
          </cell>
          <cell r="E47">
            <v>9.6199999999999992</v>
          </cell>
          <cell r="F47">
            <v>1.744</v>
          </cell>
          <cell r="G47">
            <v>-1.744</v>
          </cell>
          <cell r="H47">
            <v>0</v>
          </cell>
          <cell r="M47">
            <v>0.3488</v>
          </cell>
          <cell r="P47">
            <v>-5</v>
          </cell>
          <cell r="Q47">
            <v>-5</v>
          </cell>
          <cell r="R47">
            <v>7.0536000000000003</v>
          </cell>
          <cell r="S47">
            <v>9.6575999999999986</v>
          </cell>
          <cell r="T47">
            <v>1.9239999999999999</v>
          </cell>
        </row>
        <row r="48">
          <cell r="A48" t="str">
            <v>БОНУС_229  Колбаса Молочная Дугушка, в/у, ВЕС, ТМ Стародворье   ПОКОМ</v>
          </cell>
          <cell r="B48" t="str">
            <v>кг</v>
          </cell>
          <cell r="E48">
            <v>26.413</v>
          </cell>
          <cell r="F48">
            <v>26.413</v>
          </cell>
          <cell r="H48">
            <v>0</v>
          </cell>
          <cell r="M48">
            <v>5.2826000000000004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БОНУС_314 Колбаса вареная Филейская ТМ Вязанка ТС Классическая в оболочке полиамид.  ПОКОМ</v>
          </cell>
          <cell r="B49" t="str">
            <v>кг</v>
          </cell>
          <cell r="D49">
            <v>-1.3140000000000001</v>
          </cell>
          <cell r="E49">
            <v>21.364000000000001</v>
          </cell>
          <cell r="F49">
            <v>20.05</v>
          </cell>
          <cell r="H49">
            <v>0</v>
          </cell>
          <cell r="M49">
            <v>4.01</v>
          </cell>
          <cell r="P49">
            <v>0</v>
          </cell>
          <cell r="Q49">
            <v>0</v>
          </cell>
          <cell r="R49">
            <v>6.0868000000000002</v>
          </cell>
          <cell r="S49">
            <v>6.3595999999999995</v>
          </cell>
          <cell r="T49">
            <v>2.0998000000000001</v>
          </cell>
        </row>
        <row r="50">
          <cell r="A50" t="str">
            <v>У_003   Колбаса Вязанка с индейкой, вектор ВЕС, ПОКОМ</v>
          </cell>
          <cell r="B50" t="str">
            <v>кг</v>
          </cell>
          <cell r="E50">
            <v>576.88400000000001</v>
          </cell>
          <cell r="F50">
            <v>126.246</v>
          </cell>
          <cell r="G50">
            <v>450.53300000000002</v>
          </cell>
          <cell r="H50">
            <v>0</v>
          </cell>
          <cell r="M50">
            <v>25.249199999999998</v>
          </cell>
          <cell r="P50">
            <v>17.843456426342222</v>
          </cell>
          <cell r="Q50">
            <v>17.843456426342222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У_301  Сосиски Сочинки по-баварски с сыром,  0.4кг, ТМ Стародворье  ПОКОМ</v>
          </cell>
          <cell r="B51" t="str">
            <v>шт</v>
          </cell>
          <cell r="E51">
            <v>717</v>
          </cell>
          <cell r="F51">
            <v>66</v>
          </cell>
          <cell r="G51">
            <v>651</v>
          </cell>
          <cell r="H51">
            <v>0</v>
          </cell>
          <cell r="M51">
            <v>13.2</v>
          </cell>
          <cell r="P51">
            <v>49.31818181818182</v>
          </cell>
          <cell r="Q51">
            <v>49.31818181818182</v>
          </cell>
          <cell r="R51">
            <v>0</v>
          </cell>
          <cell r="S51">
            <v>0</v>
          </cell>
          <cell r="T5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51"/>
  <sheetViews>
    <sheetView tabSelected="1" workbookViewId="0">
      <pane ySplit="5" topLeftCell="A21" activePane="bottomLeft" state="frozen"/>
      <selection pane="bottomLeft" activeCell="P40" sqref="P40"/>
    </sheetView>
  </sheetViews>
  <sheetFormatPr defaultColWidth="10.5" defaultRowHeight="11.45" customHeight="1" outlineLevelRow="2" x14ac:dyDescent="0.2"/>
  <cols>
    <col min="1" max="1" width="69.5" style="1" customWidth="1"/>
    <col min="2" max="2" width="3.83203125" style="1" customWidth="1"/>
    <col min="3" max="3" width="8.83203125" style="1" customWidth="1"/>
    <col min="4" max="7" width="7.6640625" style="1" customWidth="1"/>
    <col min="8" max="8" width="4.83203125" style="17" customWidth="1"/>
    <col min="9" max="10" width="1.5" style="2" customWidth="1"/>
    <col min="11" max="12" width="1.6640625" style="2" customWidth="1"/>
    <col min="13" max="13" width="5.6640625" style="2" customWidth="1"/>
    <col min="14" max="14" width="10.5" style="2"/>
    <col min="15" max="15" width="10.5" style="10"/>
    <col min="16" max="16" width="24" style="10" customWidth="1"/>
    <col min="17" max="18" width="5.5" style="2" customWidth="1"/>
    <col min="19" max="21" width="8.33203125" style="2" customWidth="1"/>
    <col min="22" max="22" width="23.1640625" style="2" customWidth="1"/>
    <col min="23" max="16384" width="10.5" style="2"/>
  </cols>
  <sheetData>
    <row r="1" spans="1:24" ht="12.95" customHeight="1" outlineLevel="1" x14ac:dyDescent="0.2">
      <c r="A1" s="3" t="s">
        <v>0</v>
      </c>
    </row>
    <row r="2" spans="1:24" ht="12.95" customHeight="1" outlineLevel="1" x14ac:dyDescent="0.2">
      <c r="A2" s="3"/>
    </row>
    <row r="3" spans="1:24" ht="26.1" customHeight="1" x14ac:dyDescent="0.2">
      <c r="A3" s="4" t="s">
        <v>1</v>
      </c>
      <c r="B3" s="4" t="s">
        <v>2</v>
      </c>
      <c r="C3" s="14" t="s">
        <v>68</v>
      </c>
      <c r="D3" s="4" t="s">
        <v>3</v>
      </c>
      <c r="E3" s="4"/>
      <c r="F3" s="4"/>
      <c r="G3" s="4"/>
      <c r="H3" s="9" t="s">
        <v>56</v>
      </c>
      <c r="I3" s="10" t="s">
        <v>57</v>
      </c>
      <c r="J3" s="10" t="s">
        <v>58</v>
      </c>
      <c r="K3" s="10" t="s">
        <v>59</v>
      </c>
      <c r="L3" s="10" t="s">
        <v>59</v>
      </c>
      <c r="M3" s="10" t="s">
        <v>60</v>
      </c>
      <c r="N3" s="10" t="s">
        <v>59</v>
      </c>
      <c r="O3" s="23" t="s">
        <v>69</v>
      </c>
      <c r="P3" s="24"/>
      <c r="Q3" s="10" t="s">
        <v>61</v>
      </c>
      <c r="R3" s="10" t="s">
        <v>62</v>
      </c>
      <c r="S3" s="11" t="s">
        <v>63</v>
      </c>
      <c r="T3" s="11" t="s">
        <v>64</v>
      </c>
      <c r="U3" s="11" t="s">
        <v>67</v>
      </c>
      <c r="V3" s="10" t="s">
        <v>65</v>
      </c>
      <c r="W3" s="10" t="s">
        <v>66</v>
      </c>
      <c r="X3" s="10" t="s">
        <v>66</v>
      </c>
    </row>
    <row r="4" spans="1:24" ht="26.1" customHeight="1" x14ac:dyDescent="0.2">
      <c r="A4" s="4" t="s">
        <v>1</v>
      </c>
      <c r="B4" s="4" t="s">
        <v>2</v>
      </c>
      <c r="C4" s="14" t="s">
        <v>68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1"/>
      <c r="L4" s="10"/>
      <c r="M4" s="10"/>
      <c r="N4" s="10"/>
      <c r="O4" s="23" t="s">
        <v>70</v>
      </c>
      <c r="P4" s="24" t="s">
        <v>71</v>
      </c>
      <c r="Q4" s="10"/>
      <c r="R4" s="10"/>
      <c r="S4" s="10"/>
      <c r="T4" s="10"/>
      <c r="U4" s="10"/>
      <c r="V4" s="10"/>
      <c r="W4" s="10"/>
      <c r="X4" s="10"/>
    </row>
    <row r="5" spans="1:24" ht="11.1" customHeight="1" x14ac:dyDescent="0.2">
      <c r="A5" s="5"/>
      <c r="B5" s="5"/>
      <c r="C5" s="5"/>
      <c r="D5" s="6"/>
      <c r="E5" s="6"/>
      <c r="F5" s="12">
        <f>SUM(F6:F70)</f>
        <v>6568.451</v>
      </c>
      <c r="G5" s="12">
        <f>SUM(G6:G70)</f>
        <v>11149.669999999998</v>
      </c>
      <c r="H5" s="9"/>
      <c r="I5" s="12">
        <f t="shared" ref="I5:N5" si="0">SUM(I6:I70)</f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1313.6902</v>
      </c>
      <c r="N5" s="12">
        <f t="shared" si="0"/>
        <v>6275</v>
      </c>
      <c r="O5" s="12">
        <f t="shared" ref="O5" si="1">SUM(O6:O62)</f>
        <v>0</v>
      </c>
      <c r="P5" s="25"/>
      <c r="Q5" s="10"/>
      <c r="R5" s="10"/>
      <c r="S5" s="12">
        <f>SUM(S6:S70)</f>
        <v>1335.9344000000001</v>
      </c>
      <c r="T5" s="12">
        <f>SUM(T6:T70)</f>
        <v>1041.9572000000001</v>
      </c>
      <c r="U5" s="12">
        <f>SUM(U6:U70)</f>
        <v>1251.6588000000002</v>
      </c>
      <c r="V5" s="10"/>
      <c r="W5" s="12">
        <f>SUM(W6:W70)</f>
        <v>5761.9</v>
      </c>
      <c r="X5" s="12">
        <f>SUM(X6:X70)</f>
        <v>0</v>
      </c>
    </row>
    <row r="6" spans="1:24" ht="11.1" customHeight="1" outlineLevel="2" x14ac:dyDescent="0.2">
      <c r="A6" s="7" t="s">
        <v>8</v>
      </c>
      <c r="B6" s="7" t="s">
        <v>9</v>
      </c>
      <c r="C6" s="7"/>
      <c r="D6" s="8"/>
      <c r="E6" s="8">
        <v>1.3280000000000001</v>
      </c>
      <c r="F6" s="8">
        <v>1.3280000000000001</v>
      </c>
      <c r="G6" s="8"/>
      <c r="H6" s="17">
        <f>VLOOKUP(A6,[1]TDSheet!$A:$H,8,0)</f>
        <v>0</v>
      </c>
      <c r="M6" s="2">
        <f>F6/5</f>
        <v>0.2656</v>
      </c>
      <c r="N6" s="13"/>
      <c r="O6" s="26"/>
      <c r="Q6" s="2">
        <f>(G6+N6)/M6</f>
        <v>0</v>
      </c>
      <c r="R6" s="2">
        <f>G6/M6</f>
        <v>0</v>
      </c>
      <c r="S6" s="2">
        <f>VLOOKUP(A6,[1]TDSheet!$A:$S,19,0)</f>
        <v>16.300599999999999</v>
      </c>
      <c r="T6" s="2">
        <f>VLOOKUP(A6,[1]TDSheet!$A:$T,20,0)</f>
        <v>8.9865999999999993</v>
      </c>
      <c r="U6" s="2">
        <f>VLOOKUP(A6,[1]TDSheet!$A:$M,13,0)</f>
        <v>2.3975999999999997</v>
      </c>
      <c r="V6" s="19" t="str">
        <f>VLOOKUP(A6,[1]TDSheet!$A:$U,21,0)</f>
        <v>удален из бланка заказа</v>
      </c>
      <c r="W6" s="2">
        <f>N6*H6</f>
        <v>0</v>
      </c>
    </row>
    <row r="7" spans="1:24" ht="11.1" customHeight="1" outlineLevel="2" x14ac:dyDescent="0.2">
      <c r="A7" s="7" t="s">
        <v>10</v>
      </c>
      <c r="B7" s="7" t="s">
        <v>9</v>
      </c>
      <c r="C7" s="15" t="str">
        <f>VLOOKUP(A7,[1]TDSheet!$A:$C,3,0)</f>
        <v>Окт</v>
      </c>
      <c r="D7" s="8">
        <v>395.22199999999998</v>
      </c>
      <c r="E7" s="8"/>
      <c r="F7" s="8">
        <v>61.61</v>
      </c>
      <c r="G7" s="8">
        <v>298.72500000000002</v>
      </c>
      <c r="H7" s="17">
        <f>VLOOKUP(A7,[1]TDSheet!$A:$H,8,0)</f>
        <v>1</v>
      </c>
      <c r="M7" s="2">
        <f t="shared" ref="M7:M51" si="2">F7/5</f>
        <v>12.321999999999999</v>
      </c>
      <c r="N7" s="13"/>
      <c r="O7" s="26"/>
      <c r="Q7" s="2">
        <f t="shared" ref="Q7:Q51" si="3">(G7+N7)/M7</f>
        <v>24.243223502678141</v>
      </c>
      <c r="R7" s="2">
        <f t="shared" ref="R7:R51" si="4">G7/M7</f>
        <v>24.243223502678141</v>
      </c>
      <c r="S7" s="2">
        <f>VLOOKUP(A7,[1]TDSheet!$A:$S,19,0)</f>
        <v>12.3094</v>
      </c>
      <c r="T7" s="2">
        <f>VLOOKUP(A7,[1]TDSheet!$A:$T,20,0)</f>
        <v>11.728199999999999</v>
      </c>
      <c r="U7" s="2">
        <f>VLOOKUP(A7,[1]TDSheet!$A:$M,13,0)</f>
        <v>11.8642</v>
      </c>
      <c r="W7" s="2">
        <f t="shared" ref="W7:W51" si="5">N7*H7</f>
        <v>0</v>
      </c>
    </row>
    <row r="8" spans="1:24" ht="11.1" customHeight="1" outlineLevel="2" x14ac:dyDescent="0.2">
      <c r="A8" s="7" t="s">
        <v>11</v>
      </c>
      <c r="B8" s="7" t="s">
        <v>9</v>
      </c>
      <c r="C8" s="7"/>
      <c r="D8" s="8">
        <v>158.327</v>
      </c>
      <c r="E8" s="8"/>
      <c r="F8" s="8">
        <v>59.107999999999997</v>
      </c>
      <c r="G8" s="8">
        <v>65.230999999999995</v>
      </c>
      <c r="H8" s="17">
        <f>VLOOKUP(A8,[1]TDSheet!$A:$H,8,0)</f>
        <v>1</v>
      </c>
      <c r="M8" s="2">
        <f t="shared" si="2"/>
        <v>11.8216</v>
      </c>
      <c r="N8" s="13">
        <v>70</v>
      </c>
      <c r="O8" s="26"/>
      <c r="Q8" s="2">
        <f t="shared" si="3"/>
        <v>11.439314475197943</v>
      </c>
      <c r="R8" s="2">
        <f t="shared" si="4"/>
        <v>5.5179501928672936</v>
      </c>
      <c r="S8" s="2">
        <f>VLOOKUP(A8,[1]TDSheet!$A:$S,19,0)</f>
        <v>17.1892</v>
      </c>
      <c r="T8" s="2">
        <f>VLOOKUP(A8,[1]TDSheet!$A:$T,20,0)</f>
        <v>12.7384</v>
      </c>
      <c r="U8" s="2">
        <f>VLOOKUP(A8,[1]TDSheet!$A:$M,13,0)</f>
        <v>4.0191999999999997</v>
      </c>
      <c r="W8" s="2">
        <f t="shared" si="5"/>
        <v>70</v>
      </c>
    </row>
    <row r="9" spans="1:24" ht="11.1" customHeight="1" outlineLevel="2" x14ac:dyDescent="0.2">
      <c r="A9" s="7" t="s">
        <v>12</v>
      </c>
      <c r="B9" s="7" t="s">
        <v>9</v>
      </c>
      <c r="C9" s="7"/>
      <c r="D9" s="8">
        <v>45.427</v>
      </c>
      <c r="E9" s="8">
        <v>150.99</v>
      </c>
      <c r="F9" s="8">
        <v>40.491999999999997</v>
      </c>
      <c r="G9" s="8">
        <v>125.999</v>
      </c>
      <c r="H9" s="17">
        <f>VLOOKUP(A9,[1]TDSheet!$A:$H,8,0)</f>
        <v>1</v>
      </c>
      <c r="M9" s="2">
        <f t="shared" si="2"/>
        <v>8.0983999999999998</v>
      </c>
      <c r="N9" s="13"/>
      <c r="O9" s="26"/>
      <c r="Q9" s="2">
        <f t="shared" si="3"/>
        <v>15.558505383779512</v>
      </c>
      <c r="R9" s="2">
        <f t="shared" si="4"/>
        <v>15.558505383779512</v>
      </c>
      <c r="S9" s="2">
        <f>VLOOKUP(A9,[1]TDSheet!$A:$S,19,0)</f>
        <v>15.9772</v>
      </c>
      <c r="T9" s="2">
        <f>VLOOKUP(A9,[1]TDSheet!$A:$T,20,0)</f>
        <v>7.9445999999999994</v>
      </c>
      <c r="U9" s="2">
        <f>VLOOKUP(A9,[1]TDSheet!$A:$M,13,0)</f>
        <v>20.7166</v>
      </c>
      <c r="W9" s="2">
        <f t="shared" si="5"/>
        <v>0</v>
      </c>
    </row>
    <row r="10" spans="1:24" ht="11.1" customHeight="1" outlineLevel="2" x14ac:dyDescent="0.2">
      <c r="A10" s="7" t="s">
        <v>44</v>
      </c>
      <c r="B10" s="7" t="s">
        <v>21</v>
      </c>
      <c r="C10" s="7"/>
      <c r="D10" s="8">
        <v>721</v>
      </c>
      <c r="E10" s="8">
        <v>3</v>
      </c>
      <c r="F10" s="8">
        <v>29</v>
      </c>
      <c r="G10" s="16">
        <f>670+G46</f>
        <v>656</v>
      </c>
      <c r="H10" s="17">
        <f>VLOOKUP(A10,[1]TDSheet!$A:$H,8,0)</f>
        <v>0</v>
      </c>
      <c r="M10" s="2">
        <f t="shared" si="2"/>
        <v>5.8</v>
      </c>
      <c r="N10" s="13"/>
      <c r="O10" s="26"/>
      <c r="Q10" s="2">
        <f t="shared" si="3"/>
        <v>113.10344827586208</v>
      </c>
      <c r="R10" s="2">
        <f t="shared" si="4"/>
        <v>113.10344827586208</v>
      </c>
      <c r="S10" s="2">
        <f>VLOOKUP(A10,[1]TDSheet!$A:$S,19,0)</f>
        <v>2.4</v>
      </c>
      <c r="T10" s="2">
        <f>VLOOKUP(A10,[1]TDSheet!$A:$T,20,0)</f>
        <v>1</v>
      </c>
      <c r="U10" s="2">
        <f>VLOOKUP(A10,[1]TDSheet!$A:$M,13,0)</f>
        <v>2.6</v>
      </c>
      <c r="V10" s="18" t="str">
        <f>VLOOKUP(A10,[1]TDSheet!$A:$U,21,0)</f>
        <v>акция/вывод</v>
      </c>
      <c r="W10" s="2">
        <f t="shared" si="5"/>
        <v>0</v>
      </c>
    </row>
    <row r="11" spans="1:24" ht="11.1" customHeight="1" outlineLevel="2" x14ac:dyDescent="0.2">
      <c r="A11" s="7" t="s">
        <v>23</v>
      </c>
      <c r="B11" s="7" t="s">
        <v>9</v>
      </c>
      <c r="C11" s="15" t="str">
        <f>VLOOKUP(A11,[1]TDSheet!$A:$C,3,0)</f>
        <v>Окт</v>
      </c>
      <c r="D11" s="8">
        <v>310.75900000000001</v>
      </c>
      <c r="E11" s="8"/>
      <c r="F11" s="8">
        <v>90.441000000000003</v>
      </c>
      <c r="G11" s="8">
        <v>0.92</v>
      </c>
      <c r="H11" s="17">
        <f>VLOOKUP(A11,[1]TDSheet!$A:$H,8,0)</f>
        <v>1</v>
      </c>
      <c r="M11" s="2">
        <f t="shared" si="2"/>
        <v>18.088200000000001</v>
      </c>
      <c r="N11" s="13">
        <v>120</v>
      </c>
      <c r="O11" s="26"/>
      <c r="Q11" s="2">
        <f t="shared" si="3"/>
        <v>6.6850211740250547</v>
      </c>
      <c r="R11" s="2">
        <f t="shared" si="4"/>
        <v>5.0861887860594202E-2</v>
      </c>
      <c r="S11" s="2">
        <f>VLOOKUP(A11,[1]TDSheet!$A:$S,19,0)</f>
        <v>25.4922</v>
      </c>
      <c r="T11" s="2">
        <f>VLOOKUP(A11,[1]TDSheet!$A:$T,20,0)</f>
        <v>21.981000000000002</v>
      </c>
      <c r="U11" s="2">
        <f>VLOOKUP(A11,[1]TDSheet!$A:$M,13,0)</f>
        <v>22.8932</v>
      </c>
      <c r="V11" s="18" t="str">
        <f>VLOOKUP(A11,[1]TDSheet!$A:$U,21,0)</f>
        <v>акция/вывод</v>
      </c>
      <c r="W11" s="2">
        <f t="shared" si="5"/>
        <v>120</v>
      </c>
    </row>
    <row r="12" spans="1:24" ht="21.95" customHeight="1" outlineLevel="2" x14ac:dyDescent="0.2">
      <c r="A12" s="7" t="s">
        <v>24</v>
      </c>
      <c r="B12" s="7" t="s">
        <v>9</v>
      </c>
      <c r="C12" s="7"/>
      <c r="D12" s="8">
        <v>1252.7329999999999</v>
      </c>
      <c r="E12" s="8">
        <v>435.39499999999998</v>
      </c>
      <c r="F12" s="8">
        <v>1033.2619999999999</v>
      </c>
      <c r="G12" s="8">
        <v>513.00900000000001</v>
      </c>
      <c r="H12" s="17">
        <f>VLOOKUP(A12,[1]TDSheet!$A:$H,8,0)</f>
        <v>1</v>
      </c>
      <c r="M12" s="2">
        <f t="shared" si="2"/>
        <v>206.6524</v>
      </c>
      <c r="N12" s="13">
        <v>1300</v>
      </c>
      <c r="O12" s="26"/>
      <c r="Q12" s="2">
        <f t="shared" si="3"/>
        <v>8.7732298294140314</v>
      </c>
      <c r="R12" s="2">
        <f t="shared" si="4"/>
        <v>2.482472983618869</v>
      </c>
      <c r="S12" s="2">
        <f>VLOOKUP(A12,[1]TDSheet!$A:$S,19,0)</f>
        <v>184.09880000000001</v>
      </c>
      <c r="T12" s="2">
        <f>VLOOKUP(A12,[1]TDSheet!$A:$T,20,0)</f>
        <v>171.6182</v>
      </c>
      <c r="U12" s="2">
        <f>VLOOKUP(A12,[1]TDSheet!$A:$M,13,0)</f>
        <v>127.84400000000001</v>
      </c>
      <c r="W12" s="2">
        <f t="shared" si="5"/>
        <v>1300</v>
      </c>
    </row>
    <row r="13" spans="1:24" ht="11.1" customHeight="1" outlineLevel="2" x14ac:dyDescent="0.2">
      <c r="A13" s="7" t="s">
        <v>25</v>
      </c>
      <c r="B13" s="7" t="s">
        <v>9</v>
      </c>
      <c r="C13" s="7"/>
      <c r="D13" s="8">
        <v>299.25599999999997</v>
      </c>
      <c r="E13" s="8"/>
      <c r="F13" s="8">
        <v>11.795</v>
      </c>
      <c r="G13" s="8">
        <v>281.35500000000002</v>
      </c>
      <c r="H13" s="17">
        <f>VLOOKUP(A13,[1]TDSheet!$A:$H,8,0)</f>
        <v>1</v>
      </c>
      <c r="M13" s="2">
        <f t="shared" si="2"/>
        <v>2.359</v>
      </c>
      <c r="N13" s="13"/>
      <c r="O13" s="26"/>
      <c r="Q13" s="2">
        <f t="shared" si="3"/>
        <v>119.26875794828318</v>
      </c>
      <c r="R13" s="2">
        <f t="shared" si="4"/>
        <v>119.26875794828318</v>
      </c>
      <c r="S13" s="2">
        <f>VLOOKUP(A13,[1]TDSheet!$A:$S,19,0)</f>
        <v>2.4527999999999999</v>
      </c>
      <c r="T13" s="2">
        <f>VLOOKUP(A13,[1]TDSheet!$A:$T,20,0)</f>
        <v>2.0108000000000001</v>
      </c>
      <c r="U13" s="2">
        <f>VLOOKUP(A13,[1]TDSheet!$A:$M,13,0)</f>
        <v>2.6911999999999998</v>
      </c>
      <c r="W13" s="2">
        <f t="shared" si="5"/>
        <v>0</v>
      </c>
    </row>
    <row r="14" spans="1:24" ht="11.1" customHeight="1" outlineLevel="2" x14ac:dyDescent="0.2">
      <c r="A14" s="7" t="s">
        <v>26</v>
      </c>
      <c r="B14" s="7" t="s">
        <v>9</v>
      </c>
      <c r="C14" s="15" t="str">
        <f>VLOOKUP(A14,[1]TDSheet!$A:$C,3,0)</f>
        <v>Окт</v>
      </c>
      <c r="D14" s="8">
        <v>557.16200000000003</v>
      </c>
      <c r="E14" s="8"/>
      <c r="F14" s="8">
        <v>183.14500000000001</v>
      </c>
      <c r="G14" s="8">
        <v>332.32600000000002</v>
      </c>
      <c r="H14" s="17">
        <f>VLOOKUP(A14,[1]TDSheet!$A:$H,8,0)</f>
        <v>1</v>
      </c>
      <c r="M14" s="2">
        <f t="shared" si="2"/>
        <v>36.629000000000005</v>
      </c>
      <c r="N14" s="13"/>
      <c r="O14" s="26"/>
      <c r="Q14" s="2">
        <f t="shared" si="3"/>
        <v>9.0727565590106192</v>
      </c>
      <c r="R14" s="2">
        <f t="shared" si="4"/>
        <v>9.0727565590106192</v>
      </c>
      <c r="S14" s="2">
        <f>VLOOKUP(A14,[1]TDSheet!$A:$S,19,0)</f>
        <v>30.519400000000001</v>
      </c>
      <c r="T14" s="2">
        <f>VLOOKUP(A14,[1]TDSheet!$A:$T,20,0)</f>
        <v>26.628599999999999</v>
      </c>
      <c r="U14" s="2">
        <f>VLOOKUP(A14,[1]TDSheet!$A:$M,13,0)</f>
        <v>32.986200000000004</v>
      </c>
      <c r="W14" s="2">
        <f t="shared" si="5"/>
        <v>0</v>
      </c>
    </row>
    <row r="15" spans="1:24" ht="21.95" customHeight="1" outlineLevel="2" x14ac:dyDescent="0.2">
      <c r="A15" s="7" t="s">
        <v>27</v>
      </c>
      <c r="B15" s="7" t="s">
        <v>9</v>
      </c>
      <c r="C15" s="7"/>
      <c r="D15" s="8">
        <v>919.37699999999995</v>
      </c>
      <c r="E15" s="8">
        <v>1316.86</v>
      </c>
      <c r="F15" s="8">
        <v>906.07799999999997</v>
      </c>
      <c r="G15" s="8">
        <v>1087.818</v>
      </c>
      <c r="H15" s="17">
        <f>VLOOKUP(A15,[1]TDSheet!$A:$H,8,0)</f>
        <v>1</v>
      </c>
      <c r="M15" s="2">
        <f t="shared" si="2"/>
        <v>181.21559999999999</v>
      </c>
      <c r="N15" s="13">
        <v>1000</v>
      </c>
      <c r="O15" s="26"/>
      <c r="Q15" s="2">
        <f t="shared" si="3"/>
        <v>11.521182503051616</v>
      </c>
      <c r="R15" s="2">
        <f t="shared" si="4"/>
        <v>6.0028937906008091</v>
      </c>
      <c r="S15" s="2">
        <f>VLOOKUP(A15,[1]TDSheet!$A:$S,19,0)</f>
        <v>170.73920000000001</v>
      </c>
      <c r="T15" s="2">
        <f>VLOOKUP(A15,[1]TDSheet!$A:$T,20,0)</f>
        <v>133.96199999999999</v>
      </c>
      <c r="U15" s="2">
        <f>VLOOKUP(A15,[1]TDSheet!$A:$M,13,0)</f>
        <v>182.17919999999998</v>
      </c>
      <c r="W15" s="2">
        <f t="shared" si="5"/>
        <v>1000</v>
      </c>
    </row>
    <row r="16" spans="1:24" ht="11.1" customHeight="1" outlineLevel="2" x14ac:dyDescent="0.2">
      <c r="A16" s="7" t="s">
        <v>28</v>
      </c>
      <c r="B16" s="7" t="s">
        <v>9</v>
      </c>
      <c r="C16" s="15" t="str">
        <f>VLOOKUP(A16,[1]TDSheet!$A:$C,3,0)</f>
        <v>Окт</v>
      </c>
      <c r="D16" s="8">
        <v>315.72699999999998</v>
      </c>
      <c r="E16" s="8"/>
      <c r="F16" s="8">
        <v>53.497999999999998</v>
      </c>
      <c r="G16" s="16">
        <f>244.997+G47</f>
        <v>243.25300000000001</v>
      </c>
      <c r="H16" s="17">
        <f>VLOOKUP(A16,[1]TDSheet!$A:$H,8,0)</f>
        <v>1</v>
      </c>
      <c r="M16" s="2">
        <f t="shared" si="2"/>
        <v>10.6996</v>
      </c>
      <c r="N16" s="13"/>
      <c r="O16" s="26"/>
      <c r="Q16" s="2">
        <f t="shared" si="3"/>
        <v>22.73477513178063</v>
      </c>
      <c r="R16" s="2">
        <f t="shared" si="4"/>
        <v>22.73477513178063</v>
      </c>
      <c r="S16" s="2">
        <f>VLOOKUP(A16,[1]TDSheet!$A:$S,19,0)</f>
        <v>7.5462000000000007</v>
      </c>
      <c r="T16" s="2">
        <f>VLOOKUP(A16,[1]TDSheet!$A:$T,20,0)</f>
        <v>5.3014000000000001</v>
      </c>
      <c r="U16" s="2">
        <f>VLOOKUP(A16,[1]TDSheet!$A:$M,13,0)</f>
        <v>11.1668</v>
      </c>
      <c r="W16" s="2">
        <f t="shared" si="5"/>
        <v>0</v>
      </c>
    </row>
    <row r="17" spans="1:23" ht="21.95" customHeight="1" outlineLevel="2" x14ac:dyDescent="0.2">
      <c r="A17" s="7" t="s">
        <v>29</v>
      </c>
      <c r="B17" s="7" t="s">
        <v>9</v>
      </c>
      <c r="C17" s="15" t="str">
        <f>VLOOKUP(A17,[1]TDSheet!$A:$C,3,0)</f>
        <v>Окт</v>
      </c>
      <c r="D17" s="8">
        <v>569.80100000000004</v>
      </c>
      <c r="E17" s="8"/>
      <c r="F17" s="8">
        <v>143.583</v>
      </c>
      <c r="G17" s="16">
        <f>148.132+G48</f>
        <v>133.26400000000001</v>
      </c>
      <c r="H17" s="17">
        <f>VLOOKUP(A17,[1]TDSheet!$A:$H,8,0)</f>
        <v>1</v>
      </c>
      <c r="M17" s="2">
        <f t="shared" si="2"/>
        <v>28.7166</v>
      </c>
      <c r="N17" s="13">
        <v>150</v>
      </c>
      <c r="O17" s="26"/>
      <c r="Q17" s="2">
        <f t="shared" si="3"/>
        <v>9.8641204042261279</v>
      </c>
      <c r="R17" s="2">
        <f t="shared" si="4"/>
        <v>4.6406608024626879</v>
      </c>
      <c r="S17" s="2">
        <f>VLOOKUP(A17,[1]TDSheet!$A:$S,19,0)</f>
        <v>35.0486</v>
      </c>
      <c r="T17" s="2">
        <f>VLOOKUP(A17,[1]TDSheet!$A:$T,20,0)</f>
        <v>27.767200000000003</v>
      </c>
      <c r="U17" s="2">
        <f>VLOOKUP(A17,[1]TDSheet!$A:$M,13,0)</f>
        <v>30.0046</v>
      </c>
      <c r="W17" s="2">
        <f t="shared" si="5"/>
        <v>150</v>
      </c>
    </row>
    <row r="18" spans="1:23" ht="21.95" customHeight="1" outlineLevel="2" x14ac:dyDescent="0.2">
      <c r="A18" s="7" t="s">
        <v>30</v>
      </c>
      <c r="B18" s="7" t="s">
        <v>9</v>
      </c>
      <c r="C18" s="7"/>
      <c r="D18" s="8">
        <v>1138.4059999999999</v>
      </c>
      <c r="E18" s="8">
        <v>1353.085</v>
      </c>
      <c r="F18" s="8">
        <v>1047.0930000000001</v>
      </c>
      <c r="G18" s="8">
        <v>1216.384</v>
      </c>
      <c r="H18" s="17">
        <f>VLOOKUP(A18,[1]TDSheet!$A:$H,8,0)</f>
        <v>1</v>
      </c>
      <c r="M18" s="2">
        <f t="shared" si="2"/>
        <v>209.41860000000003</v>
      </c>
      <c r="N18" s="13">
        <v>1200</v>
      </c>
      <c r="O18" s="26"/>
      <c r="Q18" s="2">
        <f t="shared" si="3"/>
        <v>11.538535736558261</v>
      </c>
      <c r="R18" s="2">
        <f t="shared" si="4"/>
        <v>5.8083856925793595</v>
      </c>
      <c r="S18" s="2">
        <f>VLOOKUP(A18,[1]TDSheet!$A:$S,19,0)</f>
        <v>185.59280000000001</v>
      </c>
      <c r="T18" s="2">
        <f>VLOOKUP(A18,[1]TDSheet!$A:$T,20,0)</f>
        <v>161.22380000000001</v>
      </c>
      <c r="U18" s="2">
        <f>VLOOKUP(A18,[1]TDSheet!$A:$M,13,0)</f>
        <v>206.2174</v>
      </c>
      <c r="W18" s="2">
        <f t="shared" si="5"/>
        <v>1200</v>
      </c>
    </row>
    <row r="19" spans="1:23" ht="11.1" customHeight="1" outlineLevel="2" x14ac:dyDescent="0.2">
      <c r="A19" s="7" t="s">
        <v>31</v>
      </c>
      <c r="B19" s="7" t="s">
        <v>9</v>
      </c>
      <c r="C19" s="7"/>
      <c r="D19" s="8">
        <v>617.25900000000001</v>
      </c>
      <c r="E19" s="8">
        <v>1009.706</v>
      </c>
      <c r="F19" s="8">
        <v>636.55799999999999</v>
      </c>
      <c r="G19" s="8">
        <v>808.46900000000005</v>
      </c>
      <c r="H19" s="17">
        <f>VLOOKUP(A19,[1]TDSheet!$A:$H,8,0)</f>
        <v>1</v>
      </c>
      <c r="M19" s="2">
        <f t="shared" si="2"/>
        <v>127.3116</v>
      </c>
      <c r="N19" s="13">
        <v>700</v>
      </c>
      <c r="O19" s="26"/>
      <c r="Q19" s="2">
        <f t="shared" si="3"/>
        <v>11.848637516141499</v>
      </c>
      <c r="R19" s="2">
        <f t="shared" si="4"/>
        <v>6.3503168603646492</v>
      </c>
      <c r="S19" s="2">
        <f>VLOOKUP(A19,[1]TDSheet!$A:$S,19,0)</f>
        <v>122.01739999999999</v>
      </c>
      <c r="T19" s="2">
        <f>VLOOKUP(A19,[1]TDSheet!$A:$T,20,0)</f>
        <v>98.701800000000006</v>
      </c>
      <c r="U19" s="2">
        <f>VLOOKUP(A19,[1]TDSheet!$A:$M,13,0)</f>
        <v>144.227</v>
      </c>
      <c r="W19" s="2">
        <f t="shared" si="5"/>
        <v>700</v>
      </c>
    </row>
    <row r="20" spans="1:23" ht="11.1" customHeight="1" outlineLevel="2" x14ac:dyDescent="0.2">
      <c r="A20" s="7" t="s">
        <v>32</v>
      </c>
      <c r="B20" s="7" t="s">
        <v>9</v>
      </c>
      <c r="C20" s="15" t="str">
        <f>VLOOKUP(A20,[1]TDSheet!$A:$C,3,0)</f>
        <v>Окт</v>
      </c>
      <c r="D20" s="8">
        <v>352.40499999999997</v>
      </c>
      <c r="E20" s="8"/>
      <c r="F20" s="8">
        <v>124.158</v>
      </c>
      <c r="G20" s="8">
        <v>0.91800000000000004</v>
      </c>
      <c r="H20" s="17">
        <f>VLOOKUP(A20,[1]TDSheet!$A:$H,8,0)</f>
        <v>1</v>
      </c>
      <c r="M20" s="2">
        <f t="shared" si="2"/>
        <v>24.831600000000002</v>
      </c>
      <c r="N20" s="13">
        <v>170</v>
      </c>
      <c r="O20" s="26"/>
      <c r="Q20" s="2">
        <f t="shared" si="3"/>
        <v>6.88308445690169</v>
      </c>
      <c r="R20" s="2">
        <f t="shared" si="4"/>
        <v>3.6969023341226502E-2</v>
      </c>
      <c r="S20" s="2">
        <f>VLOOKUP(A20,[1]TDSheet!$A:$S,19,0)</f>
        <v>27.502800000000001</v>
      </c>
      <c r="T20" s="2">
        <f>VLOOKUP(A20,[1]TDSheet!$A:$T,20,0)</f>
        <v>20.3398</v>
      </c>
      <c r="U20" s="2">
        <f>VLOOKUP(A20,[1]TDSheet!$A:$M,13,0)</f>
        <v>25.627800000000001</v>
      </c>
      <c r="W20" s="2">
        <f t="shared" si="5"/>
        <v>170</v>
      </c>
    </row>
    <row r="21" spans="1:23" ht="11.1" customHeight="1" outlineLevel="2" x14ac:dyDescent="0.2">
      <c r="A21" s="7" t="s">
        <v>33</v>
      </c>
      <c r="B21" s="7" t="s">
        <v>9</v>
      </c>
      <c r="C21" s="15" t="str">
        <f>VLOOKUP(A21,[1]TDSheet!$A:$C,3,0)</f>
        <v>Окт</v>
      </c>
      <c r="D21" s="8">
        <v>348.185</v>
      </c>
      <c r="E21" s="8"/>
      <c r="F21" s="8">
        <v>95.745000000000005</v>
      </c>
      <c r="G21" s="8">
        <v>31.550999999999998</v>
      </c>
      <c r="H21" s="17">
        <f>VLOOKUP(A21,[1]TDSheet!$A:$H,8,0)</f>
        <v>1</v>
      </c>
      <c r="M21" s="2">
        <f t="shared" si="2"/>
        <v>19.149000000000001</v>
      </c>
      <c r="N21" s="13">
        <v>120</v>
      </c>
      <c r="O21" s="26"/>
      <c r="Q21" s="2">
        <f t="shared" si="3"/>
        <v>7.9143036189879359</v>
      </c>
      <c r="R21" s="2">
        <f t="shared" si="4"/>
        <v>1.6476578411405294</v>
      </c>
      <c r="S21" s="2">
        <f>VLOOKUP(A21,[1]TDSheet!$A:$S,19,0)</f>
        <v>23.741399999999999</v>
      </c>
      <c r="T21" s="2">
        <f>VLOOKUP(A21,[1]TDSheet!$A:$T,20,0)</f>
        <v>18.396999999999998</v>
      </c>
      <c r="U21" s="2">
        <f>VLOOKUP(A21,[1]TDSheet!$A:$M,13,0)</f>
        <v>18.946400000000001</v>
      </c>
      <c r="W21" s="2">
        <f t="shared" si="5"/>
        <v>120</v>
      </c>
    </row>
    <row r="22" spans="1:23" ht="11.1" customHeight="1" outlineLevel="2" x14ac:dyDescent="0.2">
      <c r="A22" s="7" t="s">
        <v>34</v>
      </c>
      <c r="B22" s="7" t="s">
        <v>9</v>
      </c>
      <c r="C22" s="15" t="str">
        <f>VLOOKUP(A22,[1]TDSheet!$A:$C,3,0)</f>
        <v>Окт</v>
      </c>
      <c r="D22" s="8">
        <v>341.6</v>
      </c>
      <c r="E22" s="8"/>
      <c r="F22" s="8">
        <v>130.89599999999999</v>
      </c>
      <c r="G22" s="8">
        <v>160.16800000000001</v>
      </c>
      <c r="H22" s="17">
        <f>VLOOKUP(A22,[1]TDSheet!$A:$H,8,0)</f>
        <v>1</v>
      </c>
      <c r="M22" s="2">
        <f t="shared" si="2"/>
        <v>26.179199999999998</v>
      </c>
      <c r="N22" s="13">
        <v>100</v>
      </c>
      <c r="O22" s="26"/>
      <c r="Q22" s="2">
        <f t="shared" si="3"/>
        <v>9.9379660188241061</v>
      </c>
      <c r="R22" s="2">
        <f t="shared" si="4"/>
        <v>6.1181395917369521</v>
      </c>
      <c r="S22" s="2">
        <f>VLOOKUP(A22,[1]TDSheet!$A:$S,19,0)</f>
        <v>26.789200000000001</v>
      </c>
      <c r="T22" s="2">
        <f>VLOOKUP(A22,[1]TDSheet!$A:$T,20,0)</f>
        <v>22.663399999999999</v>
      </c>
      <c r="U22" s="2">
        <f>VLOOKUP(A22,[1]TDSheet!$A:$M,13,0)</f>
        <v>24.589400000000001</v>
      </c>
      <c r="W22" s="2">
        <f t="shared" si="5"/>
        <v>100</v>
      </c>
    </row>
    <row r="23" spans="1:23" ht="11.1" customHeight="1" outlineLevel="2" x14ac:dyDescent="0.2">
      <c r="A23" s="7" t="s">
        <v>35</v>
      </c>
      <c r="B23" s="7" t="s">
        <v>9</v>
      </c>
      <c r="C23" s="7"/>
      <c r="D23" s="8">
        <v>75.275999999999996</v>
      </c>
      <c r="E23" s="8">
        <v>297.69900000000001</v>
      </c>
      <c r="F23" s="8">
        <v>123.583</v>
      </c>
      <c r="G23" s="8">
        <v>233.05</v>
      </c>
      <c r="H23" s="17">
        <f>VLOOKUP(A23,[1]TDSheet!$A:$H,8,0)</f>
        <v>1</v>
      </c>
      <c r="M23" s="2">
        <f t="shared" si="2"/>
        <v>24.7166</v>
      </c>
      <c r="N23" s="13">
        <v>60</v>
      </c>
      <c r="O23" s="26"/>
      <c r="Q23" s="2">
        <f t="shared" si="3"/>
        <v>11.856404197988397</v>
      </c>
      <c r="R23" s="2">
        <f t="shared" si="4"/>
        <v>9.4288858499955506</v>
      </c>
      <c r="S23" s="2">
        <f>VLOOKUP(A23,[1]TDSheet!$A:$S,19,0)</f>
        <v>23.683</v>
      </c>
      <c r="T23" s="2">
        <f>VLOOKUP(A23,[1]TDSheet!$A:$T,20,0)</f>
        <v>18.062999999999999</v>
      </c>
      <c r="U23" s="2">
        <f>VLOOKUP(A23,[1]TDSheet!$A:$M,13,0)</f>
        <v>43.514800000000001</v>
      </c>
      <c r="W23" s="2">
        <f t="shared" si="5"/>
        <v>60</v>
      </c>
    </row>
    <row r="24" spans="1:23" ht="11.1" customHeight="1" outlineLevel="2" x14ac:dyDescent="0.2">
      <c r="A24" s="7" t="s">
        <v>36</v>
      </c>
      <c r="B24" s="7" t="s">
        <v>9</v>
      </c>
      <c r="C24" s="7"/>
      <c r="D24" s="8">
        <v>110.214</v>
      </c>
      <c r="E24" s="8">
        <v>242.79400000000001</v>
      </c>
      <c r="F24" s="8">
        <v>137.07300000000001</v>
      </c>
      <c r="G24" s="8">
        <v>199.42599999999999</v>
      </c>
      <c r="H24" s="17">
        <f>VLOOKUP(A24,[1]TDSheet!$A:$H,8,0)</f>
        <v>1</v>
      </c>
      <c r="M24" s="2">
        <f t="shared" si="2"/>
        <v>27.4146</v>
      </c>
      <c r="N24" s="13">
        <v>130</v>
      </c>
      <c r="O24" s="26"/>
      <c r="Q24" s="2">
        <f t="shared" si="3"/>
        <v>12.016443792723585</v>
      </c>
      <c r="R24" s="2">
        <f t="shared" si="4"/>
        <v>7.2744450037571218</v>
      </c>
      <c r="S24" s="2">
        <f>VLOOKUP(A24,[1]TDSheet!$A:$S,19,0)</f>
        <v>22.555799999999998</v>
      </c>
      <c r="T24" s="2">
        <f>VLOOKUP(A24,[1]TDSheet!$A:$T,20,0)</f>
        <v>3.0284</v>
      </c>
      <c r="U24" s="2">
        <f>VLOOKUP(A24,[1]TDSheet!$A:$M,13,0)</f>
        <v>32.302</v>
      </c>
      <c r="W24" s="2">
        <f t="shared" si="5"/>
        <v>130</v>
      </c>
    </row>
    <row r="25" spans="1:23" ht="11.1" customHeight="1" outlineLevel="2" x14ac:dyDescent="0.2">
      <c r="A25" s="7" t="s">
        <v>45</v>
      </c>
      <c r="B25" s="7" t="s">
        <v>21</v>
      </c>
      <c r="C25" s="15" t="str">
        <f>VLOOKUP(A25,[1]TDSheet!$A:$C,3,0)</f>
        <v>Окт</v>
      </c>
      <c r="D25" s="8">
        <v>360</v>
      </c>
      <c r="E25" s="8">
        <v>360</v>
      </c>
      <c r="F25" s="8">
        <v>396</v>
      </c>
      <c r="G25" s="8">
        <v>251</v>
      </c>
      <c r="H25" s="17">
        <f>VLOOKUP(A25,[1]TDSheet!$A:$H,8,0)</f>
        <v>0.4</v>
      </c>
      <c r="M25" s="2">
        <f t="shared" si="2"/>
        <v>79.2</v>
      </c>
      <c r="N25" s="13">
        <v>460</v>
      </c>
      <c r="O25" s="26"/>
      <c r="Q25" s="2">
        <f t="shared" si="3"/>
        <v>8.9772727272727266</v>
      </c>
      <c r="R25" s="2">
        <f t="shared" si="4"/>
        <v>3.1691919191919191</v>
      </c>
      <c r="S25" s="2">
        <f>VLOOKUP(A25,[1]TDSheet!$A:$S,19,0)</f>
        <v>45.6</v>
      </c>
      <c r="T25" s="2">
        <f>VLOOKUP(A25,[1]TDSheet!$A:$T,20,0)</f>
        <v>42.8</v>
      </c>
      <c r="U25" s="2">
        <f>VLOOKUP(A25,[1]TDSheet!$A:$M,13,0)</f>
        <v>53.4</v>
      </c>
      <c r="W25" s="2">
        <f t="shared" si="5"/>
        <v>184</v>
      </c>
    </row>
    <row r="26" spans="1:23" ht="11.1" customHeight="1" outlineLevel="2" x14ac:dyDescent="0.2">
      <c r="A26" s="7" t="s">
        <v>46</v>
      </c>
      <c r="B26" s="7" t="s">
        <v>21</v>
      </c>
      <c r="C26" s="15" t="str">
        <f>VLOOKUP(A26,[1]TDSheet!$A:$C,3,0)</f>
        <v>Окт</v>
      </c>
      <c r="D26" s="8">
        <v>-4</v>
      </c>
      <c r="E26" s="8">
        <v>9</v>
      </c>
      <c r="F26" s="8">
        <v>4</v>
      </c>
      <c r="G26" s="8">
        <v>-3</v>
      </c>
      <c r="H26" s="17">
        <f>VLOOKUP(A26,[1]TDSheet!$A:$H,8,0)</f>
        <v>0.4</v>
      </c>
      <c r="M26" s="2">
        <f t="shared" si="2"/>
        <v>0.8</v>
      </c>
      <c r="N26" s="20"/>
      <c r="O26" s="26"/>
      <c r="Q26" s="2">
        <f t="shared" si="3"/>
        <v>-3.75</v>
      </c>
      <c r="R26" s="2">
        <f t="shared" si="4"/>
        <v>-3.75</v>
      </c>
      <c r="S26" s="2">
        <f>VLOOKUP(A26,[1]TDSheet!$A:$S,19,0)</f>
        <v>34</v>
      </c>
      <c r="T26" s="2">
        <f>VLOOKUP(A26,[1]TDSheet!$A:$T,20,0)</f>
        <v>28.2</v>
      </c>
      <c r="U26" s="2">
        <f>VLOOKUP(A26,[1]TDSheet!$A:$M,13,0)</f>
        <v>7.2</v>
      </c>
      <c r="W26" s="2">
        <f t="shared" si="5"/>
        <v>0</v>
      </c>
    </row>
    <row r="27" spans="1:23" ht="11.1" customHeight="1" outlineLevel="2" x14ac:dyDescent="0.2">
      <c r="A27" s="7" t="s">
        <v>47</v>
      </c>
      <c r="B27" s="7" t="s">
        <v>21</v>
      </c>
      <c r="C27" s="15" t="str">
        <f>VLOOKUP(A27,[1]TDSheet!$A:$C,3,0)</f>
        <v>Окт</v>
      </c>
      <c r="D27" s="8">
        <v>564</v>
      </c>
      <c r="E27" s="8"/>
      <c r="F27" s="8">
        <v>266</v>
      </c>
      <c r="G27" s="8">
        <v>248</v>
      </c>
      <c r="H27" s="17">
        <f>VLOOKUP(A27,[1]TDSheet!$A:$H,8,0)</f>
        <v>0.4</v>
      </c>
      <c r="M27" s="2">
        <f t="shared" si="2"/>
        <v>53.2</v>
      </c>
      <c r="N27" s="13">
        <v>120</v>
      </c>
      <c r="O27" s="26"/>
      <c r="Q27" s="2">
        <f t="shared" si="3"/>
        <v>6.9172932330827068</v>
      </c>
      <c r="R27" s="2">
        <f t="shared" si="4"/>
        <v>4.6616541353383454</v>
      </c>
      <c r="S27" s="2">
        <f>VLOOKUP(A27,[1]TDSheet!$A:$S,19,0)</f>
        <v>38</v>
      </c>
      <c r="T27" s="2">
        <f>VLOOKUP(A27,[1]TDSheet!$A:$T,20,0)</f>
        <v>28.2</v>
      </c>
      <c r="U27" s="2">
        <f>VLOOKUP(A27,[1]TDSheet!$A:$M,13,0)</f>
        <v>40.200000000000003</v>
      </c>
      <c r="W27" s="2">
        <f t="shared" si="5"/>
        <v>48</v>
      </c>
    </row>
    <row r="28" spans="1:23" ht="11.1" customHeight="1" outlineLevel="2" x14ac:dyDescent="0.2">
      <c r="A28" s="7" t="s">
        <v>48</v>
      </c>
      <c r="B28" s="7" t="s">
        <v>21</v>
      </c>
      <c r="C28" s="15" t="str">
        <f>VLOOKUP(A28,[1]TDSheet!$A:$C,3,0)</f>
        <v>Окт</v>
      </c>
      <c r="D28" s="8"/>
      <c r="E28" s="8">
        <v>54</v>
      </c>
      <c r="F28" s="8">
        <v>19</v>
      </c>
      <c r="G28" s="8">
        <v>35</v>
      </c>
      <c r="H28" s="17">
        <f>VLOOKUP(A28,[1]TDSheet!$A:$H,8,0)</f>
        <v>0.4</v>
      </c>
      <c r="M28" s="2">
        <f t="shared" si="2"/>
        <v>3.8</v>
      </c>
      <c r="N28" s="22">
        <v>20</v>
      </c>
      <c r="O28" s="26"/>
      <c r="Q28" s="2">
        <f t="shared" si="3"/>
        <v>14.473684210526317</v>
      </c>
      <c r="R28" s="2">
        <f t="shared" si="4"/>
        <v>9.2105263157894743</v>
      </c>
      <c r="S28" s="2">
        <f>VLOOKUP(A28,[1]TDSheet!$A:$S,19,0)</f>
        <v>0.6</v>
      </c>
      <c r="T28" s="2">
        <f>VLOOKUP(A28,[1]TDSheet!$A:$T,20,0)</f>
        <v>0</v>
      </c>
      <c r="U28" s="2">
        <f>VLOOKUP(A28,[1]TDSheet!$A:$M,13,0)</f>
        <v>0</v>
      </c>
      <c r="V28" s="18" t="str">
        <f>VLOOKUP(A28,[1]TDSheet!$A:$U,21,0)</f>
        <v>акция/вывод</v>
      </c>
      <c r="W28" s="2">
        <f t="shared" si="5"/>
        <v>8</v>
      </c>
    </row>
    <row r="29" spans="1:23" ht="11.1" customHeight="1" outlineLevel="2" x14ac:dyDescent="0.2">
      <c r="A29" s="7" t="s">
        <v>13</v>
      </c>
      <c r="B29" s="7" t="s">
        <v>9</v>
      </c>
      <c r="C29" s="15" t="str">
        <f>VLOOKUP(A29,[1]TDSheet!$A:$C,3,0)</f>
        <v>Окт</v>
      </c>
      <c r="D29" s="8">
        <v>490.32100000000003</v>
      </c>
      <c r="E29" s="8">
        <v>1.3109999999999999</v>
      </c>
      <c r="F29" s="8">
        <v>52.356000000000002</v>
      </c>
      <c r="G29" s="8">
        <v>214.94499999999999</v>
      </c>
      <c r="H29" s="17">
        <f>VLOOKUP(A29,[1]TDSheet!$A:$H,8,0)</f>
        <v>1</v>
      </c>
      <c r="M29" s="2">
        <f t="shared" si="2"/>
        <v>10.4712</v>
      </c>
      <c r="N29" s="13"/>
      <c r="O29" s="26"/>
      <c r="Q29" s="2">
        <f t="shared" si="3"/>
        <v>20.527255710902285</v>
      </c>
      <c r="R29" s="2">
        <f t="shared" si="4"/>
        <v>20.527255710902285</v>
      </c>
      <c r="S29" s="2">
        <f>VLOOKUP(A29,[1]TDSheet!$A:$S,19,0)</f>
        <v>9.9317999999999991</v>
      </c>
      <c r="T29" s="2">
        <f>VLOOKUP(A29,[1]TDSheet!$A:$T,20,0)</f>
        <v>9.9803999999999995</v>
      </c>
      <c r="U29" s="2">
        <f>VLOOKUP(A29,[1]TDSheet!$A:$M,13,0)</f>
        <v>9.1936</v>
      </c>
      <c r="W29" s="2">
        <f t="shared" si="5"/>
        <v>0</v>
      </c>
    </row>
    <row r="30" spans="1:23" ht="11.1" customHeight="1" outlineLevel="2" x14ac:dyDescent="0.2">
      <c r="A30" s="7" t="s">
        <v>14</v>
      </c>
      <c r="B30" s="7" t="s">
        <v>9</v>
      </c>
      <c r="C30" s="15" t="str">
        <f>VLOOKUP(A30,[1]TDSheet!$A:$C,3,0)</f>
        <v>Окт</v>
      </c>
      <c r="D30" s="8">
        <v>170.91200000000001</v>
      </c>
      <c r="E30" s="8">
        <v>226.405</v>
      </c>
      <c r="F30" s="8">
        <v>135.78899999999999</v>
      </c>
      <c r="G30" s="8">
        <v>241.244</v>
      </c>
      <c r="H30" s="17">
        <f>VLOOKUP(A30,[1]TDSheet!$A:$H,8,0)</f>
        <v>1</v>
      </c>
      <c r="M30" s="2">
        <f t="shared" si="2"/>
        <v>27.157799999999998</v>
      </c>
      <c r="N30" s="13"/>
      <c r="O30" s="26"/>
      <c r="Q30" s="2">
        <f t="shared" si="3"/>
        <v>8.88304649124745</v>
      </c>
      <c r="R30" s="2">
        <f t="shared" si="4"/>
        <v>8.88304649124745</v>
      </c>
      <c r="S30" s="2">
        <f>VLOOKUP(A30,[1]TDSheet!$A:$S,19,0)</f>
        <v>28.084199999999999</v>
      </c>
      <c r="T30" s="2">
        <f>VLOOKUP(A30,[1]TDSheet!$A:$T,20,0)</f>
        <v>20.987000000000002</v>
      </c>
      <c r="U30" s="2">
        <f>VLOOKUP(A30,[1]TDSheet!$A:$M,13,0)</f>
        <v>30.169</v>
      </c>
      <c r="W30" s="2">
        <f t="shared" si="5"/>
        <v>0</v>
      </c>
    </row>
    <row r="31" spans="1:23" ht="11.1" customHeight="1" outlineLevel="2" x14ac:dyDescent="0.2">
      <c r="A31" s="7" t="s">
        <v>15</v>
      </c>
      <c r="B31" s="7" t="s">
        <v>9</v>
      </c>
      <c r="C31" s="15" t="str">
        <f>VLOOKUP(A31,[1]TDSheet!$A:$C,3,0)</f>
        <v>Окт</v>
      </c>
      <c r="D31" s="8">
        <v>1348.7059999999999</v>
      </c>
      <c r="E31" s="8"/>
      <c r="F31" s="8">
        <v>43.51</v>
      </c>
      <c r="G31" s="16">
        <f>1267.49+G49</f>
        <v>1258.6220000000001</v>
      </c>
      <c r="H31" s="17">
        <f>VLOOKUP(A31,[1]TDSheet!$A:$H,8,0)</f>
        <v>1</v>
      </c>
      <c r="M31" s="2">
        <f t="shared" si="2"/>
        <v>8.702</v>
      </c>
      <c r="N31" s="13"/>
      <c r="O31" s="26"/>
      <c r="Q31" s="2">
        <f t="shared" si="3"/>
        <v>144.6359457595955</v>
      </c>
      <c r="R31" s="2">
        <f t="shared" si="4"/>
        <v>144.6359457595955</v>
      </c>
      <c r="S31" s="2">
        <f>VLOOKUP(A31,[1]TDSheet!$A:$S,19,0)</f>
        <v>3.9136000000000002</v>
      </c>
      <c r="T31" s="2">
        <f>VLOOKUP(A31,[1]TDSheet!$A:$T,20,0)</f>
        <v>3.3561999999999999</v>
      </c>
      <c r="U31" s="2">
        <f>VLOOKUP(A31,[1]TDSheet!$A:$M,13,0)</f>
        <v>7.141</v>
      </c>
      <c r="W31" s="2">
        <f t="shared" si="5"/>
        <v>0</v>
      </c>
    </row>
    <row r="32" spans="1:23" ht="11.1" customHeight="1" outlineLevel="2" x14ac:dyDescent="0.2">
      <c r="A32" s="7" t="s">
        <v>37</v>
      </c>
      <c r="B32" s="7" t="s">
        <v>9</v>
      </c>
      <c r="C32" s="7"/>
      <c r="D32" s="8">
        <v>127.7</v>
      </c>
      <c r="E32" s="8"/>
      <c r="F32" s="8">
        <v>2.992</v>
      </c>
      <c r="G32" s="8">
        <v>73.313999999999993</v>
      </c>
      <c r="H32" s="17">
        <f>VLOOKUP(A32,[1]TDSheet!$A:$H,8,0)</f>
        <v>1</v>
      </c>
      <c r="M32" s="2">
        <f t="shared" si="2"/>
        <v>0.59840000000000004</v>
      </c>
      <c r="N32" s="13"/>
      <c r="O32" s="26"/>
      <c r="Q32" s="2">
        <f t="shared" si="3"/>
        <v>122.51671122994651</v>
      </c>
      <c r="R32" s="2">
        <f t="shared" si="4"/>
        <v>122.51671122994651</v>
      </c>
      <c r="S32" s="2">
        <f>VLOOKUP(A32,[1]TDSheet!$A:$S,19,0)</f>
        <v>8.9727999999999994</v>
      </c>
      <c r="T32" s="2">
        <f>VLOOKUP(A32,[1]TDSheet!$A:$T,20,0)</f>
        <v>5.7235999999999994</v>
      </c>
      <c r="U32" s="2">
        <f>VLOOKUP(A32,[1]TDSheet!$A:$M,13,0)</f>
        <v>3.6002000000000001</v>
      </c>
      <c r="V32" s="18" t="str">
        <f>VLOOKUP(A32,[1]TDSheet!$A:$U,21,0)</f>
        <v>заказана вместе с акцией</v>
      </c>
      <c r="W32" s="2">
        <f t="shared" si="5"/>
        <v>0</v>
      </c>
    </row>
    <row r="33" spans="1:23" ht="21.95" customHeight="1" outlineLevel="2" x14ac:dyDescent="0.2">
      <c r="A33" s="7" t="s">
        <v>38</v>
      </c>
      <c r="B33" s="7" t="s">
        <v>9</v>
      </c>
      <c r="C33" s="7"/>
      <c r="D33" s="8">
        <v>84.656000000000006</v>
      </c>
      <c r="E33" s="8"/>
      <c r="F33" s="8">
        <v>84.673000000000002</v>
      </c>
      <c r="G33" s="8">
        <v>-3.1E-2</v>
      </c>
      <c r="H33" s="17">
        <f>VLOOKUP(A33,[1]TDSheet!$A:$H,8,0)</f>
        <v>1</v>
      </c>
      <c r="M33" s="2">
        <f t="shared" si="2"/>
        <v>16.9346</v>
      </c>
      <c r="N33" s="13">
        <v>115</v>
      </c>
      <c r="O33" s="26"/>
      <c r="Q33" s="2">
        <f t="shared" si="3"/>
        <v>6.7890000354304201</v>
      </c>
      <c r="R33" s="2">
        <f t="shared" si="4"/>
        <v>-1.8305717288864219E-3</v>
      </c>
      <c r="S33" s="2">
        <f>VLOOKUP(A33,[1]TDSheet!$A:$S,19,0)</f>
        <v>19.422800000000002</v>
      </c>
      <c r="T33" s="2">
        <f>VLOOKUP(A33,[1]TDSheet!$A:$T,20,0)</f>
        <v>11.074400000000001</v>
      </c>
      <c r="U33" s="2">
        <f>VLOOKUP(A33,[1]TDSheet!$A:$M,13,0)</f>
        <v>0</v>
      </c>
      <c r="W33" s="2">
        <f t="shared" si="5"/>
        <v>115</v>
      </c>
    </row>
    <row r="34" spans="1:23" ht="21.95" customHeight="1" outlineLevel="2" x14ac:dyDescent="0.2">
      <c r="A34" s="7" t="s">
        <v>49</v>
      </c>
      <c r="B34" s="7" t="s">
        <v>21</v>
      </c>
      <c r="C34" s="15" t="str">
        <f>VLOOKUP(A34,[1]TDSheet!$A:$C,3,0)</f>
        <v>Окт</v>
      </c>
      <c r="D34" s="8"/>
      <c r="E34" s="8">
        <v>138</v>
      </c>
      <c r="F34" s="8">
        <v>13</v>
      </c>
      <c r="G34" s="8">
        <v>125</v>
      </c>
      <c r="H34" s="17">
        <f>VLOOKUP(A34,[1]TDSheet!$A:$H,8,0)</f>
        <v>0.4</v>
      </c>
      <c r="M34" s="2">
        <f t="shared" si="2"/>
        <v>2.6</v>
      </c>
      <c r="N34" s="13"/>
      <c r="O34" s="26"/>
      <c r="Q34" s="2">
        <f t="shared" si="3"/>
        <v>48.076923076923073</v>
      </c>
      <c r="R34" s="2">
        <f t="shared" si="4"/>
        <v>48.076923076923073</v>
      </c>
      <c r="S34" s="2">
        <f>VLOOKUP(A34,[1]TDSheet!$A:$S,19,0)</f>
        <v>34</v>
      </c>
      <c r="T34" s="2">
        <f>VLOOKUP(A34,[1]TDSheet!$A:$T,20,0)</f>
        <v>32.6</v>
      </c>
      <c r="U34" s="2">
        <f>VLOOKUP(A34,[1]TDSheet!$A:$M,13,0)</f>
        <v>19.399999999999999</v>
      </c>
      <c r="V34" s="18" t="str">
        <f>VLOOKUP(A34,[1]TDSheet!$A:$U,21,0)</f>
        <v>акция/вывод</v>
      </c>
      <c r="W34" s="2">
        <f t="shared" si="5"/>
        <v>0</v>
      </c>
    </row>
    <row r="35" spans="1:23" ht="21.95" customHeight="1" outlineLevel="2" x14ac:dyDescent="0.2">
      <c r="A35" s="7" t="s">
        <v>50</v>
      </c>
      <c r="B35" s="7" t="s">
        <v>21</v>
      </c>
      <c r="C35" s="15" t="str">
        <f>VLOOKUP(A35,[1]TDSheet!$A:$C,3,0)</f>
        <v>Окт</v>
      </c>
      <c r="D35" s="8">
        <v>33</v>
      </c>
      <c r="E35" s="8">
        <v>210</v>
      </c>
      <c r="F35" s="8">
        <v>18</v>
      </c>
      <c r="G35" s="8">
        <v>191</v>
      </c>
      <c r="H35" s="17">
        <f>VLOOKUP(A35,[1]TDSheet!$A:$H,8,0)</f>
        <v>0.4</v>
      </c>
      <c r="M35" s="2">
        <f t="shared" si="2"/>
        <v>3.6</v>
      </c>
      <c r="N35" s="13"/>
      <c r="O35" s="26"/>
      <c r="Q35" s="2">
        <f t="shared" si="3"/>
        <v>53.055555555555557</v>
      </c>
      <c r="R35" s="2">
        <f t="shared" si="4"/>
        <v>53.055555555555557</v>
      </c>
      <c r="S35" s="2">
        <f>VLOOKUP(A35,[1]TDSheet!$A:$S,19,0)</f>
        <v>27</v>
      </c>
      <c r="T35" s="2">
        <f>VLOOKUP(A35,[1]TDSheet!$A:$T,20,0)</f>
        <v>15.6</v>
      </c>
      <c r="U35" s="2">
        <f>VLOOKUP(A35,[1]TDSheet!$A:$M,13,0)</f>
        <v>28.6</v>
      </c>
      <c r="V35" s="18" t="str">
        <f>VLOOKUP(A35,[1]TDSheet!$A:$U,21,0)</f>
        <v>акция/вывод</v>
      </c>
      <c r="W35" s="2">
        <f t="shared" si="5"/>
        <v>0</v>
      </c>
    </row>
    <row r="36" spans="1:23" ht="21.95" customHeight="1" outlineLevel="2" x14ac:dyDescent="0.2">
      <c r="A36" s="7" t="s">
        <v>16</v>
      </c>
      <c r="B36" s="7" t="s">
        <v>9</v>
      </c>
      <c r="C36" s="15" t="str">
        <f>VLOOKUP(A36,[1]TDSheet!$A:$C,3,0)</f>
        <v>Окт</v>
      </c>
      <c r="D36" s="8">
        <v>261.77600000000001</v>
      </c>
      <c r="E36" s="8">
        <v>0.88900000000000001</v>
      </c>
      <c r="F36" s="8">
        <v>57.067999999999998</v>
      </c>
      <c r="G36" s="8">
        <v>182.73400000000001</v>
      </c>
      <c r="H36" s="17">
        <f>VLOOKUP(A36,[1]TDSheet!$A:$H,8,0)</f>
        <v>1</v>
      </c>
      <c r="M36" s="2">
        <f t="shared" si="2"/>
        <v>11.413599999999999</v>
      </c>
      <c r="N36" s="13"/>
      <c r="O36" s="26"/>
      <c r="Q36" s="2">
        <f t="shared" si="3"/>
        <v>16.010198359851408</v>
      </c>
      <c r="R36" s="2">
        <f t="shared" si="4"/>
        <v>16.010198359851408</v>
      </c>
      <c r="S36" s="2">
        <f>VLOOKUP(A36,[1]TDSheet!$A:$S,19,0)</f>
        <v>10.531000000000001</v>
      </c>
      <c r="T36" s="2">
        <f>VLOOKUP(A36,[1]TDSheet!$A:$T,20,0)</f>
        <v>9.968399999999999</v>
      </c>
      <c r="U36" s="2">
        <f>VLOOKUP(A36,[1]TDSheet!$A:$M,13,0)</f>
        <v>12.924199999999999</v>
      </c>
      <c r="V36" s="18" t="str">
        <f>VLOOKUP(A36,[1]TDSheet!$A:$U,21,0)</f>
        <v>акция/вывод</v>
      </c>
      <c r="W36" s="2">
        <f t="shared" si="5"/>
        <v>0</v>
      </c>
    </row>
    <row r="37" spans="1:23" ht="21.95" customHeight="1" outlineLevel="2" x14ac:dyDescent="0.2">
      <c r="A37" s="7" t="s">
        <v>17</v>
      </c>
      <c r="B37" s="7" t="s">
        <v>9</v>
      </c>
      <c r="C37" s="15" t="str">
        <f>VLOOKUP(A37,[1]TDSheet!$A:$C,3,0)</f>
        <v>Окт</v>
      </c>
      <c r="D37" s="8">
        <v>437.238</v>
      </c>
      <c r="E37" s="8">
        <v>10.318</v>
      </c>
      <c r="F37" s="8">
        <v>13.714</v>
      </c>
      <c r="G37" s="8">
        <v>270.58699999999999</v>
      </c>
      <c r="H37" s="17">
        <f>VLOOKUP(A37,[1]TDSheet!$A:$H,8,0)</f>
        <v>1</v>
      </c>
      <c r="M37" s="2">
        <f t="shared" si="2"/>
        <v>2.7427999999999999</v>
      </c>
      <c r="N37" s="13"/>
      <c r="O37" s="26"/>
      <c r="Q37" s="2">
        <f t="shared" si="3"/>
        <v>98.653565699285394</v>
      </c>
      <c r="R37" s="2">
        <f t="shared" si="4"/>
        <v>98.653565699285394</v>
      </c>
      <c r="S37" s="2">
        <f>VLOOKUP(A37,[1]TDSheet!$A:$S,19,0)</f>
        <v>1.6388000000000003</v>
      </c>
      <c r="T37" s="2">
        <f>VLOOKUP(A37,[1]TDSheet!$A:$T,20,0)</f>
        <v>2.468</v>
      </c>
      <c r="U37" s="2">
        <f>VLOOKUP(A37,[1]TDSheet!$A:$M,13,0)</f>
        <v>3.0170000000000003</v>
      </c>
      <c r="V37" s="18" t="str">
        <f>VLOOKUP(A37,[1]TDSheet!$A:$U,21,0)</f>
        <v>акция/вывод</v>
      </c>
      <c r="W37" s="2">
        <f t="shared" si="5"/>
        <v>0</v>
      </c>
    </row>
    <row r="38" spans="1:23" ht="11.1" customHeight="1" outlineLevel="2" x14ac:dyDescent="0.2">
      <c r="A38" s="7" t="s">
        <v>51</v>
      </c>
      <c r="B38" s="7" t="s">
        <v>21</v>
      </c>
      <c r="C38" s="15" t="str">
        <f>VLOOKUP(A38,[1]TDSheet!$A:$C,3,0)</f>
        <v>Окт</v>
      </c>
      <c r="D38" s="8"/>
      <c r="E38" s="8">
        <v>204</v>
      </c>
      <c r="F38" s="8">
        <v>12</v>
      </c>
      <c r="G38" s="8">
        <v>190</v>
      </c>
      <c r="H38" s="17">
        <f>VLOOKUP(A38,[1]TDSheet!$A:$H,8,0)</f>
        <v>0.4</v>
      </c>
      <c r="M38" s="2">
        <f t="shared" si="2"/>
        <v>2.4</v>
      </c>
      <c r="N38" s="13"/>
      <c r="O38" s="26"/>
      <c r="Q38" s="2">
        <f t="shared" si="3"/>
        <v>79.166666666666671</v>
      </c>
      <c r="R38" s="2">
        <f t="shared" si="4"/>
        <v>79.166666666666671</v>
      </c>
      <c r="S38" s="2">
        <f>VLOOKUP(A38,[1]TDSheet!$A:$S,19,0)</f>
        <v>41.2</v>
      </c>
      <c r="T38" s="2">
        <f>VLOOKUP(A38,[1]TDSheet!$A:$T,20,0)</f>
        <v>6.0011999999999999</v>
      </c>
      <c r="U38" s="2">
        <f>VLOOKUP(A38,[1]TDSheet!$A:$M,13,0)</f>
        <v>0</v>
      </c>
      <c r="V38" s="18" t="str">
        <f>VLOOKUP(A38,[1]TDSheet!$A:$U,21,0)</f>
        <v>акция/вывод</v>
      </c>
      <c r="W38" s="2">
        <f t="shared" si="5"/>
        <v>0</v>
      </c>
    </row>
    <row r="39" spans="1:23" ht="11.1" customHeight="1" outlineLevel="2" x14ac:dyDescent="0.2">
      <c r="A39" s="7" t="s">
        <v>52</v>
      </c>
      <c r="B39" s="7" t="s">
        <v>21</v>
      </c>
      <c r="C39" s="15" t="str">
        <f>VLOOKUP(A39,[1]TDSheet!$A:$C,3,0)</f>
        <v>Окт</v>
      </c>
      <c r="D39" s="8"/>
      <c r="E39" s="8">
        <v>204</v>
      </c>
      <c r="F39" s="8">
        <v>9</v>
      </c>
      <c r="G39" s="8">
        <v>195</v>
      </c>
      <c r="H39" s="17">
        <f>VLOOKUP(A39,[1]TDSheet!$A:$H,8,0)</f>
        <v>0.4</v>
      </c>
      <c r="M39" s="2">
        <f t="shared" si="2"/>
        <v>1.8</v>
      </c>
      <c r="N39" s="13"/>
      <c r="O39" s="26"/>
      <c r="Q39" s="2">
        <f t="shared" si="3"/>
        <v>108.33333333333333</v>
      </c>
      <c r="R39" s="2">
        <f t="shared" si="4"/>
        <v>108.33333333333333</v>
      </c>
      <c r="S39" s="2">
        <f>VLOOKUP(A39,[1]TDSheet!$A:$S,19,0)</f>
        <v>22</v>
      </c>
      <c r="T39" s="2">
        <f>VLOOKUP(A39,[1]TDSheet!$A:$T,20,0)</f>
        <v>28</v>
      </c>
      <c r="U39" s="2">
        <f>VLOOKUP(A39,[1]TDSheet!$A:$M,13,0)</f>
        <v>0</v>
      </c>
      <c r="V39" s="18" t="str">
        <f>VLOOKUP(A39,[1]TDSheet!$A:$U,21,0)</f>
        <v>акция/вывод</v>
      </c>
      <c r="W39" s="2">
        <f t="shared" si="5"/>
        <v>0</v>
      </c>
    </row>
    <row r="40" spans="1:23" ht="11.1" customHeight="1" outlineLevel="2" x14ac:dyDescent="0.2">
      <c r="A40" s="7" t="s">
        <v>39</v>
      </c>
      <c r="B40" s="7" t="s">
        <v>9</v>
      </c>
      <c r="C40" s="7"/>
      <c r="D40" s="8">
        <v>1.3</v>
      </c>
      <c r="E40" s="8">
        <v>3.5999999999999997E-2</v>
      </c>
      <c r="F40" s="8"/>
      <c r="G40" s="8"/>
      <c r="H40" s="17">
        <f>VLOOKUP(A40,[1]TDSheet!$A:$H,8,0)</f>
        <v>0</v>
      </c>
      <c r="M40" s="2">
        <f t="shared" si="2"/>
        <v>0</v>
      </c>
      <c r="N40" s="13"/>
      <c r="O40" s="26"/>
      <c r="Q40" s="2" t="e">
        <f t="shared" si="3"/>
        <v>#DIV/0!</v>
      </c>
      <c r="R40" s="2" t="e">
        <f t="shared" si="4"/>
        <v>#DIV/0!</v>
      </c>
      <c r="S40" s="2">
        <f>VLOOKUP(A40,[1]TDSheet!$A:$S,19,0)</f>
        <v>5.532</v>
      </c>
      <c r="T40" s="2">
        <f>VLOOKUP(A40,[1]TDSheet!$A:$T,20,0)</f>
        <v>2.29</v>
      </c>
      <c r="U40" s="2">
        <f>VLOOKUP(A40,[1]TDSheet!$A:$M,13,0)</f>
        <v>0.26719999999999999</v>
      </c>
      <c r="W40" s="2">
        <f t="shared" si="5"/>
        <v>0</v>
      </c>
    </row>
    <row r="41" spans="1:23" ht="11.1" customHeight="1" outlineLevel="2" x14ac:dyDescent="0.2">
      <c r="A41" s="7" t="s">
        <v>53</v>
      </c>
      <c r="B41" s="7" t="s">
        <v>21</v>
      </c>
      <c r="C41" s="15" t="str">
        <f>VLOOKUP(A41,[1]TDSheet!$A:$C,3,0)</f>
        <v>Окт</v>
      </c>
      <c r="D41" s="8">
        <v>2</v>
      </c>
      <c r="E41" s="8">
        <v>102</v>
      </c>
      <c r="F41" s="8">
        <v>5</v>
      </c>
      <c r="G41" s="8">
        <v>97</v>
      </c>
      <c r="H41" s="17">
        <f>VLOOKUP(A41,[1]TDSheet!$A:$H,8,0)</f>
        <v>0.4</v>
      </c>
      <c r="M41" s="2">
        <f t="shared" si="2"/>
        <v>1</v>
      </c>
      <c r="N41" s="13"/>
      <c r="O41" s="26"/>
      <c r="Q41" s="2">
        <f t="shared" si="3"/>
        <v>97</v>
      </c>
      <c r="R41" s="2">
        <f t="shared" si="4"/>
        <v>97</v>
      </c>
      <c r="S41" s="2">
        <f>VLOOKUP(A41,[1]TDSheet!$A:$S,19,0)</f>
        <v>8.4</v>
      </c>
      <c r="T41" s="2">
        <f>VLOOKUP(A41,[1]TDSheet!$A:$T,20,0)</f>
        <v>12.6</v>
      </c>
      <c r="U41" s="2">
        <f>VLOOKUP(A41,[1]TDSheet!$A:$M,13,0)</f>
        <v>14.6</v>
      </c>
      <c r="V41" s="18" t="str">
        <f>VLOOKUP(A41,[1]TDSheet!$A:$U,21,0)</f>
        <v>акция/вывод</v>
      </c>
      <c r="W41" s="2">
        <f t="shared" si="5"/>
        <v>0</v>
      </c>
    </row>
    <row r="42" spans="1:23" ht="11.1" customHeight="1" outlineLevel="2" x14ac:dyDescent="0.2">
      <c r="A42" s="7" t="s">
        <v>40</v>
      </c>
      <c r="B42" s="7" t="s">
        <v>9</v>
      </c>
      <c r="C42" s="7"/>
      <c r="D42" s="8">
        <v>48.186999999999998</v>
      </c>
      <c r="E42" s="8">
        <v>83.608000000000004</v>
      </c>
      <c r="F42" s="8">
        <v>66.417000000000002</v>
      </c>
      <c r="G42" s="8">
        <v>53.037999999999997</v>
      </c>
      <c r="H42" s="17">
        <f>VLOOKUP(A42,[1]TDSheet!$A:$H,8,0)</f>
        <v>1</v>
      </c>
      <c r="M42" s="2">
        <f t="shared" si="2"/>
        <v>13.2834</v>
      </c>
      <c r="N42" s="13">
        <v>90</v>
      </c>
      <c r="O42" s="26"/>
      <c r="Q42" s="2">
        <f t="shared" si="3"/>
        <v>10.768176822199136</v>
      </c>
      <c r="R42" s="2">
        <f t="shared" si="4"/>
        <v>3.9928030474125595</v>
      </c>
      <c r="S42" s="2">
        <f>VLOOKUP(A42,[1]TDSheet!$A:$S,19,0)</f>
        <v>7.9976000000000003</v>
      </c>
      <c r="T42" s="2">
        <f>VLOOKUP(A42,[1]TDSheet!$A:$T,20,0)</f>
        <v>0</v>
      </c>
      <c r="U42" s="2">
        <f>VLOOKUP(A42,[1]TDSheet!$A:$M,13,0)</f>
        <v>11.6492</v>
      </c>
      <c r="W42" s="2">
        <f t="shared" si="5"/>
        <v>90</v>
      </c>
    </row>
    <row r="43" spans="1:23" ht="11.1" customHeight="1" outlineLevel="2" x14ac:dyDescent="0.2">
      <c r="A43" s="7" t="s">
        <v>41</v>
      </c>
      <c r="B43" s="7" t="s">
        <v>9</v>
      </c>
      <c r="C43" s="7"/>
      <c r="D43" s="8">
        <v>63.241</v>
      </c>
      <c r="E43" s="8">
        <v>88.385000000000005</v>
      </c>
      <c r="F43" s="8">
        <v>83.328000000000003</v>
      </c>
      <c r="G43" s="8">
        <v>54.387999999999998</v>
      </c>
      <c r="H43" s="17">
        <f>VLOOKUP(A43,[1]TDSheet!$A:$H,8,0)</f>
        <v>1</v>
      </c>
      <c r="M43" s="2">
        <f t="shared" si="2"/>
        <v>16.665600000000001</v>
      </c>
      <c r="N43" s="13">
        <v>110</v>
      </c>
      <c r="O43" s="26"/>
      <c r="Q43" s="2">
        <f t="shared" si="3"/>
        <v>9.8639112903225801</v>
      </c>
      <c r="R43" s="2">
        <f t="shared" si="4"/>
        <v>3.2634888632872499</v>
      </c>
      <c r="S43" s="2">
        <f>VLOOKUP(A43,[1]TDSheet!$A:$S,19,0)</f>
        <v>8.7365999999999993</v>
      </c>
      <c r="T43" s="2">
        <f>VLOOKUP(A43,[1]TDSheet!$A:$T,20,0)</f>
        <v>0</v>
      </c>
      <c r="U43" s="2">
        <f>VLOOKUP(A43,[1]TDSheet!$A:$M,13,0)</f>
        <v>11.819199999999999</v>
      </c>
      <c r="W43" s="2">
        <f t="shared" si="5"/>
        <v>110</v>
      </c>
    </row>
    <row r="44" spans="1:23" ht="11.1" customHeight="1" outlineLevel="2" x14ac:dyDescent="0.2">
      <c r="A44" s="7" t="s">
        <v>20</v>
      </c>
      <c r="B44" s="7" t="s">
        <v>21</v>
      </c>
      <c r="C44" s="7"/>
      <c r="D44" s="8">
        <v>128</v>
      </c>
      <c r="E44" s="8"/>
      <c r="F44" s="8">
        <v>79</v>
      </c>
      <c r="G44" s="8">
        <v>46</v>
      </c>
      <c r="H44" s="17">
        <f>VLOOKUP(A44,[1]TDSheet!$A:$H,8,0)</f>
        <v>0.4</v>
      </c>
      <c r="M44" s="2">
        <f t="shared" si="2"/>
        <v>15.8</v>
      </c>
      <c r="N44" s="13">
        <v>110</v>
      </c>
      <c r="O44" s="26"/>
      <c r="Q44" s="2">
        <f t="shared" si="3"/>
        <v>9.8734177215189867</v>
      </c>
      <c r="R44" s="2">
        <f t="shared" si="4"/>
        <v>2.9113924050632911</v>
      </c>
      <c r="S44" s="2">
        <f>VLOOKUP(A44,[1]TDSheet!$A:$S,19,0)</f>
        <v>0</v>
      </c>
      <c r="T44" s="2">
        <f>VLOOKUP(A44,[1]TDSheet!$A:$T,20,0)</f>
        <v>0</v>
      </c>
      <c r="U44" s="2">
        <f>VLOOKUP(A44,[1]TDSheet!$A:$M,13,0)</f>
        <v>0</v>
      </c>
      <c r="W44" s="2">
        <f t="shared" si="5"/>
        <v>44</v>
      </c>
    </row>
    <row r="45" spans="1:23" ht="11.1" customHeight="1" outlineLevel="2" x14ac:dyDescent="0.2">
      <c r="A45" s="7" t="s">
        <v>22</v>
      </c>
      <c r="B45" s="7" t="s">
        <v>21</v>
      </c>
      <c r="C45" s="7"/>
      <c r="D45" s="8">
        <v>152</v>
      </c>
      <c r="E45" s="8"/>
      <c r="F45" s="8">
        <v>102</v>
      </c>
      <c r="G45" s="8">
        <v>50</v>
      </c>
      <c r="H45" s="17">
        <f>VLOOKUP(A45,[1]TDSheet!$A:$H,8,0)</f>
        <v>0.33</v>
      </c>
      <c r="M45" s="2">
        <f t="shared" si="2"/>
        <v>20.399999999999999</v>
      </c>
      <c r="N45" s="13">
        <v>130</v>
      </c>
      <c r="O45" s="26"/>
      <c r="Q45" s="2">
        <f t="shared" si="3"/>
        <v>8.8235294117647065</v>
      </c>
      <c r="R45" s="2">
        <f t="shared" si="4"/>
        <v>2.4509803921568629</v>
      </c>
      <c r="S45" s="2">
        <f>VLOOKUP(A45,[1]TDSheet!$A:$S,19,0)</f>
        <v>0</v>
      </c>
      <c r="T45" s="2">
        <f>VLOOKUP(A45,[1]TDSheet!$A:$T,20,0)</f>
        <v>0</v>
      </c>
      <c r="U45" s="2">
        <f>VLOOKUP(A45,[1]TDSheet!$A:$M,13,0)</f>
        <v>0</v>
      </c>
      <c r="W45" s="2">
        <f t="shared" si="5"/>
        <v>42.9</v>
      </c>
    </row>
    <row r="46" spans="1:23" ht="11.1" customHeight="1" outlineLevel="2" x14ac:dyDescent="0.2">
      <c r="A46" s="7" t="s">
        <v>54</v>
      </c>
      <c r="B46" s="7" t="s">
        <v>21</v>
      </c>
      <c r="C46" s="7"/>
      <c r="D46" s="8"/>
      <c r="E46" s="8">
        <v>24</v>
      </c>
      <c r="F46" s="8">
        <v>30</v>
      </c>
      <c r="G46" s="16">
        <v>-14</v>
      </c>
      <c r="H46" s="17">
        <f>VLOOKUP(A46,[1]TDSheet!$A:$H,8,0)</f>
        <v>0</v>
      </c>
      <c r="M46" s="2">
        <f t="shared" si="2"/>
        <v>6</v>
      </c>
      <c r="N46" s="13"/>
      <c r="O46" s="26"/>
      <c r="Q46" s="2">
        <f t="shared" si="3"/>
        <v>-2.3333333333333335</v>
      </c>
      <c r="R46" s="2">
        <f t="shared" si="4"/>
        <v>-2.3333333333333335</v>
      </c>
      <c r="S46" s="2">
        <f>VLOOKUP(A46,[1]TDSheet!$A:$S,19,0)</f>
        <v>12.4</v>
      </c>
      <c r="T46" s="2">
        <f>VLOOKUP(A46,[1]TDSheet!$A:$T,20,0)</f>
        <v>4</v>
      </c>
      <c r="U46" s="2">
        <f>VLOOKUP(A46,[1]TDSheet!$A:$M,13,0)</f>
        <v>3.6</v>
      </c>
      <c r="W46" s="2">
        <f t="shared" si="5"/>
        <v>0</v>
      </c>
    </row>
    <row r="47" spans="1:23" ht="11.1" customHeight="1" outlineLevel="2" x14ac:dyDescent="0.2">
      <c r="A47" s="7" t="s">
        <v>42</v>
      </c>
      <c r="B47" s="7" t="s">
        <v>9</v>
      </c>
      <c r="C47" s="7"/>
      <c r="D47" s="8">
        <v>-1.744</v>
      </c>
      <c r="E47" s="8"/>
      <c r="F47" s="8"/>
      <c r="G47" s="16">
        <v>-1.744</v>
      </c>
      <c r="H47" s="17">
        <f>VLOOKUP(A47,[1]TDSheet!$A:$H,8,0)</f>
        <v>0</v>
      </c>
      <c r="M47" s="2">
        <f t="shared" si="2"/>
        <v>0</v>
      </c>
      <c r="N47" s="13"/>
      <c r="O47" s="26"/>
      <c r="Q47" s="2" t="e">
        <f t="shared" si="3"/>
        <v>#DIV/0!</v>
      </c>
      <c r="R47" s="2" t="e">
        <f t="shared" si="4"/>
        <v>#DIV/0!</v>
      </c>
      <c r="S47" s="2">
        <f>VLOOKUP(A47,[1]TDSheet!$A:$S,19,0)</f>
        <v>9.6575999999999986</v>
      </c>
      <c r="T47" s="2">
        <f>VLOOKUP(A47,[1]TDSheet!$A:$T,20,0)</f>
        <v>1.9239999999999999</v>
      </c>
      <c r="U47" s="2">
        <f>VLOOKUP(A47,[1]TDSheet!$A:$M,13,0)</f>
        <v>0.3488</v>
      </c>
      <c r="W47" s="2">
        <f t="shared" si="5"/>
        <v>0</v>
      </c>
    </row>
    <row r="48" spans="1:23" ht="11.1" customHeight="1" outlineLevel="2" x14ac:dyDescent="0.2">
      <c r="A48" s="7" t="s">
        <v>43</v>
      </c>
      <c r="B48" s="7" t="s">
        <v>9</v>
      </c>
      <c r="C48" s="7"/>
      <c r="D48" s="8"/>
      <c r="E48" s="8">
        <v>23.829000000000001</v>
      </c>
      <c r="F48" s="8">
        <v>36.04</v>
      </c>
      <c r="G48" s="16">
        <v>-14.868</v>
      </c>
      <c r="H48" s="17">
        <f>VLOOKUP(A48,[1]TDSheet!$A:$H,8,0)</f>
        <v>0</v>
      </c>
      <c r="M48" s="2">
        <f t="shared" si="2"/>
        <v>7.2080000000000002</v>
      </c>
      <c r="N48" s="13"/>
      <c r="O48" s="26"/>
      <c r="Q48" s="2">
        <f t="shared" si="3"/>
        <v>-2.0627081021087679</v>
      </c>
      <c r="R48" s="2">
        <f t="shared" si="4"/>
        <v>-2.0627081021087679</v>
      </c>
      <c r="S48" s="2">
        <f>VLOOKUP(A48,[1]TDSheet!$A:$S,19,0)</f>
        <v>0</v>
      </c>
      <c r="T48" s="2">
        <f>VLOOKUP(A48,[1]TDSheet!$A:$T,20,0)</f>
        <v>0</v>
      </c>
      <c r="U48" s="2">
        <f>VLOOKUP(A48,[1]TDSheet!$A:$M,13,0)</f>
        <v>5.2826000000000004</v>
      </c>
      <c r="W48" s="2">
        <f t="shared" si="5"/>
        <v>0</v>
      </c>
    </row>
    <row r="49" spans="1:23" ht="11.1" customHeight="1" outlineLevel="2" x14ac:dyDescent="0.2">
      <c r="A49" s="7" t="s">
        <v>18</v>
      </c>
      <c r="B49" s="7" t="s">
        <v>9</v>
      </c>
      <c r="C49" s="7"/>
      <c r="D49" s="8"/>
      <c r="E49" s="8">
        <v>18.5</v>
      </c>
      <c r="F49" s="8">
        <v>20.757999999999999</v>
      </c>
      <c r="G49" s="16">
        <v>-8.8680000000000003</v>
      </c>
      <c r="H49" s="17">
        <f>VLOOKUP(A49,[1]TDSheet!$A:$H,8,0)</f>
        <v>0</v>
      </c>
      <c r="M49" s="2">
        <f t="shared" si="2"/>
        <v>4.1516000000000002</v>
      </c>
      <c r="N49" s="13"/>
      <c r="O49" s="26"/>
      <c r="Q49" s="2">
        <f t="shared" si="3"/>
        <v>-2.1360439348684843</v>
      </c>
      <c r="R49" s="2">
        <f t="shared" si="4"/>
        <v>-2.1360439348684843</v>
      </c>
      <c r="S49" s="2">
        <f>VLOOKUP(A49,[1]TDSheet!$A:$S,19,0)</f>
        <v>6.3595999999999995</v>
      </c>
      <c r="T49" s="2">
        <f>VLOOKUP(A49,[1]TDSheet!$A:$T,20,0)</f>
        <v>2.0998000000000001</v>
      </c>
      <c r="U49" s="2">
        <f>VLOOKUP(A49,[1]TDSheet!$A:$M,13,0)</f>
        <v>4.01</v>
      </c>
      <c r="W49" s="2">
        <f t="shared" si="5"/>
        <v>0</v>
      </c>
    </row>
    <row r="50" spans="1:23" ht="11.1" customHeight="1" outlineLevel="2" x14ac:dyDescent="0.2">
      <c r="A50" s="7" t="s">
        <v>19</v>
      </c>
      <c r="B50" s="7" t="s">
        <v>9</v>
      </c>
      <c r="C50" s="7"/>
      <c r="D50" s="8">
        <v>504.62299999999999</v>
      </c>
      <c r="E50" s="8">
        <v>0.129</v>
      </c>
      <c r="F50" s="8">
        <v>82.36</v>
      </c>
      <c r="G50" s="8">
        <v>399.44299999999998</v>
      </c>
      <c r="H50" s="17">
        <f>VLOOKUP(A50,[1]TDSheet!$A:$H,8,0)</f>
        <v>0</v>
      </c>
      <c r="M50" s="2">
        <f t="shared" si="2"/>
        <v>16.472000000000001</v>
      </c>
      <c r="N50" s="13"/>
      <c r="O50" s="26"/>
      <c r="Q50" s="2">
        <f t="shared" si="3"/>
        <v>24.249817872753763</v>
      </c>
      <c r="R50" s="2">
        <f t="shared" si="4"/>
        <v>24.249817872753763</v>
      </c>
      <c r="S50" s="2">
        <f>VLOOKUP(A50,[1]TDSheet!$A:$S,19,0)</f>
        <v>0</v>
      </c>
      <c r="T50" s="2">
        <f>VLOOKUP(A50,[1]TDSheet!$A:$T,20,0)</f>
        <v>0</v>
      </c>
      <c r="U50" s="2">
        <f>VLOOKUP(A50,[1]TDSheet!$A:$M,13,0)</f>
        <v>25.249199999999998</v>
      </c>
      <c r="W50" s="2">
        <f t="shared" si="5"/>
        <v>0</v>
      </c>
    </row>
    <row r="51" spans="1:23" ht="11.1" customHeight="1" outlineLevel="2" x14ac:dyDescent="0.2">
      <c r="A51" s="7" t="s">
        <v>55</v>
      </c>
      <c r="B51" s="7" t="s">
        <v>21</v>
      </c>
      <c r="C51" s="7"/>
      <c r="D51" s="8">
        <v>651</v>
      </c>
      <c r="E51" s="8">
        <v>5</v>
      </c>
      <c r="F51" s="8">
        <v>28</v>
      </c>
      <c r="G51" s="21">
        <v>628</v>
      </c>
      <c r="H51" s="17">
        <f>VLOOKUP(A51,[1]TDSheet!$A:$H,8,0)</f>
        <v>0</v>
      </c>
      <c r="M51" s="2">
        <f t="shared" si="2"/>
        <v>5.6</v>
      </c>
      <c r="N51" s="13"/>
      <c r="O51" s="26"/>
      <c r="Q51" s="2">
        <f t="shared" si="3"/>
        <v>112.14285714285715</v>
      </c>
      <c r="R51" s="2">
        <f t="shared" si="4"/>
        <v>112.14285714285715</v>
      </c>
      <c r="S51" s="2">
        <f>VLOOKUP(A51,[1]TDSheet!$A:$S,19,0)</f>
        <v>0</v>
      </c>
      <c r="T51" s="2">
        <f>VLOOKUP(A51,[1]TDSheet!$A:$T,20,0)</f>
        <v>0</v>
      </c>
      <c r="U51" s="2">
        <f>VLOOKUP(A51,[1]TDSheet!$A:$M,13,0)</f>
        <v>13.2</v>
      </c>
      <c r="W51" s="2">
        <f t="shared" si="5"/>
        <v>0</v>
      </c>
    </row>
  </sheetData>
  <autoFilter ref="A3:X51" xr:uid="{98FE81EF-5944-4A08-8E7E-A8F724BB21BD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2023-10-19T08:36:20Z</dcterms:modified>
</cp:coreProperties>
</file>