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490" windowHeight="6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заказа'!$U$463:$U$463</definedName>
    <definedName name="GrossWeightTotalR">'Бланк заказа'!$V$463:$V$463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заказа'!$U$464:$U$464</definedName>
    <definedName name="PalletQtyTotalR">'Бланк заказа'!$V$464:$V$464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заказа'!$B$217:$B$217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заказа'!$B$230:$B$230</definedName>
    <definedName name="ProductId128">'Бланк заказа'!$B$231:$B$231</definedName>
    <definedName name="ProductId129">'Бланк заказа'!$B$232:$B$232</definedName>
    <definedName name="ProductId13">'Бланк заказа'!$B$55:$B$55</definedName>
    <definedName name="ProductId130">'Бланк заказа'!$B$236:$B$236</definedName>
    <definedName name="ProductId131">'Бланк заказа'!$B$237:$B$237</definedName>
    <definedName name="ProductId132">'Бланк заказа'!$B$238:$B$238</definedName>
    <definedName name="ProductId133">'Бланк заказа'!$B$242:$B$242</definedName>
    <definedName name="ProductId134">'Бланк заказа'!$B$243:$B$243</definedName>
    <definedName name="ProductId135">'Бланк заказа'!$B$244:$B$244</definedName>
    <definedName name="ProductId136">'Бланк заказа'!$B$249:$B$249</definedName>
    <definedName name="ProductId137">'Бланк заказа'!$B$250:$B$250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заказа'!$B$259:$B$259</definedName>
    <definedName name="ProductId144">'Бланк заказа'!$B$260:$B$260</definedName>
    <definedName name="ProductId145">'Бланк заказа'!$B$265:$B$265</definedName>
    <definedName name="ProductId146">'Бланк заказа'!$B$269:$B$269</definedName>
    <definedName name="ProductId147">'Бланк заказа'!$B$270:$B$270</definedName>
    <definedName name="ProductId148">'Бланк заказа'!$B$271:$B$271</definedName>
    <definedName name="ProductId149">'Бланк заказа'!$B$275:$B$275</definedName>
    <definedName name="ProductId15">'Бланк заказа'!$B$57:$B$57</definedName>
    <definedName name="ProductId150">'Бланк заказа'!$B$279:$B$279</definedName>
    <definedName name="ProductId151">'Бланк заказа'!$B$285:$B$285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заказа'!$B$296:$B$296</definedName>
    <definedName name="ProductId16">'Бланк заказа'!$B$62:$B$62</definedName>
    <definedName name="ProductId160">'Бланк заказа'!$B$297:$B$297</definedName>
    <definedName name="ProductId161">'Бланк заказа'!$B$301:$B$301</definedName>
    <definedName name="ProductId162">'Бланк заказа'!$B$305:$B$305</definedName>
    <definedName name="ProductId163">'Бланк заказа'!$B$310:$B$310</definedName>
    <definedName name="ProductId164">'Бланк заказа'!$B$311:$B$311</definedName>
    <definedName name="ProductId165">'Бланк заказа'!$B$312:$B$312</definedName>
    <definedName name="ProductId166">'Бланк заказа'!$B$313:$B$313</definedName>
    <definedName name="ProductId167">'Бланк заказа'!$B$317:$B$317</definedName>
    <definedName name="ProductId168">'Бланк заказа'!$B$318:$B$318</definedName>
    <definedName name="ProductId169">'Бланк заказа'!$B$322:$B$322</definedName>
    <definedName name="ProductId17">'Бланк заказа'!$B$63:$B$63</definedName>
    <definedName name="ProductId170">'Бланк заказа'!$B$323:$B$323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заказа'!$B$335:$B$335</definedName>
    <definedName name="ProductId175">'Бланк заказа'!$B$336:$B$336</definedName>
    <definedName name="ProductId176">'Бланк заказа'!$B$340:$B$340</definedName>
    <definedName name="ProductId177">'Бланк заказа'!$B$341:$B$341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заказа'!$B$367:$B$367</definedName>
    <definedName name="ProductId195">'Бланк заказа'!$B$368:$B$368</definedName>
    <definedName name="ProductId196">'Бланк заказа'!$B$369:$B$369</definedName>
    <definedName name="ProductId197">'Бланк заказа'!$B$373:$B$373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заказа'!$B$66:$B$66</definedName>
    <definedName name="ProductId200">'Бланк заказа'!$B$383:$B$383</definedName>
    <definedName name="ProductId201">'Бланк заказа'!$B$384:$B$384</definedName>
    <definedName name="ProductId202">'Бланк заказа'!$B$385:$B$385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заказа'!$B$393:$B$393</definedName>
    <definedName name="ProductId208">'Бланк заказа'!$B$397:$B$397</definedName>
    <definedName name="ProductId209">'Бланк заказа'!$B$403:$B$403</definedName>
    <definedName name="ProductId21">'Бланк заказа'!$B$67:$B$67</definedName>
    <definedName name="ProductId210">'Бланк заказа'!$B$404:$B$404</definedName>
    <definedName name="ProductId211">'Бланк заказа'!$B$405:$B$405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заказа'!$B$420:$B$420</definedName>
    <definedName name="ProductId221">'Бланк заказа'!$B$421:$B$421</definedName>
    <definedName name="ProductId222">'Бланк заказа'!$B$422:$B$422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заказа'!$B$429:$B$429</definedName>
    <definedName name="ProductId227">'Бланк заказа'!$B$430:$B$430</definedName>
    <definedName name="ProductId228">'Бланк заказа'!$B$436:$B$436</definedName>
    <definedName name="ProductId229">'Бланк заказа'!$B$437:$B$437</definedName>
    <definedName name="ProductId23">'Бланк заказа'!$B$69:$B$69</definedName>
    <definedName name="ProductId230">'Бланк заказа'!$B$441:$B$441</definedName>
    <definedName name="ProductId231">'Бланк заказа'!$B$442:$B$442</definedName>
    <definedName name="ProductId232">'Бланк заказа'!$B$443:$B$443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заказа'!$B$459:$B$459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заказа'!$B$79:$B$79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заказа'!$B$88:$B$88</definedName>
    <definedName name="ProductId37">'Бланк заказа'!$B$89:$B$89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заказа'!$B$112:$B$112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заказа'!$U$210:$U$210</definedName>
    <definedName name="SalesQty117">'Бланк заказа'!$U$214:$U$214</definedName>
    <definedName name="SalesQty118">'Бланк заказа'!$U$215:$U$215</definedName>
    <definedName name="SalesQty119">'Бланк заказа'!$U$216:$U$216</definedName>
    <definedName name="SalesQty12">'Бланк заказа'!$U$54:$U$54</definedName>
    <definedName name="SalesQty120">'Бланк заказа'!$U$217:$U$217</definedName>
    <definedName name="SalesQty121">'Бланк заказа'!$U$221:$U$221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заказа'!$U$230:$U$230</definedName>
    <definedName name="SalesQty128">'Бланк заказа'!$U$231:$U$231</definedName>
    <definedName name="SalesQty129">'Бланк заказа'!$U$232:$U$232</definedName>
    <definedName name="SalesQty13">'Бланк заказа'!$U$55:$U$55</definedName>
    <definedName name="SalesQty130">'Бланк заказа'!$U$236:$U$236</definedName>
    <definedName name="SalesQty131">'Бланк заказа'!$U$237:$U$237</definedName>
    <definedName name="SalesQty132">'Бланк заказа'!$U$238:$U$238</definedName>
    <definedName name="SalesQty133">'Бланк заказа'!$U$242:$U$242</definedName>
    <definedName name="SalesQty134">'Бланк заказа'!$U$243:$U$243</definedName>
    <definedName name="SalesQty135">'Бланк заказа'!$U$244:$U$244</definedName>
    <definedName name="SalesQty136">'Бланк заказа'!$U$249:$U$249</definedName>
    <definedName name="SalesQty137">'Бланк заказа'!$U$250:$U$250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заказа'!$U$259:$U$259</definedName>
    <definedName name="SalesQty144">'Бланк заказа'!$U$260:$U$260</definedName>
    <definedName name="SalesQty145">'Бланк заказа'!$U$265:$U$265</definedName>
    <definedName name="SalesQty146">'Бланк заказа'!$U$269:$U$269</definedName>
    <definedName name="SalesQty147">'Бланк заказа'!$U$270:$U$270</definedName>
    <definedName name="SalesQty148">'Бланк заказа'!$U$271:$U$271</definedName>
    <definedName name="SalesQty149">'Бланк заказа'!$U$275:$U$275</definedName>
    <definedName name="SalesQty15">'Бланк заказа'!$U$57:$U$57</definedName>
    <definedName name="SalesQty150">'Бланк заказа'!$U$279:$U$279</definedName>
    <definedName name="SalesQty151">'Бланк заказа'!$U$285:$U$285</definedName>
    <definedName name="SalesQty152">'Бланк заказа'!$U$286:$U$286</definedName>
    <definedName name="SalesQty153">'Бланк заказа'!$U$287:$U$287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заказа'!$U$296:$U$296</definedName>
    <definedName name="SalesQty16">'Бланк заказа'!$U$62:$U$62</definedName>
    <definedName name="SalesQty160">'Бланк заказа'!$U$297:$U$297</definedName>
    <definedName name="SalesQty161">'Бланк заказа'!$U$301:$U$301</definedName>
    <definedName name="SalesQty162">'Бланк заказа'!$U$305:$U$305</definedName>
    <definedName name="SalesQty163">'Бланк заказа'!$U$310:$U$310</definedName>
    <definedName name="SalesQty164">'Бланк заказа'!$U$311:$U$311</definedName>
    <definedName name="SalesQty165">'Бланк заказа'!$U$312:$U$312</definedName>
    <definedName name="SalesQty166">'Бланк заказа'!$U$313:$U$313</definedName>
    <definedName name="SalesQty167">'Бланк заказа'!$U$317:$U$317</definedName>
    <definedName name="SalesQty168">'Бланк заказа'!$U$318:$U$318</definedName>
    <definedName name="SalesQty169">'Бланк заказа'!$U$322:$U$322</definedName>
    <definedName name="SalesQty17">'Бланк заказа'!$U$63:$U$63</definedName>
    <definedName name="SalesQty170">'Бланк заказа'!$U$323:$U$323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заказа'!$U$335:$U$335</definedName>
    <definedName name="SalesQty175">'Бланк заказа'!$U$336:$U$336</definedName>
    <definedName name="SalesQty176">'Бланк заказа'!$U$340:$U$340</definedName>
    <definedName name="SalesQty177">'Бланк заказа'!$U$341:$U$341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заказа'!$U$367:$U$367</definedName>
    <definedName name="SalesQty195">'Бланк заказа'!$U$368:$U$368</definedName>
    <definedName name="SalesQty196">'Бланк заказа'!$U$369:$U$369</definedName>
    <definedName name="SalesQty197">'Бланк заказа'!$U$373:$U$373</definedName>
    <definedName name="SalesQty198">'Бланк заказа'!$U$378:$U$378</definedName>
    <definedName name="SalesQty199">'Бланк заказа'!$U$379:$U$379</definedName>
    <definedName name="SalesQty2">'Бланк заказа'!$U$26:$U$26</definedName>
    <definedName name="SalesQty20">'Бланк заказа'!$U$66:$U$66</definedName>
    <definedName name="SalesQty200">'Бланк заказа'!$U$383:$U$383</definedName>
    <definedName name="SalesQty201">'Бланк заказа'!$U$384:$U$384</definedName>
    <definedName name="SalesQty202">'Бланк заказа'!$U$385:$U$385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заказа'!$U$393:$U$393</definedName>
    <definedName name="SalesQty208">'Бланк заказа'!$U$397:$U$397</definedName>
    <definedName name="SalesQty209">'Бланк заказа'!$U$403:$U$403</definedName>
    <definedName name="SalesQty21">'Бланк заказа'!$U$67:$U$67</definedName>
    <definedName name="SalesQty210">'Бланк заказа'!$U$404:$U$404</definedName>
    <definedName name="SalesQty211">'Бланк заказа'!$U$405:$U$405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заказа'!$U$420:$U$420</definedName>
    <definedName name="SalesQty221">'Бланк заказа'!$U$421:$U$421</definedName>
    <definedName name="SalesQty222">'Бланк заказа'!$U$422:$U$422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заказа'!$U$429:$U$429</definedName>
    <definedName name="SalesQty227">'Бланк заказа'!$U$430:$U$430</definedName>
    <definedName name="SalesQty228">'Бланк заказа'!$U$436:$U$436</definedName>
    <definedName name="SalesQty229">'Бланк заказа'!$U$437:$U$437</definedName>
    <definedName name="SalesQty23">'Бланк заказа'!$U$69:$U$69</definedName>
    <definedName name="SalesQty230">'Бланк заказа'!$U$441:$U$441</definedName>
    <definedName name="SalesQty231">'Бланк заказа'!$U$442:$U$442</definedName>
    <definedName name="SalesQty232">'Бланк заказа'!$U$443:$U$443</definedName>
    <definedName name="SalesQty233">'Бланк заказа'!$U$447:$U$447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заказа'!$U$459:$U$459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заказа'!$U$79:$U$79</definedName>
    <definedName name="SalesQty31">'Бланк заказа'!$U$80:$U$80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заказа'!$U$88:$U$88</definedName>
    <definedName name="SalesQty37">'Бланк заказа'!$U$89:$U$89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заказа'!$U$100:$U$100</definedName>
    <definedName name="SalesQty46">'Бланк заказа'!$U$101:$U$101</definedName>
    <definedName name="SalesQty47">'Бланк заказа'!$U$102:$U$102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заказа'!$U$112:$U$112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заказа'!$U$149:$U$149</definedName>
    <definedName name="SalesQty75">'Бланк заказа'!$U$150:$U$150</definedName>
    <definedName name="SalesQty76">'Бланк заказа'!$U$154:$U$154</definedName>
    <definedName name="SalesQty77">'Бланк заказа'!$U$155:$U$155</definedName>
    <definedName name="SalesQty78">'Бланк заказа'!$U$159:$U$159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заказа'!$U$166:$U$166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заказа'!$V$210:$V$210</definedName>
    <definedName name="SalesRoundBox117">'Бланк заказа'!$V$214:$V$214</definedName>
    <definedName name="SalesRoundBox118">'Бланк заказа'!$V$215:$V$215</definedName>
    <definedName name="SalesRoundBox119">'Бланк заказа'!$V$216:$V$216</definedName>
    <definedName name="SalesRoundBox12">'Бланк заказа'!$V$54:$V$54</definedName>
    <definedName name="SalesRoundBox120">'Бланк заказа'!$V$217:$V$217</definedName>
    <definedName name="SalesRoundBox121">'Бланк заказа'!$V$221:$V$221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заказа'!$V$230:$V$230</definedName>
    <definedName name="SalesRoundBox128">'Бланк заказа'!$V$231:$V$231</definedName>
    <definedName name="SalesRoundBox129">'Бланк заказа'!$V$232:$V$232</definedName>
    <definedName name="SalesRoundBox13">'Бланк заказа'!$V$55:$V$55</definedName>
    <definedName name="SalesRoundBox130">'Бланк заказа'!$V$236:$V$236</definedName>
    <definedName name="SalesRoundBox131">'Бланк заказа'!$V$237:$V$237</definedName>
    <definedName name="SalesRoundBox132">'Бланк заказа'!$V$238:$V$238</definedName>
    <definedName name="SalesRoundBox133">'Бланк заказа'!$V$242:$V$242</definedName>
    <definedName name="SalesRoundBox134">'Бланк заказа'!$V$243:$V$243</definedName>
    <definedName name="SalesRoundBox135">'Бланк заказа'!$V$244:$V$244</definedName>
    <definedName name="SalesRoundBox136">'Бланк заказа'!$V$249:$V$249</definedName>
    <definedName name="SalesRoundBox137">'Бланк заказа'!$V$250:$V$250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заказа'!$V$259:$V$259</definedName>
    <definedName name="SalesRoundBox144">'Бланк заказа'!$V$260:$V$260</definedName>
    <definedName name="SalesRoundBox145">'Бланк заказа'!$V$265:$V$265</definedName>
    <definedName name="SalesRoundBox146">'Бланк заказа'!$V$269:$V$269</definedName>
    <definedName name="SalesRoundBox147">'Бланк заказа'!$V$270:$V$270</definedName>
    <definedName name="SalesRoundBox148">'Бланк заказа'!$V$271:$V$271</definedName>
    <definedName name="SalesRoundBox149">'Бланк заказа'!$V$275:$V$275</definedName>
    <definedName name="SalesRoundBox15">'Бланк заказа'!$V$57:$V$57</definedName>
    <definedName name="SalesRoundBox150">'Бланк заказа'!$V$279:$V$279</definedName>
    <definedName name="SalesRoundBox151">'Бланк заказа'!$V$285:$V$285</definedName>
    <definedName name="SalesRoundBox152">'Бланк заказа'!$V$286:$V$286</definedName>
    <definedName name="SalesRoundBox153">'Бланк заказа'!$V$287:$V$287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заказа'!$V$296:$V$296</definedName>
    <definedName name="SalesRoundBox16">'Бланк заказа'!$V$62:$V$62</definedName>
    <definedName name="SalesRoundBox160">'Бланк заказа'!$V$297:$V$297</definedName>
    <definedName name="SalesRoundBox161">'Бланк заказа'!$V$301:$V$301</definedName>
    <definedName name="SalesRoundBox162">'Бланк заказа'!$V$305:$V$305</definedName>
    <definedName name="SalesRoundBox163">'Бланк заказа'!$V$310:$V$310</definedName>
    <definedName name="SalesRoundBox164">'Бланк заказа'!$V$311:$V$311</definedName>
    <definedName name="SalesRoundBox165">'Бланк заказа'!$V$312:$V$312</definedName>
    <definedName name="SalesRoundBox166">'Бланк заказа'!$V$313:$V$313</definedName>
    <definedName name="SalesRoundBox167">'Бланк заказа'!$V$317:$V$317</definedName>
    <definedName name="SalesRoundBox168">'Бланк заказа'!$V$318:$V$318</definedName>
    <definedName name="SalesRoundBox169">'Бланк заказа'!$V$322:$V$322</definedName>
    <definedName name="SalesRoundBox17">'Бланк заказа'!$V$63:$V$63</definedName>
    <definedName name="SalesRoundBox170">'Бланк заказа'!$V$323:$V$323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заказа'!$V$335:$V$335</definedName>
    <definedName name="SalesRoundBox175">'Бланк заказа'!$V$336:$V$336</definedName>
    <definedName name="SalesRoundBox176">'Бланк заказа'!$V$340:$V$340</definedName>
    <definedName name="SalesRoundBox177">'Бланк заказа'!$V$341:$V$341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заказа'!$V$367:$V$367</definedName>
    <definedName name="SalesRoundBox195">'Бланк заказа'!$V$368:$V$368</definedName>
    <definedName name="SalesRoundBox196">'Бланк заказа'!$V$369:$V$369</definedName>
    <definedName name="SalesRoundBox197">'Бланк заказа'!$V$373:$V$373</definedName>
    <definedName name="SalesRoundBox198">'Бланк заказа'!$V$378:$V$378</definedName>
    <definedName name="SalesRoundBox199">'Бланк заказа'!$V$379:$V$379</definedName>
    <definedName name="SalesRoundBox2">'Бланк заказа'!$V$26:$V$26</definedName>
    <definedName name="SalesRoundBox20">'Бланк заказа'!$V$66:$V$66</definedName>
    <definedName name="SalesRoundBox200">'Бланк заказа'!$V$383:$V$383</definedName>
    <definedName name="SalesRoundBox201">'Бланк заказа'!$V$384:$V$384</definedName>
    <definedName name="SalesRoundBox202">'Бланк заказа'!$V$385:$V$385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заказа'!$V$393:$V$393</definedName>
    <definedName name="SalesRoundBox208">'Бланк заказа'!$V$397:$V$397</definedName>
    <definedName name="SalesRoundBox209">'Бланк заказа'!$V$403:$V$403</definedName>
    <definedName name="SalesRoundBox21">'Бланк заказа'!$V$67:$V$67</definedName>
    <definedName name="SalesRoundBox210">'Бланк заказа'!$V$404:$V$404</definedName>
    <definedName name="SalesRoundBox211">'Бланк заказа'!$V$405:$V$405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заказа'!$V$420:$V$420</definedName>
    <definedName name="SalesRoundBox221">'Бланк заказа'!$V$421:$V$421</definedName>
    <definedName name="SalesRoundBox222">'Бланк заказа'!$V$422:$V$422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заказа'!$V$429:$V$429</definedName>
    <definedName name="SalesRoundBox227">'Бланк заказа'!$V$430:$V$430</definedName>
    <definedName name="SalesRoundBox228">'Бланк заказа'!$V$436:$V$436</definedName>
    <definedName name="SalesRoundBox229">'Бланк заказа'!$V$437:$V$437</definedName>
    <definedName name="SalesRoundBox23">'Бланк заказа'!$V$69:$V$69</definedName>
    <definedName name="SalesRoundBox230">'Бланк заказа'!$V$441:$V$441</definedName>
    <definedName name="SalesRoundBox231">'Бланк заказа'!$V$442:$V$442</definedName>
    <definedName name="SalesRoundBox232">'Бланк заказа'!$V$443:$V$443</definedName>
    <definedName name="SalesRoundBox233">'Бланк заказа'!$V$447:$V$447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заказа'!$V$459:$V$459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заказа'!$V$79:$V$79</definedName>
    <definedName name="SalesRoundBox31">'Бланк заказа'!$V$80:$V$80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заказа'!$V$88:$V$88</definedName>
    <definedName name="SalesRoundBox37">'Бланк заказа'!$V$89:$V$89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заказа'!$V$100:$V$100</definedName>
    <definedName name="SalesRoundBox46">'Бланк заказа'!$V$101:$V$101</definedName>
    <definedName name="SalesRoundBox47">'Бланк заказа'!$V$102:$V$102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заказа'!$V$112:$V$112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заказа'!$V$149:$V$149</definedName>
    <definedName name="SalesRoundBox75">'Бланк заказа'!$V$150:$V$150</definedName>
    <definedName name="SalesRoundBox76">'Бланк заказа'!$V$154:$V$154</definedName>
    <definedName name="SalesRoundBox77">'Бланк заказа'!$V$155:$V$155</definedName>
    <definedName name="SalesRoundBox78">'Бланк заказа'!$V$159:$V$159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заказа'!$V$166:$V$166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заказа'!$T$210:$T$210</definedName>
    <definedName name="UnitOfMeasure117">'Бланк заказа'!$T$214:$T$214</definedName>
    <definedName name="UnitOfMeasure118">'Бланк заказа'!$T$215:$T$215</definedName>
    <definedName name="UnitOfMeasure119">'Бланк заказа'!$T$216:$T$216</definedName>
    <definedName name="UnitOfMeasure12">'Бланк заказа'!$T$54:$T$54</definedName>
    <definedName name="UnitOfMeasure120">'Бланк заказа'!$T$217:$T$217</definedName>
    <definedName name="UnitOfMeasure121">'Бланк заказа'!$T$221:$T$221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заказа'!$T$230:$T$230</definedName>
    <definedName name="UnitOfMeasure128">'Бланк заказа'!$T$231:$T$231</definedName>
    <definedName name="UnitOfMeasure129">'Бланк заказа'!$T$232:$T$232</definedName>
    <definedName name="UnitOfMeasure13">'Бланк заказа'!$T$55:$T$55</definedName>
    <definedName name="UnitOfMeasure130">'Бланк заказа'!$T$236:$T$236</definedName>
    <definedName name="UnitOfMeasure131">'Бланк заказа'!$T$237:$T$237</definedName>
    <definedName name="UnitOfMeasure132">'Бланк заказа'!$T$238:$T$238</definedName>
    <definedName name="UnitOfMeasure133">'Бланк заказа'!$T$242:$T$242</definedName>
    <definedName name="UnitOfMeasure134">'Бланк заказа'!$T$243:$T$243</definedName>
    <definedName name="UnitOfMeasure135">'Бланк заказа'!$T$244:$T$244</definedName>
    <definedName name="UnitOfMeasure136">'Бланк заказа'!$T$249:$T$249</definedName>
    <definedName name="UnitOfMeasure137">'Бланк заказа'!$T$250:$T$250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заказа'!$T$259:$T$259</definedName>
    <definedName name="UnitOfMeasure144">'Бланк заказа'!$T$260:$T$260</definedName>
    <definedName name="UnitOfMeasure145">'Бланк заказа'!$T$265:$T$265</definedName>
    <definedName name="UnitOfMeasure146">'Бланк заказа'!$T$269:$T$269</definedName>
    <definedName name="UnitOfMeasure147">'Бланк заказа'!$T$270:$T$270</definedName>
    <definedName name="UnitOfMeasure148">'Бланк заказа'!$T$271:$T$271</definedName>
    <definedName name="UnitOfMeasure149">'Бланк заказа'!$T$275:$T$275</definedName>
    <definedName name="UnitOfMeasure15">'Бланк заказа'!$T$57:$T$57</definedName>
    <definedName name="UnitOfMeasure150">'Бланк заказа'!$T$279:$T$279</definedName>
    <definedName name="UnitOfMeasure151">'Бланк заказа'!$T$285:$T$285</definedName>
    <definedName name="UnitOfMeasure152">'Бланк заказа'!$T$286:$T$286</definedName>
    <definedName name="UnitOfMeasure153">'Бланк заказа'!$T$287:$T$287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заказа'!$T$296:$T$296</definedName>
    <definedName name="UnitOfMeasure16">'Бланк заказа'!$T$62:$T$62</definedName>
    <definedName name="UnitOfMeasure160">'Бланк заказа'!$T$297:$T$297</definedName>
    <definedName name="UnitOfMeasure161">'Бланк заказа'!$T$301:$T$301</definedName>
    <definedName name="UnitOfMeasure162">'Бланк заказа'!$T$305:$T$305</definedName>
    <definedName name="UnitOfMeasure163">'Бланк заказа'!$T$310:$T$310</definedName>
    <definedName name="UnitOfMeasure164">'Бланк заказа'!$T$311:$T$311</definedName>
    <definedName name="UnitOfMeasure165">'Бланк заказа'!$T$312:$T$312</definedName>
    <definedName name="UnitOfMeasure166">'Бланк заказа'!$T$313:$T$313</definedName>
    <definedName name="UnitOfMeasure167">'Бланк заказа'!$T$317:$T$317</definedName>
    <definedName name="UnitOfMeasure168">'Бланк заказа'!$T$318:$T$318</definedName>
    <definedName name="UnitOfMeasure169">'Бланк заказа'!$T$322:$T$322</definedName>
    <definedName name="UnitOfMeasure17">'Бланк заказа'!$T$63:$T$63</definedName>
    <definedName name="UnitOfMeasure170">'Бланк заказа'!$T$323:$T$323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заказа'!$T$335:$T$335</definedName>
    <definedName name="UnitOfMeasure175">'Бланк заказа'!$T$336:$T$336</definedName>
    <definedName name="UnitOfMeasure176">'Бланк заказа'!$T$340:$T$340</definedName>
    <definedName name="UnitOfMeasure177">'Бланк заказа'!$T$341:$T$341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заказа'!$T$367:$T$367</definedName>
    <definedName name="UnitOfMeasure195">'Бланк заказа'!$T$368:$T$368</definedName>
    <definedName name="UnitOfMeasure196">'Бланк заказа'!$T$369:$T$369</definedName>
    <definedName name="UnitOfMeasure197">'Бланк заказа'!$T$373:$T$373</definedName>
    <definedName name="UnitOfMeasure198">'Бланк заказа'!$T$378:$T$378</definedName>
    <definedName name="UnitOfMeasure199">'Бланк заказа'!$T$379:$T$379</definedName>
    <definedName name="UnitOfMeasure2">'Бланк заказа'!$T$26:$T$26</definedName>
    <definedName name="UnitOfMeasure20">'Бланк заказа'!$T$66:$T$66</definedName>
    <definedName name="UnitOfMeasure200">'Бланк заказа'!$T$383:$T$383</definedName>
    <definedName name="UnitOfMeasure201">'Бланк заказа'!$T$384:$T$384</definedName>
    <definedName name="UnitOfMeasure202">'Бланк заказа'!$T$385:$T$385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заказа'!$T$393:$T$393</definedName>
    <definedName name="UnitOfMeasure208">'Бланк заказа'!$T$397:$T$397</definedName>
    <definedName name="UnitOfMeasure209">'Бланк заказа'!$T$403:$T$403</definedName>
    <definedName name="UnitOfMeasure21">'Бланк заказа'!$T$67:$T$67</definedName>
    <definedName name="UnitOfMeasure210">'Бланк заказа'!$T$404:$T$404</definedName>
    <definedName name="UnitOfMeasure211">'Бланк заказа'!$T$405:$T$405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заказа'!$T$420:$T$420</definedName>
    <definedName name="UnitOfMeasure221">'Бланк заказа'!$T$421:$T$421</definedName>
    <definedName name="UnitOfMeasure222">'Бланк заказа'!$T$422:$T$422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заказа'!$T$429:$T$429</definedName>
    <definedName name="UnitOfMeasure227">'Бланк заказа'!$T$430:$T$430</definedName>
    <definedName name="UnitOfMeasure228">'Бланк заказа'!$T$436:$T$436</definedName>
    <definedName name="UnitOfMeasure229">'Бланк заказа'!$T$437:$T$437</definedName>
    <definedName name="UnitOfMeasure23">'Бланк заказа'!$T$69:$T$69</definedName>
    <definedName name="UnitOfMeasure230">'Бланк заказа'!$T$441:$T$441</definedName>
    <definedName name="UnitOfMeasure231">'Бланк заказа'!$T$442:$T$442</definedName>
    <definedName name="UnitOfMeasure232">'Бланк заказа'!$T$443:$T$443</definedName>
    <definedName name="UnitOfMeasure233">'Бланк заказа'!$T$447:$T$447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заказа'!$T$459:$T$459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заказа'!$T$79:$T$79</definedName>
    <definedName name="UnitOfMeasure31">'Бланк заказа'!$T$80:$T$80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заказа'!$T$88:$T$88</definedName>
    <definedName name="UnitOfMeasure37">'Бланк заказа'!$T$89:$T$89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заказа'!$T$100:$T$100</definedName>
    <definedName name="UnitOfMeasure46">'Бланк заказа'!$T$101:$T$101</definedName>
    <definedName name="UnitOfMeasure47">'Бланк заказа'!$T$102:$T$102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заказа'!$T$112:$T$112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заказа'!$T$149:$T$149</definedName>
    <definedName name="UnitOfMeasure75">'Бланк заказа'!$T$150:$T$150</definedName>
    <definedName name="UnitOfMeasure76">'Бланк заказа'!$T$154:$T$154</definedName>
    <definedName name="UnitOfMeasure77">'Бланк заказа'!$T$155:$T$155</definedName>
    <definedName name="UnitOfMeasure78">'Бланк заказа'!$T$159:$T$159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заказа'!$T$166:$T$166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3"/>
  <sheetViews>
    <sheetView showGridLines="0" tabSelected="1" zoomScale="93" zoomScaleNormal="93" zoomScaleSheetLayoutView="100" workbookViewId="0">
      <selection activeCell="W469" sqref="W469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6">
      <c r="A1" s="48" t="n"/>
      <c r="B1" s="48" t="n"/>
      <c r="C1" s="48" t="n"/>
      <c r="D1" s="615" t="inlineStr">
        <is>
          <t xml:space="preserve">  БЛАНК ЗАКАЗА </t>
        </is>
      </c>
      <c r="G1" s="14" t="inlineStr">
        <is>
          <t>КИ</t>
        </is>
      </c>
      <c r="H1" s="615" t="inlineStr">
        <is>
          <t>на отгрузку продукции с ООО Трейд-Сервис с</t>
        </is>
      </c>
      <c r="O1" s="616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6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1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6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6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6">
      <c r="A5" s="597" t="inlineStr">
        <is>
          <t xml:space="preserve">Ваш контактный телефон и имя: </t>
        </is>
      </c>
      <c r="B5" s="625" t="n"/>
      <c r="C5" s="626" t="n"/>
      <c r="D5" s="619" t="n"/>
      <c r="E5" s="627" t="n"/>
      <c r="F5" s="620" t="inlineStr">
        <is>
          <t>Комментарий к заказу:</t>
        </is>
      </c>
      <c r="G5" s="626" t="n"/>
      <c r="H5" s="619" t="n"/>
      <c r="I5" s="628" t="n"/>
      <c r="J5" s="628" t="n"/>
      <c r="K5" s="627" t="n"/>
      <c r="M5" s="29" t="inlineStr">
        <is>
          <t>Дата загрузки</t>
        </is>
      </c>
      <c r="N5" s="629" t="n"/>
      <c r="O5" s="630" t="n"/>
      <c r="Q5" s="622" t="inlineStr">
        <is>
          <t>Способ доставки (доставка/самовывоз)</t>
        </is>
      </c>
      <c r="R5" s="631" t="n"/>
      <c r="S5" s="632" t="n"/>
      <c r="T5" s="630" t="n"/>
      <c r="Y5" s="60" t="n"/>
      <c r="Z5" s="60" t="n"/>
      <c r="AA5" s="60" t="n"/>
    </row>
    <row r="6" ht="24" customFormat="1" customHeight="1" s="596">
      <c r="A6" s="597" t="inlineStr">
        <is>
          <t>Адрес доставки:</t>
        </is>
      </c>
      <c r="B6" s="625" t="n"/>
      <c r="C6" s="626" t="n"/>
      <c r="D6" s="598" t="inlineStr">
        <is>
          <t>НПК, ООО, Донецкая Народная Респ, Адыгейская ул, д. 13,</t>
        </is>
      </c>
      <c r="E6" s="633" t="n"/>
      <c r="F6" s="633" t="n"/>
      <c r="G6" s="633" t="n"/>
      <c r="H6" s="633" t="n"/>
      <c r="I6" s="633" t="n"/>
      <c r="J6" s="633" t="n"/>
      <c r="K6" s="630" t="n"/>
      <c r="M6" s="29" t="inlineStr">
        <is>
          <t>День недели</t>
        </is>
      </c>
      <c r="N6" s="599">
        <f>IF(N5=0," ",CHOOSE(WEEKDAY(N5,2),"Понедельник","Вторник","Среда","Четверг","Пятница","Суббота","Воскресенье"))</f>
        <v/>
      </c>
      <c r="O6" s="634" t="n"/>
      <c r="Q6" s="601" t="inlineStr">
        <is>
          <t>Наименование клиента</t>
        </is>
      </c>
      <c r="R6" s="631" t="n"/>
      <c r="S6" s="635" t="inlineStr">
        <is>
          <t>ОБЩЕСТВО С ОГРАНИЧЕННОЙ ОТВЕТСТВЕННОСТЬЮ "НАРОДНАЯ ПРОИЗВОДСТВЕННАЯ КОМПАНИЯ"</t>
        </is>
      </c>
      <c r="T6" s="636" t="n"/>
      <c r="Y6" s="60" t="n"/>
      <c r="Z6" s="60" t="n"/>
      <c r="AA6" s="60" t="n"/>
    </row>
    <row r="7" hidden="1" ht="21.75" customFormat="1" customHeight="1" s="596">
      <c r="A7" s="65" t="n"/>
      <c r="B7" s="65" t="n"/>
      <c r="C7" s="65" t="n"/>
      <c r="D7" s="637">
        <f>IFERROR(VLOOKUP(DeliveryAddress,Table,3,0),1)</f>
        <v/>
      </c>
      <c r="E7" s="638" t="n"/>
      <c r="F7" s="638" t="n"/>
      <c r="G7" s="638" t="n"/>
      <c r="H7" s="638" t="n"/>
      <c r="I7" s="638" t="n"/>
      <c r="J7" s="638" t="n"/>
      <c r="K7" s="639" t="n"/>
      <c r="M7" s="29" t="n"/>
      <c r="N7" s="49" t="n"/>
      <c r="O7" s="49" t="n"/>
      <c r="Q7" s="1" t="n"/>
      <c r="R7" s="631" t="n"/>
      <c r="S7" s="640" t="n"/>
      <c r="T7" s="641" t="n"/>
      <c r="Y7" s="60" t="n"/>
      <c r="Z7" s="60" t="n"/>
      <c r="AA7" s="60" t="n"/>
    </row>
    <row r="8" ht="25.5" customFormat="1" customHeight="1" s="596">
      <c r="A8" s="611" t="inlineStr">
        <is>
          <t>Адрес сдачи груза:</t>
        </is>
      </c>
      <c r="B8" s="642" t="n"/>
      <c r="C8" s="643" t="n"/>
      <c r="D8" s="612" t="inlineStr">
        <is>
          <t>283112Российская Федерация, Донецкая Народная Респ, Донецк г, Адыгейская ул, д. 13,</t>
        </is>
      </c>
      <c r="E8" s="644" t="n"/>
      <c r="F8" s="644" t="n"/>
      <c r="G8" s="644" t="n"/>
      <c r="H8" s="644" t="n"/>
      <c r="I8" s="644" t="n"/>
      <c r="J8" s="644" t="n"/>
      <c r="K8" s="645" t="n"/>
      <c r="M8" s="29" t="inlineStr">
        <is>
          <t>Время загрузки</t>
        </is>
      </c>
      <c r="N8" s="592" t="n"/>
      <c r="O8" s="630" t="n"/>
      <c r="Q8" s="1" t="n"/>
      <c r="R8" s="631" t="n"/>
      <c r="S8" s="640" t="n"/>
      <c r="T8" s="641" t="n"/>
      <c r="Y8" s="60" t="n"/>
      <c r="Z8" s="60" t="n"/>
      <c r="AA8" s="60" t="n"/>
    </row>
    <row r="9" ht="39.95" customFormat="1" customHeight="1" s="596">
      <c r="A9" s="58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89" t="inlineStr"/>
      <c r="E9" s="3" t="n"/>
      <c r="F9" s="58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29" t="n"/>
      <c r="O9" s="630" t="n"/>
      <c r="Q9" s="1" t="n"/>
      <c r="R9" s="631" t="n"/>
      <c r="S9" s="646" t="n"/>
      <c r="T9" s="647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6">
      <c r="A10" s="58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89" t="n"/>
      <c r="E10" s="3" t="n"/>
      <c r="F10" s="58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1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2" t="n"/>
      <c r="O10" s="630" t="n"/>
      <c r="R10" s="29" t="inlineStr">
        <is>
          <t>КОД Аксапты Клиента</t>
        </is>
      </c>
      <c r="S10" s="648" t="inlineStr">
        <is>
          <t>596653</t>
        </is>
      </c>
      <c r="T10" s="636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6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2" t="n"/>
      <c r="O11" s="630" t="n"/>
      <c r="R11" s="29" t="inlineStr">
        <is>
          <t>Тип заказа</t>
        </is>
      </c>
      <c r="S11" s="580" t="inlineStr">
        <is>
          <t>Основной заказ</t>
        </is>
      </c>
      <c r="T11" s="649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6">
      <c r="A12" s="579" t="inlineStr">
        <is>
          <t>Телефоны для заказов: 8(919)002-63-01  E-mail: kolbasa@abiproduct.ru  Телефон сотрудников склада: 8 (910) 775-52-91</t>
        </is>
      </c>
      <c r="B12" s="625" t="n"/>
      <c r="C12" s="625" t="n"/>
      <c r="D12" s="625" t="n"/>
      <c r="E12" s="625" t="n"/>
      <c r="F12" s="625" t="n"/>
      <c r="G12" s="625" t="n"/>
      <c r="H12" s="625" t="n"/>
      <c r="I12" s="625" t="n"/>
      <c r="J12" s="625" t="n"/>
      <c r="K12" s="626" t="n"/>
      <c r="M12" s="29" t="inlineStr">
        <is>
          <t>Время доставки 3 машины</t>
        </is>
      </c>
      <c r="N12" s="595" t="n"/>
      <c r="O12" s="639" t="n"/>
      <c r="P12" s="28" t="n"/>
      <c r="R12" s="29" t="inlineStr"/>
      <c r="S12" s="596" t="n"/>
      <c r="T12" s="1" t="n"/>
      <c r="Y12" s="60" t="n"/>
      <c r="Z12" s="60" t="n"/>
      <c r="AA12" s="60" t="n"/>
    </row>
    <row r="13" ht="23.25" customFormat="1" customHeight="1" s="596">
      <c r="A13" s="579" t="inlineStr">
        <is>
          <t>График приема заказов: Заказы принимаются за ДВА дня до отгрузки Пн-Пт: с 9:00 до 14:00, Суб., Вс. - до 12:00</t>
        </is>
      </c>
      <c r="B13" s="625" t="n"/>
      <c r="C13" s="625" t="n"/>
      <c r="D13" s="625" t="n"/>
      <c r="E13" s="625" t="n"/>
      <c r="F13" s="625" t="n"/>
      <c r="G13" s="625" t="n"/>
      <c r="H13" s="625" t="n"/>
      <c r="I13" s="625" t="n"/>
      <c r="J13" s="625" t="n"/>
      <c r="K13" s="626" t="n"/>
      <c r="L13" s="31" t="n"/>
      <c r="M13" s="31" t="inlineStr">
        <is>
          <t>Время доставки 4 машины</t>
        </is>
      </c>
      <c r="N13" s="580" t="n"/>
      <c r="O13" s="649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6">
      <c r="A14" s="579" t="inlineStr">
        <is>
          <t>Телефон менеджера по логистике: 8 (919) 012-30-55 - по вопросам доставки продукции</t>
        </is>
      </c>
      <c r="B14" s="625" t="n"/>
      <c r="C14" s="625" t="n"/>
      <c r="D14" s="625" t="n"/>
      <c r="E14" s="625" t="n"/>
      <c r="F14" s="625" t="n"/>
      <c r="G14" s="625" t="n"/>
      <c r="H14" s="625" t="n"/>
      <c r="I14" s="625" t="n"/>
      <c r="J14" s="625" t="n"/>
      <c r="K14" s="626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6">
      <c r="A15" s="581" t="inlineStr">
        <is>
          <t>Телефон по работе с претензиями/жалобами (WhatSapp): 8 (980) 757-69-93       E-mail: Claims@abiproduct.ru</t>
        </is>
      </c>
      <c r="B15" s="625" t="n"/>
      <c r="C15" s="625" t="n"/>
      <c r="D15" s="625" t="n"/>
      <c r="E15" s="625" t="n"/>
      <c r="F15" s="625" t="n"/>
      <c r="G15" s="625" t="n"/>
      <c r="H15" s="625" t="n"/>
      <c r="I15" s="625" t="n"/>
      <c r="J15" s="625" t="n"/>
      <c r="K15" s="626" t="n"/>
      <c r="M15" s="583" t="inlineStr">
        <is>
          <t>Кликните на продукт, чтобы просмотреть изображение</t>
        </is>
      </c>
      <c r="U15" s="596" t="n"/>
      <c r="V15" s="596" t="n"/>
      <c r="W15" s="596" t="n"/>
      <c r="X15" s="596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0" t="n"/>
      <c r="N16" s="650" t="n"/>
      <c r="O16" s="650" t="n"/>
      <c r="P16" s="650" t="n"/>
      <c r="Q16" s="650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7" t="inlineStr">
        <is>
          <t>Код единицы продаж</t>
        </is>
      </c>
      <c r="B17" s="567" t="inlineStr">
        <is>
          <t>Код продукта</t>
        </is>
      </c>
      <c r="C17" s="585" t="inlineStr">
        <is>
          <t>Номер варианта</t>
        </is>
      </c>
      <c r="D17" s="567" t="inlineStr">
        <is>
          <t xml:space="preserve">Штрих-код </t>
        </is>
      </c>
      <c r="E17" s="651" t="n"/>
      <c r="F17" s="567" t="inlineStr">
        <is>
          <t>Вес нетто штуки, кг</t>
        </is>
      </c>
      <c r="G17" s="567" t="inlineStr">
        <is>
          <t>Кол-во штук в коробе, шт</t>
        </is>
      </c>
      <c r="H17" s="567" t="inlineStr">
        <is>
          <t>Вес нетто короба, кг</t>
        </is>
      </c>
      <c r="I17" s="567" t="inlineStr">
        <is>
          <t>Вес брутто короба, кг</t>
        </is>
      </c>
      <c r="J17" s="567" t="inlineStr">
        <is>
          <t>Кол-во кор. на паллте, шт</t>
        </is>
      </c>
      <c r="K17" s="567" t="inlineStr">
        <is>
          <t>Завод</t>
        </is>
      </c>
      <c r="L17" s="567" t="inlineStr">
        <is>
          <t>Срок годности, сут.</t>
        </is>
      </c>
      <c r="M17" s="567" t="inlineStr">
        <is>
          <t>Наименование</t>
        </is>
      </c>
      <c r="N17" s="652" t="n"/>
      <c r="O17" s="652" t="n"/>
      <c r="P17" s="652" t="n"/>
      <c r="Q17" s="651" t="n"/>
      <c r="R17" s="584" t="inlineStr">
        <is>
          <t>Доступно к отгрузке</t>
        </is>
      </c>
      <c r="S17" s="626" t="n"/>
      <c r="T17" s="567" t="inlineStr">
        <is>
          <t>Ед. изм.</t>
        </is>
      </c>
      <c r="U17" s="567" t="inlineStr">
        <is>
          <t>Заказ</t>
        </is>
      </c>
      <c r="V17" s="568" t="inlineStr">
        <is>
          <t>Заказ с округлением до короба</t>
        </is>
      </c>
      <c r="W17" s="567" t="inlineStr">
        <is>
          <t>Объём заказа, м3</t>
        </is>
      </c>
      <c r="X17" s="570" t="inlineStr">
        <is>
          <t>Примечание по продуктку</t>
        </is>
      </c>
      <c r="Y17" s="570" t="inlineStr">
        <is>
          <t>Признак "НОВИНКА"</t>
        </is>
      </c>
      <c r="Z17" s="570" t="inlineStr">
        <is>
          <t>Для формул</t>
        </is>
      </c>
      <c r="AA17" s="653" t="n"/>
      <c r="AB17" s="654" t="n"/>
      <c r="AC17" s="577" t="n"/>
      <c r="AZ17" s="578" t="inlineStr">
        <is>
          <t>Вид продукции</t>
        </is>
      </c>
    </row>
    <row r="18" ht="14.25" customHeight="1">
      <c r="A18" s="655" t="n"/>
      <c r="B18" s="655" t="n"/>
      <c r="C18" s="655" t="n"/>
      <c r="D18" s="656" t="n"/>
      <c r="E18" s="657" t="n"/>
      <c r="F18" s="655" t="n"/>
      <c r="G18" s="655" t="n"/>
      <c r="H18" s="655" t="n"/>
      <c r="I18" s="655" t="n"/>
      <c r="J18" s="655" t="n"/>
      <c r="K18" s="655" t="n"/>
      <c r="L18" s="655" t="n"/>
      <c r="M18" s="656" t="n"/>
      <c r="N18" s="658" t="n"/>
      <c r="O18" s="658" t="n"/>
      <c r="P18" s="658" t="n"/>
      <c r="Q18" s="657" t="n"/>
      <c r="R18" s="584" t="inlineStr">
        <is>
          <t>начиная с</t>
        </is>
      </c>
      <c r="S18" s="584" t="inlineStr">
        <is>
          <t>до</t>
        </is>
      </c>
      <c r="T18" s="655" t="n"/>
      <c r="U18" s="655" t="n"/>
      <c r="V18" s="659" t="n"/>
      <c r="W18" s="655" t="n"/>
      <c r="X18" s="660" t="n"/>
      <c r="Y18" s="660" t="n"/>
      <c r="Z18" s="661" t="n"/>
      <c r="AA18" s="662" t="n"/>
      <c r="AB18" s="663" t="n"/>
      <c r="AC18" s="664" t="n"/>
      <c r="AZ18" s="1" t="n"/>
    </row>
    <row r="19" ht="27.75" customHeight="1">
      <c r="A19" s="337" t="inlineStr">
        <is>
          <t>Ядрена копоть</t>
        </is>
      </c>
      <c r="B19" s="665" t="n"/>
      <c r="C19" s="665" t="n"/>
      <c r="D19" s="665" t="n"/>
      <c r="E19" s="665" t="n"/>
      <c r="F19" s="665" t="n"/>
      <c r="G19" s="665" t="n"/>
      <c r="H19" s="665" t="n"/>
      <c r="I19" s="665" t="n"/>
      <c r="J19" s="665" t="n"/>
      <c r="K19" s="665" t="n"/>
      <c r="L19" s="665" t="n"/>
      <c r="M19" s="665" t="n"/>
      <c r="N19" s="665" t="n"/>
      <c r="O19" s="665" t="n"/>
      <c r="P19" s="665" t="n"/>
      <c r="Q19" s="665" t="n"/>
      <c r="R19" s="665" t="n"/>
      <c r="S19" s="665" t="n"/>
      <c r="T19" s="665" t="n"/>
      <c r="U19" s="665" t="n"/>
      <c r="V19" s="665" t="n"/>
      <c r="W19" s="665" t="n"/>
      <c r="X19" s="55" t="n"/>
      <c r="Y19" s="55" t="n"/>
    </row>
    <row r="20" ht="16.5" customHeight="1">
      <c r="A20" s="31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14" t="n"/>
      <c r="Y20" s="314" t="n"/>
    </row>
    <row r="21" ht="14.25" customHeight="1">
      <c r="A21" s="315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15" t="n"/>
      <c r="Y21" s="315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6" t="n">
        <v>4607091389258</v>
      </c>
      <c r="E22" s="634" t="n"/>
      <c r="F22" s="666" t="n">
        <v>0.3</v>
      </c>
      <c r="G22" s="38" t="n">
        <v>6</v>
      </c>
      <c r="H22" s="666" t="n">
        <v>1.8</v>
      </c>
      <c r="I22" s="666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7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68" t="n"/>
      <c r="O22" s="668" t="n"/>
      <c r="P22" s="668" t="n"/>
      <c r="Q22" s="634" t="n"/>
      <c r="R22" s="40" t="inlineStr"/>
      <c r="S22" s="40" t="inlineStr"/>
      <c r="T22" s="41" t="inlineStr">
        <is>
          <t>кг</t>
        </is>
      </c>
      <c r="U22" s="669" t="n">
        <v>0</v>
      </c>
      <c r="V22" s="670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4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1" t="n"/>
      <c r="M23" s="672" t="inlineStr">
        <is>
          <t>Итого</t>
        </is>
      </c>
      <c r="N23" s="642" t="n"/>
      <c r="O23" s="642" t="n"/>
      <c r="P23" s="642" t="n"/>
      <c r="Q23" s="642" t="n"/>
      <c r="R23" s="642" t="n"/>
      <c r="S23" s="643" t="n"/>
      <c r="T23" s="43" t="inlineStr">
        <is>
          <t>кор</t>
        </is>
      </c>
      <c r="U23" s="673">
        <f>IFERROR(U22/H22,"0")</f>
        <v/>
      </c>
      <c r="V23" s="673">
        <f>IFERROR(V22/H22,"0")</f>
        <v/>
      </c>
      <c r="W23" s="673">
        <f>IFERROR(IF(W22="",0,W22),"0")</f>
        <v/>
      </c>
      <c r="X23" s="674" t="n"/>
      <c r="Y23" s="674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1" t="n"/>
      <c r="M24" s="672" t="inlineStr">
        <is>
          <t>Итого</t>
        </is>
      </c>
      <c r="N24" s="642" t="n"/>
      <c r="O24" s="642" t="n"/>
      <c r="P24" s="642" t="n"/>
      <c r="Q24" s="642" t="n"/>
      <c r="R24" s="642" t="n"/>
      <c r="S24" s="643" t="n"/>
      <c r="T24" s="43" t="inlineStr">
        <is>
          <t>кг</t>
        </is>
      </c>
      <c r="U24" s="673">
        <f>IFERROR(SUM(U22:U22),"0")</f>
        <v/>
      </c>
      <c r="V24" s="673">
        <f>IFERROR(SUM(V22:V22),"0")</f>
        <v/>
      </c>
      <c r="W24" s="43" t="n"/>
      <c r="X24" s="674" t="n"/>
      <c r="Y24" s="674" t="n"/>
    </row>
    <row r="25" ht="14.25" customHeight="1">
      <c r="A25" s="315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15" t="n"/>
      <c r="Y25" s="315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6" t="n">
        <v>4607091383881</v>
      </c>
      <c r="E26" s="634" t="n"/>
      <c r="F26" s="666" t="n">
        <v>0.33</v>
      </c>
      <c r="G26" s="38" t="n">
        <v>6</v>
      </c>
      <c r="H26" s="666" t="n">
        <v>1.98</v>
      </c>
      <c r="I26" s="666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5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68" t="n"/>
      <c r="O26" s="668" t="n"/>
      <c r="P26" s="668" t="n"/>
      <c r="Q26" s="634" t="n"/>
      <c r="R26" s="40" t="inlineStr"/>
      <c r="S26" s="40" t="inlineStr"/>
      <c r="T26" s="41" t="inlineStr">
        <is>
          <t>кг</t>
        </is>
      </c>
      <c r="U26" s="669" t="n">
        <v>0</v>
      </c>
      <c r="V26" s="670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6" t="n">
        <v>4607091388237</v>
      </c>
      <c r="E27" s="634" t="n"/>
      <c r="F27" s="666" t="n">
        <v>0.42</v>
      </c>
      <c r="G27" s="38" t="n">
        <v>6</v>
      </c>
      <c r="H27" s="666" t="n">
        <v>2.52</v>
      </c>
      <c r="I27" s="666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6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68" t="n"/>
      <c r="O27" s="668" t="n"/>
      <c r="P27" s="668" t="n"/>
      <c r="Q27" s="634" t="n"/>
      <c r="R27" s="40" t="inlineStr"/>
      <c r="S27" s="40" t="inlineStr"/>
      <c r="T27" s="41" t="inlineStr">
        <is>
          <t>кг</t>
        </is>
      </c>
      <c r="U27" s="669" t="n">
        <v>0</v>
      </c>
      <c r="V27" s="670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6" t="n">
        <v>4607091383935</v>
      </c>
      <c r="E28" s="634" t="n"/>
      <c r="F28" s="666" t="n">
        <v>0.33</v>
      </c>
      <c r="G28" s="38" t="n">
        <v>6</v>
      </c>
      <c r="H28" s="666" t="n">
        <v>1.98</v>
      </c>
      <c r="I28" s="666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68" t="n"/>
      <c r="O28" s="668" t="n"/>
      <c r="P28" s="668" t="n"/>
      <c r="Q28" s="634" t="n"/>
      <c r="R28" s="40" t="inlineStr"/>
      <c r="S28" s="40" t="inlineStr"/>
      <c r="T28" s="41" t="inlineStr">
        <is>
          <t>кг</t>
        </is>
      </c>
      <c r="U28" s="669" t="n">
        <v>0</v>
      </c>
      <c r="V28" s="670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6" t="n">
        <v>4680115881853</v>
      </c>
      <c r="E29" s="634" t="n"/>
      <c r="F29" s="666" t="n">
        <v>0.33</v>
      </c>
      <c r="G29" s="38" t="n">
        <v>6</v>
      </c>
      <c r="H29" s="666" t="n">
        <v>1.98</v>
      </c>
      <c r="I29" s="666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78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68" t="n"/>
      <c r="O29" s="668" t="n"/>
      <c r="P29" s="668" t="n"/>
      <c r="Q29" s="634" t="n"/>
      <c r="R29" s="40" t="inlineStr"/>
      <c r="S29" s="40" t="inlineStr"/>
      <c r="T29" s="41" t="inlineStr">
        <is>
          <t>кг</t>
        </is>
      </c>
      <c r="U29" s="669" t="n">
        <v>0</v>
      </c>
      <c r="V29" s="670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6" t="n">
        <v>4607091383911</v>
      </c>
      <c r="E30" s="634" t="n"/>
      <c r="F30" s="666" t="n">
        <v>0.33</v>
      </c>
      <c r="G30" s="38" t="n">
        <v>6</v>
      </c>
      <c r="H30" s="666" t="n">
        <v>1.98</v>
      </c>
      <c r="I30" s="666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79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68" t="n"/>
      <c r="O30" s="668" t="n"/>
      <c r="P30" s="668" t="n"/>
      <c r="Q30" s="634" t="n"/>
      <c r="R30" s="40" t="inlineStr"/>
      <c r="S30" s="40" t="inlineStr"/>
      <c r="T30" s="41" t="inlineStr">
        <is>
          <t>кг</t>
        </is>
      </c>
      <c r="U30" s="669" t="n">
        <v>0</v>
      </c>
      <c r="V30" s="670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6" t="n">
        <v>4607091388244</v>
      </c>
      <c r="E31" s="634" t="n"/>
      <c r="F31" s="666" t="n">
        <v>0.42</v>
      </c>
      <c r="G31" s="38" t="n">
        <v>6</v>
      </c>
      <c r="H31" s="666" t="n">
        <v>2.52</v>
      </c>
      <c r="I31" s="666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0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68" t="n"/>
      <c r="O31" s="668" t="n"/>
      <c r="P31" s="668" t="n"/>
      <c r="Q31" s="634" t="n"/>
      <c r="R31" s="40" t="inlineStr"/>
      <c r="S31" s="40" t="inlineStr"/>
      <c r="T31" s="41" t="inlineStr">
        <is>
          <t>кг</t>
        </is>
      </c>
      <c r="U31" s="669" t="n">
        <v>0</v>
      </c>
      <c r="V31" s="670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4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1" t="n"/>
      <c r="M32" s="672" t="inlineStr">
        <is>
          <t>Итого</t>
        </is>
      </c>
      <c r="N32" s="642" t="n"/>
      <c r="O32" s="642" t="n"/>
      <c r="P32" s="642" t="n"/>
      <c r="Q32" s="642" t="n"/>
      <c r="R32" s="642" t="n"/>
      <c r="S32" s="643" t="n"/>
      <c r="T32" s="43" t="inlineStr">
        <is>
          <t>кор</t>
        </is>
      </c>
      <c r="U32" s="673">
        <f>IFERROR(U26/H26,"0")+IFERROR(U27/H27,"0")+IFERROR(U28/H28,"0")+IFERROR(U29/H29,"0")+IFERROR(U30/H30,"0")+IFERROR(U31/H31,"0")</f>
        <v/>
      </c>
      <c r="V32" s="673">
        <f>IFERROR(V26/H26,"0")+IFERROR(V27/H27,"0")+IFERROR(V28/H28,"0")+IFERROR(V29/H29,"0")+IFERROR(V30/H30,"0")+IFERROR(V31/H31,"0")</f>
        <v/>
      </c>
      <c r="W32" s="673">
        <f>IFERROR(IF(W26="",0,W26),"0")+IFERROR(IF(W27="",0,W27),"0")+IFERROR(IF(W28="",0,W28),"0")+IFERROR(IF(W29="",0,W29),"0")+IFERROR(IF(W30="",0,W30),"0")+IFERROR(IF(W31="",0,W31),"0")</f>
        <v/>
      </c>
      <c r="X32" s="674" t="n"/>
      <c r="Y32" s="674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1" t="n"/>
      <c r="M33" s="672" t="inlineStr">
        <is>
          <t>Итого</t>
        </is>
      </c>
      <c r="N33" s="642" t="n"/>
      <c r="O33" s="642" t="n"/>
      <c r="P33" s="642" t="n"/>
      <c r="Q33" s="642" t="n"/>
      <c r="R33" s="642" t="n"/>
      <c r="S33" s="643" t="n"/>
      <c r="T33" s="43" t="inlineStr">
        <is>
          <t>кг</t>
        </is>
      </c>
      <c r="U33" s="673">
        <f>IFERROR(SUM(U26:U31),"0")</f>
        <v/>
      </c>
      <c r="V33" s="673">
        <f>IFERROR(SUM(V26:V31),"0")</f>
        <v/>
      </c>
      <c r="W33" s="43" t="n"/>
      <c r="X33" s="674" t="n"/>
      <c r="Y33" s="674" t="n"/>
    </row>
    <row r="34" ht="14.25" customHeight="1">
      <c r="A34" s="315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15" t="n"/>
      <c r="Y34" s="315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6" t="n">
        <v>4607091388503</v>
      </c>
      <c r="E35" s="634" t="n"/>
      <c r="F35" s="666" t="n">
        <v>0.05</v>
      </c>
      <c r="G35" s="38" t="n">
        <v>12</v>
      </c>
      <c r="H35" s="666" t="n">
        <v>0.6</v>
      </c>
      <c r="I35" s="666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1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68" t="n"/>
      <c r="O35" s="668" t="n"/>
      <c r="P35" s="668" t="n"/>
      <c r="Q35" s="634" t="n"/>
      <c r="R35" s="40" t="inlineStr"/>
      <c r="S35" s="40" t="inlineStr"/>
      <c r="T35" s="41" t="inlineStr">
        <is>
          <t>кг</t>
        </is>
      </c>
      <c r="U35" s="669" t="n">
        <v>0</v>
      </c>
      <c r="V35" s="670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24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71" t="n"/>
      <c r="M36" s="672" t="inlineStr">
        <is>
          <t>Итого</t>
        </is>
      </c>
      <c r="N36" s="642" t="n"/>
      <c r="O36" s="642" t="n"/>
      <c r="P36" s="642" t="n"/>
      <c r="Q36" s="642" t="n"/>
      <c r="R36" s="642" t="n"/>
      <c r="S36" s="643" t="n"/>
      <c r="T36" s="43" t="inlineStr">
        <is>
          <t>кор</t>
        </is>
      </c>
      <c r="U36" s="673">
        <f>IFERROR(U35/H35,"0")</f>
        <v/>
      </c>
      <c r="V36" s="673">
        <f>IFERROR(V35/H35,"0")</f>
        <v/>
      </c>
      <c r="W36" s="673">
        <f>IFERROR(IF(W35="",0,W35),"0")</f>
        <v/>
      </c>
      <c r="X36" s="674" t="n"/>
      <c r="Y36" s="674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1" t="n"/>
      <c r="M37" s="672" t="inlineStr">
        <is>
          <t>Итого</t>
        </is>
      </c>
      <c r="N37" s="642" t="n"/>
      <c r="O37" s="642" t="n"/>
      <c r="P37" s="642" t="n"/>
      <c r="Q37" s="642" t="n"/>
      <c r="R37" s="642" t="n"/>
      <c r="S37" s="643" t="n"/>
      <c r="T37" s="43" t="inlineStr">
        <is>
          <t>кг</t>
        </is>
      </c>
      <c r="U37" s="673">
        <f>IFERROR(SUM(U35:U35),"0")</f>
        <v/>
      </c>
      <c r="V37" s="673">
        <f>IFERROR(SUM(V35:V35),"0")</f>
        <v/>
      </c>
      <c r="W37" s="43" t="n"/>
      <c r="X37" s="674" t="n"/>
      <c r="Y37" s="674" t="n"/>
    </row>
    <row r="38" ht="14.25" customHeight="1">
      <c r="A38" s="315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15" t="n"/>
      <c r="Y38" s="315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16" t="n">
        <v>4607091388282</v>
      </c>
      <c r="E39" s="634" t="n"/>
      <c r="F39" s="666" t="n">
        <v>0.3</v>
      </c>
      <c r="G39" s="38" t="n">
        <v>6</v>
      </c>
      <c r="H39" s="666" t="n">
        <v>1.8</v>
      </c>
      <c r="I39" s="666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82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68" t="n"/>
      <c r="O39" s="668" t="n"/>
      <c r="P39" s="668" t="n"/>
      <c r="Q39" s="634" t="n"/>
      <c r="R39" s="40" t="inlineStr"/>
      <c r="S39" s="40" t="inlineStr"/>
      <c r="T39" s="41" t="inlineStr">
        <is>
          <t>кг</t>
        </is>
      </c>
      <c r="U39" s="669" t="n">
        <v>0</v>
      </c>
      <c r="V39" s="670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24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71" t="n"/>
      <c r="M40" s="672" t="inlineStr">
        <is>
          <t>Итого</t>
        </is>
      </c>
      <c r="N40" s="642" t="n"/>
      <c r="O40" s="642" t="n"/>
      <c r="P40" s="642" t="n"/>
      <c r="Q40" s="642" t="n"/>
      <c r="R40" s="642" t="n"/>
      <c r="S40" s="643" t="n"/>
      <c r="T40" s="43" t="inlineStr">
        <is>
          <t>кор</t>
        </is>
      </c>
      <c r="U40" s="673">
        <f>IFERROR(U39/H39,"0")</f>
        <v/>
      </c>
      <c r="V40" s="673">
        <f>IFERROR(V39/H39,"0")</f>
        <v/>
      </c>
      <c r="W40" s="673">
        <f>IFERROR(IF(W39="",0,W39),"0")</f>
        <v/>
      </c>
      <c r="X40" s="674" t="n"/>
      <c r="Y40" s="674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1" t="n"/>
      <c r="M41" s="672" t="inlineStr">
        <is>
          <t>Итого</t>
        </is>
      </c>
      <c r="N41" s="642" t="n"/>
      <c r="O41" s="642" t="n"/>
      <c r="P41" s="642" t="n"/>
      <c r="Q41" s="642" t="n"/>
      <c r="R41" s="642" t="n"/>
      <c r="S41" s="643" t="n"/>
      <c r="T41" s="43" t="inlineStr">
        <is>
          <t>кг</t>
        </is>
      </c>
      <c r="U41" s="673">
        <f>IFERROR(SUM(U39:U39),"0")</f>
        <v/>
      </c>
      <c r="V41" s="673">
        <f>IFERROR(SUM(V39:V39),"0")</f>
        <v/>
      </c>
      <c r="W41" s="43" t="n"/>
      <c r="X41" s="674" t="n"/>
      <c r="Y41" s="674" t="n"/>
    </row>
    <row r="42" ht="14.25" customHeight="1">
      <c r="A42" s="315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15" t="n"/>
      <c r="Y42" s="315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16" t="n">
        <v>4607091389111</v>
      </c>
      <c r="E43" s="634" t="n"/>
      <c r="F43" s="666" t="n">
        <v>0.025</v>
      </c>
      <c r="G43" s="38" t="n">
        <v>10</v>
      </c>
      <c r="H43" s="666" t="n">
        <v>0.25</v>
      </c>
      <c r="I43" s="666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83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68" t="n"/>
      <c r="O43" s="668" t="n"/>
      <c r="P43" s="668" t="n"/>
      <c r="Q43" s="634" t="n"/>
      <c r="R43" s="40" t="inlineStr"/>
      <c r="S43" s="40" t="inlineStr"/>
      <c r="T43" s="41" t="inlineStr">
        <is>
          <t>кг</t>
        </is>
      </c>
      <c r="U43" s="669" t="n">
        <v>0</v>
      </c>
      <c r="V43" s="670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24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71" t="n"/>
      <c r="M44" s="672" t="inlineStr">
        <is>
          <t>Итого</t>
        </is>
      </c>
      <c r="N44" s="642" t="n"/>
      <c r="O44" s="642" t="n"/>
      <c r="P44" s="642" t="n"/>
      <c r="Q44" s="642" t="n"/>
      <c r="R44" s="642" t="n"/>
      <c r="S44" s="643" t="n"/>
      <c r="T44" s="43" t="inlineStr">
        <is>
          <t>кор</t>
        </is>
      </c>
      <c r="U44" s="673">
        <f>IFERROR(U43/H43,"0")</f>
        <v/>
      </c>
      <c r="V44" s="673">
        <f>IFERROR(V43/H43,"0")</f>
        <v/>
      </c>
      <c r="W44" s="673">
        <f>IFERROR(IF(W43="",0,W43),"0")</f>
        <v/>
      </c>
      <c r="X44" s="674" t="n"/>
      <c r="Y44" s="674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1" t="n"/>
      <c r="M45" s="672" t="inlineStr">
        <is>
          <t>Итого</t>
        </is>
      </c>
      <c r="N45" s="642" t="n"/>
      <c r="O45" s="642" t="n"/>
      <c r="P45" s="642" t="n"/>
      <c r="Q45" s="642" t="n"/>
      <c r="R45" s="642" t="n"/>
      <c r="S45" s="643" t="n"/>
      <c r="T45" s="43" t="inlineStr">
        <is>
          <t>кг</t>
        </is>
      </c>
      <c r="U45" s="673">
        <f>IFERROR(SUM(U43:U43),"0")</f>
        <v/>
      </c>
      <c r="V45" s="673">
        <f>IFERROR(SUM(V43:V43),"0")</f>
        <v/>
      </c>
      <c r="W45" s="43" t="n"/>
      <c r="X45" s="674" t="n"/>
      <c r="Y45" s="674" t="n"/>
    </row>
    <row r="46" ht="27.75" customHeight="1">
      <c r="A46" s="337" t="inlineStr">
        <is>
          <t>Вязанка</t>
        </is>
      </c>
      <c r="B46" s="665" t="n"/>
      <c r="C46" s="665" t="n"/>
      <c r="D46" s="665" t="n"/>
      <c r="E46" s="665" t="n"/>
      <c r="F46" s="665" t="n"/>
      <c r="G46" s="665" t="n"/>
      <c r="H46" s="665" t="n"/>
      <c r="I46" s="665" t="n"/>
      <c r="J46" s="665" t="n"/>
      <c r="K46" s="665" t="n"/>
      <c r="L46" s="665" t="n"/>
      <c r="M46" s="665" t="n"/>
      <c r="N46" s="665" t="n"/>
      <c r="O46" s="665" t="n"/>
      <c r="P46" s="665" t="n"/>
      <c r="Q46" s="665" t="n"/>
      <c r="R46" s="665" t="n"/>
      <c r="S46" s="665" t="n"/>
      <c r="T46" s="665" t="n"/>
      <c r="U46" s="665" t="n"/>
      <c r="V46" s="665" t="n"/>
      <c r="W46" s="665" t="n"/>
      <c r="X46" s="55" t="n"/>
      <c r="Y46" s="55" t="n"/>
    </row>
    <row r="47" ht="16.5" customHeight="1">
      <c r="A47" s="314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14" t="n"/>
      <c r="Y47" s="314" t="n"/>
    </row>
    <row r="48" ht="14.25" customHeight="1">
      <c r="A48" s="315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15" t="n"/>
      <c r="Y48" s="315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16" t="n">
        <v>4680115881440</v>
      </c>
      <c r="E49" s="634" t="n"/>
      <c r="F49" s="666" t="n">
        <v>1.35</v>
      </c>
      <c r="G49" s="38" t="n">
        <v>8</v>
      </c>
      <c r="H49" s="666" t="n">
        <v>10.8</v>
      </c>
      <c r="I49" s="666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84">
        <f>HYPERLINK("https://abi.ru/products/Охлажденные/Вязанка/Столичная/Ветчины/P003234/","Ветчины «Филейская» Весовые Вектор ТМ «Вязанка»")</f>
        <v/>
      </c>
      <c r="N49" s="668" t="n"/>
      <c r="O49" s="668" t="n"/>
      <c r="P49" s="668" t="n"/>
      <c r="Q49" s="634" t="n"/>
      <c r="R49" s="40" t="inlineStr"/>
      <c r="S49" s="40" t="inlineStr"/>
      <c r="T49" s="41" t="inlineStr">
        <is>
          <t>кг</t>
        </is>
      </c>
      <c r="U49" s="669" t="n">
        <v>0</v>
      </c>
      <c r="V49" s="670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>
      <c r="A50" s="324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671" t="n"/>
      <c r="M50" s="672" t="inlineStr">
        <is>
          <t>Итого</t>
        </is>
      </c>
      <c r="N50" s="642" t="n"/>
      <c r="O50" s="642" t="n"/>
      <c r="P50" s="642" t="n"/>
      <c r="Q50" s="642" t="n"/>
      <c r="R50" s="642" t="n"/>
      <c r="S50" s="643" t="n"/>
      <c r="T50" s="43" t="inlineStr">
        <is>
          <t>кор</t>
        </is>
      </c>
      <c r="U50" s="673">
        <f>IFERROR(U49/H49,"0")</f>
        <v/>
      </c>
      <c r="V50" s="673">
        <f>IFERROR(V49/H49,"0")</f>
        <v/>
      </c>
      <c r="W50" s="673">
        <f>IFERROR(IF(W49="",0,W49),"0")</f>
        <v/>
      </c>
      <c r="X50" s="674" t="n"/>
      <c r="Y50" s="674" t="n"/>
    </row>
    <row r="5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71" t="n"/>
      <c r="M51" s="672" t="inlineStr">
        <is>
          <t>Итого</t>
        </is>
      </c>
      <c r="N51" s="642" t="n"/>
      <c r="O51" s="642" t="n"/>
      <c r="P51" s="642" t="n"/>
      <c r="Q51" s="642" t="n"/>
      <c r="R51" s="642" t="n"/>
      <c r="S51" s="643" t="n"/>
      <c r="T51" s="43" t="inlineStr">
        <is>
          <t>кг</t>
        </is>
      </c>
      <c r="U51" s="673">
        <f>IFERROR(SUM(U49:U49),"0")</f>
        <v/>
      </c>
      <c r="V51" s="673">
        <f>IFERROR(SUM(V49:V49),"0")</f>
        <v/>
      </c>
      <c r="W51" s="43" t="n"/>
      <c r="X51" s="674" t="n"/>
      <c r="Y51" s="674" t="n"/>
    </row>
    <row r="52" ht="16.5" customHeight="1">
      <c r="A52" s="314" t="inlineStr">
        <is>
          <t>Классическая</t>
        </is>
      </c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314" t="n"/>
      <c r="Y52" s="314" t="n"/>
    </row>
    <row r="53" ht="14.25" customHeight="1">
      <c r="A53" s="315" t="inlineStr">
        <is>
          <t>Вареные колбасы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15" t="n"/>
      <c r="Y53" s="315" t="n"/>
    </row>
    <row r="54" ht="27" customHeight="1">
      <c r="A54" s="64" t="inlineStr">
        <is>
          <t>SU002829</t>
        </is>
      </c>
      <c r="B54" s="64" t="inlineStr">
        <is>
          <t>P003235</t>
        </is>
      </c>
      <c r="C54" s="37" t="n">
        <v>4301011452</v>
      </c>
      <c r="D54" s="316" t="n">
        <v>4680115881426</v>
      </c>
      <c r="E54" s="634" t="n"/>
      <c r="F54" s="666" t="n">
        <v>1.35</v>
      </c>
      <c r="G54" s="38" t="n">
        <v>8</v>
      </c>
      <c r="H54" s="666" t="n">
        <v>10.8</v>
      </c>
      <c r="I54" s="666" t="n">
        <v>11.28</v>
      </c>
      <c r="J54" s="38" t="n">
        <v>56</v>
      </c>
      <c r="K54" s="39" t="inlineStr">
        <is>
          <t>СК1</t>
        </is>
      </c>
      <c r="L54" s="38" t="n">
        <v>50</v>
      </c>
      <c r="M54" s="68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4" s="668" t="n"/>
      <c r="O54" s="668" t="n"/>
      <c r="P54" s="668" t="n"/>
      <c r="Q54" s="634" t="n"/>
      <c r="R54" s="40" t="inlineStr"/>
      <c r="S54" s="40" t="inlineStr"/>
      <c r="T54" s="41" t="inlineStr">
        <is>
          <t>кг</t>
        </is>
      </c>
      <c r="U54" s="669" t="n">
        <v>0</v>
      </c>
      <c r="V54" s="670">
        <f>IFERROR(IF(U54="",0,CEILING((U54/$H54),1)*$H54),"")</f>
        <v/>
      </c>
      <c r="W54" s="42">
        <f>IFERROR(IF(V54=0,"",ROUNDUP(V54/H54,0)*0.02175),"")</f>
        <v/>
      </c>
      <c r="X54" s="69" t="inlineStr"/>
      <c r="Y54" s="70" t="inlineStr"/>
      <c r="AC54" s="71" t="n"/>
      <c r="AZ54" s="84" t="inlineStr">
        <is>
          <t>КИ</t>
        </is>
      </c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16" t="n">
        <v>4680115881426</v>
      </c>
      <c r="E55" s="634" t="n"/>
      <c r="F55" s="666" t="n">
        <v>1.35</v>
      </c>
      <c r="G55" s="38" t="n">
        <v>8</v>
      </c>
      <c r="H55" s="666" t="n">
        <v>10.8</v>
      </c>
      <c r="I55" s="666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686" t="inlineStr">
        <is>
          <t>Вареные колбасы «Филейская» Весовые Вектор ТМ «Вязанка»</t>
        </is>
      </c>
      <c r="N55" s="668" t="n"/>
      <c r="O55" s="668" t="n"/>
      <c r="P55" s="668" t="n"/>
      <c r="Q55" s="634" t="n"/>
      <c r="R55" s="40" t="inlineStr"/>
      <c r="S55" s="40" t="inlineStr"/>
      <c r="T55" s="41" t="inlineStr">
        <is>
          <t>кг</t>
        </is>
      </c>
      <c r="U55" s="669" t="n">
        <v>0</v>
      </c>
      <c r="V55" s="670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SU002815</t>
        </is>
      </c>
      <c r="B56" s="64" t="inlineStr">
        <is>
          <t>P003227</t>
        </is>
      </c>
      <c r="C56" s="37" t="n">
        <v>4301011437</v>
      </c>
      <c r="D56" s="316" t="n">
        <v>4680115881419</v>
      </c>
      <c r="E56" s="634" t="n"/>
      <c r="F56" s="666" t="n">
        <v>0.45</v>
      </c>
      <c r="G56" s="38" t="n">
        <v>10</v>
      </c>
      <c r="H56" s="666" t="n">
        <v>4.5</v>
      </c>
      <c r="I56" s="666" t="n">
        <v>4.74</v>
      </c>
      <c r="J56" s="38" t="n">
        <v>120</v>
      </c>
      <c r="K56" s="39" t="inlineStr">
        <is>
          <t>СК1</t>
        </is>
      </c>
      <c r="L56" s="38" t="n">
        <v>50</v>
      </c>
      <c r="M56" s="68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6" s="668" t="n"/>
      <c r="O56" s="668" t="n"/>
      <c r="P56" s="668" t="n"/>
      <c r="Q56" s="634" t="n"/>
      <c r="R56" s="40" t="inlineStr"/>
      <c r="S56" s="40" t="inlineStr"/>
      <c r="T56" s="41" t="inlineStr">
        <is>
          <t>кг</t>
        </is>
      </c>
      <c r="U56" s="669" t="n">
        <v>0</v>
      </c>
      <c r="V56" s="670">
        <f>IFERROR(IF(U56="",0,CEILING((U56/$H56),1)*$H56),"")</f>
        <v/>
      </c>
      <c r="W56" s="42">
        <f>IFERROR(IF(V56=0,"",ROUNDUP(V56/H56,0)*0.00937),"")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SU002831</t>
        </is>
      </c>
      <c r="B57" s="64" t="inlineStr">
        <is>
          <t>P003243</t>
        </is>
      </c>
      <c r="C57" s="37" t="n">
        <v>4301011458</v>
      </c>
      <c r="D57" s="316" t="n">
        <v>4680115881525</v>
      </c>
      <c r="E57" s="634" t="n"/>
      <c r="F57" s="666" t="n">
        <v>0.4</v>
      </c>
      <c r="G57" s="38" t="n">
        <v>10</v>
      </c>
      <c r="H57" s="666" t="n">
        <v>4</v>
      </c>
      <c r="I57" s="666" t="n">
        <v>4.24</v>
      </c>
      <c r="J57" s="38" t="n">
        <v>120</v>
      </c>
      <c r="K57" s="39" t="inlineStr">
        <is>
          <t>СК1</t>
        </is>
      </c>
      <c r="L57" s="38" t="n">
        <v>50</v>
      </c>
      <c r="M57" s="688" t="inlineStr">
        <is>
          <t>Колбаса вареная Филейская ТМ Вязанка ТС Классическая полиамид ф/в 0,4 кг</t>
        </is>
      </c>
      <c r="N57" s="668" t="n"/>
      <c r="O57" s="668" t="n"/>
      <c r="P57" s="668" t="n"/>
      <c r="Q57" s="634" t="n"/>
      <c r="R57" s="40" t="inlineStr"/>
      <c r="S57" s="40" t="inlineStr"/>
      <c r="T57" s="41" t="inlineStr">
        <is>
          <t>кг</t>
        </is>
      </c>
      <c r="U57" s="669" t="n">
        <v>59.2</v>
      </c>
      <c r="V57" s="670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>
      <c r="A58" s="324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671" t="n"/>
      <c r="M58" s="672" t="inlineStr">
        <is>
          <t>Итого</t>
        </is>
      </c>
      <c r="N58" s="642" t="n"/>
      <c r="O58" s="642" t="n"/>
      <c r="P58" s="642" t="n"/>
      <c r="Q58" s="642" t="n"/>
      <c r="R58" s="642" t="n"/>
      <c r="S58" s="643" t="n"/>
      <c r="T58" s="43" t="inlineStr">
        <is>
          <t>кор</t>
        </is>
      </c>
      <c r="U58" s="673">
        <f>IFERROR(U54/H54,"0")+IFERROR(U55/H55,"0")+IFERROR(U56/H56,"0")+IFERROR(U57/H57,"0")</f>
        <v/>
      </c>
      <c r="V58" s="673">
        <f>IFERROR(V54/H54,"0")+IFERROR(V55/H55,"0")+IFERROR(V56/H56,"0")+IFERROR(V57/H57,"0")</f>
        <v/>
      </c>
      <c r="W58" s="673">
        <f>IFERROR(IF(W54="",0,W54),"0")+IFERROR(IF(W55="",0,W55),"0")+IFERROR(IF(W56="",0,W56),"0")+IFERROR(IF(W57="",0,W57),"0")</f>
        <v/>
      </c>
      <c r="X58" s="674" t="n"/>
      <c r="Y58" s="674" t="n"/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1" t="n"/>
      <c r="M59" s="672" t="inlineStr">
        <is>
          <t>Итого</t>
        </is>
      </c>
      <c r="N59" s="642" t="n"/>
      <c r="O59" s="642" t="n"/>
      <c r="P59" s="642" t="n"/>
      <c r="Q59" s="642" t="n"/>
      <c r="R59" s="642" t="n"/>
      <c r="S59" s="643" t="n"/>
      <c r="T59" s="43" t="inlineStr">
        <is>
          <t>кг</t>
        </is>
      </c>
      <c r="U59" s="673">
        <f>IFERROR(SUM(U54:U57),"0")</f>
        <v/>
      </c>
      <c r="V59" s="673">
        <f>IFERROR(SUM(V54:V57),"0")</f>
        <v/>
      </c>
      <c r="W59" s="43" t="n"/>
      <c r="X59" s="674" t="n"/>
      <c r="Y59" s="674" t="n"/>
    </row>
    <row r="60" ht="16.5" customHeight="1">
      <c r="A60" s="314" t="inlineStr">
        <is>
          <t>Вязанка</t>
        </is>
      </c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314" t="n"/>
      <c r="Y60" s="314" t="n"/>
    </row>
    <row r="61" ht="14.25" customHeight="1">
      <c r="A61" s="315" t="inlineStr">
        <is>
          <t>Вареные колбасы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15" t="n"/>
      <c r="Y61" s="315" t="n"/>
    </row>
    <row r="62" ht="27" customHeight="1">
      <c r="A62" s="64" t="inlineStr">
        <is>
          <t>SU000124</t>
        </is>
      </c>
      <c r="B62" s="64" t="inlineStr">
        <is>
          <t>P003690</t>
        </is>
      </c>
      <c r="C62" s="37" t="n">
        <v>4301011623</v>
      </c>
      <c r="D62" s="316" t="n">
        <v>4607091382945</v>
      </c>
      <c r="E62" s="634" t="n"/>
      <c r="F62" s="666" t="n">
        <v>1.4</v>
      </c>
      <c r="G62" s="38" t="n">
        <v>8</v>
      </c>
      <c r="H62" s="666" t="n">
        <v>11.2</v>
      </c>
      <c r="I62" s="666" t="n">
        <v>11.68</v>
      </c>
      <c r="J62" s="38" t="n">
        <v>56</v>
      </c>
      <c r="K62" s="39" t="inlineStr">
        <is>
          <t>СК1</t>
        </is>
      </c>
      <c r="L62" s="38" t="n">
        <v>50</v>
      </c>
      <c r="M62" s="689" t="inlineStr">
        <is>
          <t>Вареные колбасы «Вязанка со шпиком» Весовые Вектор УВВ ТМ «Вязанка»</t>
        </is>
      </c>
      <c r="N62" s="668" t="n"/>
      <c r="O62" s="668" t="n"/>
      <c r="P62" s="668" t="n"/>
      <c r="Q62" s="634" t="n"/>
      <c r="R62" s="40" t="inlineStr"/>
      <c r="S62" s="40" t="inlineStr"/>
      <c r="T62" s="41" t="inlineStr">
        <is>
          <t>кг</t>
        </is>
      </c>
      <c r="U62" s="669" t="n">
        <v>0</v>
      </c>
      <c r="V62" s="670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88" t="inlineStr">
        <is>
          <t>КИ</t>
        </is>
      </c>
    </row>
    <row r="63" ht="27" customHeight="1">
      <c r="A63" s="64" t="inlineStr">
        <is>
          <t>SU000722</t>
        </is>
      </c>
      <c r="B63" s="64" t="inlineStr">
        <is>
          <t>P003011</t>
        </is>
      </c>
      <c r="C63" s="37" t="n">
        <v>4301011380</v>
      </c>
      <c r="D63" s="316" t="n">
        <v>4607091385670</v>
      </c>
      <c r="E63" s="634" t="n"/>
      <c r="F63" s="666" t="n">
        <v>1.35</v>
      </c>
      <c r="G63" s="38" t="n">
        <v>8</v>
      </c>
      <c r="H63" s="666" t="n">
        <v>10.8</v>
      </c>
      <c r="I63" s="666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0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3" s="668" t="n"/>
      <c r="O63" s="668" t="n"/>
      <c r="P63" s="668" t="n"/>
      <c r="Q63" s="634" t="n"/>
      <c r="R63" s="40" t="inlineStr"/>
      <c r="S63" s="40" t="inlineStr"/>
      <c r="T63" s="41" t="inlineStr">
        <is>
          <t>кг</t>
        </is>
      </c>
      <c r="U63" s="669" t="n">
        <v>76.95</v>
      </c>
      <c r="V63" s="670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SU002830</t>
        </is>
      </c>
      <c r="B64" s="64" t="inlineStr">
        <is>
          <t>P003239</t>
        </is>
      </c>
      <c r="C64" s="37" t="n">
        <v>4301011468</v>
      </c>
      <c r="D64" s="316" t="n">
        <v>4680115881327</v>
      </c>
      <c r="E64" s="634" t="n"/>
      <c r="F64" s="666" t="n">
        <v>1.35</v>
      </c>
      <c r="G64" s="38" t="n">
        <v>8</v>
      </c>
      <c r="H64" s="666" t="n">
        <v>10.8</v>
      </c>
      <c r="I64" s="666" t="n">
        <v>11.28</v>
      </c>
      <c r="J64" s="38" t="n">
        <v>56</v>
      </c>
      <c r="K64" s="39" t="inlineStr">
        <is>
          <t>СК4</t>
        </is>
      </c>
      <c r="L64" s="38" t="n">
        <v>50</v>
      </c>
      <c r="M64" s="691">
        <f>HYPERLINK("https://abi.ru/products/Охлажденные/Вязанка/Вязанка/Вареные колбасы/P003239/","Вареные колбасы Молокуша Вязанка Вес п/а Вязанка")</f>
        <v/>
      </c>
      <c r="N64" s="668" t="n"/>
      <c r="O64" s="668" t="n"/>
      <c r="P64" s="668" t="n"/>
      <c r="Q64" s="634" t="n"/>
      <c r="R64" s="40" t="inlineStr"/>
      <c r="S64" s="40" t="inlineStr"/>
      <c r="T64" s="41" t="inlineStr">
        <is>
          <t>кг</t>
        </is>
      </c>
      <c r="U64" s="669" t="n">
        <v>0</v>
      </c>
      <c r="V64" s="670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16.5" customHeight="1">
      <c r="A65" s="64" t="inlineStr">
        <is>
          <t>SU002928</t>
        </is>
      </c>
      <c r="B65" s="64" t="inlineStr">
        <is>
          <t>P003357</t>
        </is>
      </c>
      <c r="C65" s="37" t="n">
        <v>4301011514</v>
      </c>
      <c r="D65" s="316" t="n">
        <v>4680115882133</v>
      </c>
      <c r="E65" s="634" t="n"/>
      <c r="F65" s="666" t="n">
        <v>1.35</v>
      </c>
      <c r="G65" s="38" t="n">
        <v>8</v>
      </c>
      <c r="H65" s="666" t="n">
        <v>10.8</v>
      </c>
      <c r="I65" s="666" t="n">
        <v>11.28</v>
      </c>
      <c r="J65" s="38" t="n">
        <v>56</v>
      </c>
      <c r="K65" s="39" t="inlineStr">
        <is>
          <t>СК1</t>
        </is>
      </c>
      <c r="L65" s="38" t="n">
        <v>50</v>
      </c>
      <c r="M65" s="692">
        <f>HYPERLINK("https://abi.ru/products/Охлажденные/Вязанка/Вязанка/Вареные колбасы/P003357/","Вареные колбасы «Сливушка» Вес П/а ТМ «Вязанка»")</f>
        <v/>
      </c>
      <c r="N65" s="668" t="n"/>
      <c r="O65" s="668" t="n"/>
      <c r="P65" s="668" t="n"/>
      <c r="Q65" s="634" t="n"/>
      <c r="R65" s="40" t="inlineStr"/>
      <c r="S65" s="40" t="inlineStr"/>
      <c r="T65" s="41" t="inlineStr">
        <is>
          <t>кг</t>
        </is>
      </c>
      <c r="U65" s="669" t="n">
        <v>0</v>
      </c>
      <c r="V65" s="670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27" customHeight="1">
      <c r="A66" s="64" t="inlineStr">
        <is>
          <t>SU000125</t>
        </is>
      </c>
      <c r="B66" s="64" t="inlineStr">
        <is>
          <t>P002479</t>
        </is>
      </c>
      <c r="C66" s="37" t="n">
        <v>4301011192</v>
      </c>
      <c r="D66" s="316" t="n">
        <v>4607091382952</v>
      </c>
      <c r="E66" s="634" t="n"/>
      <c r="F66" s="666" t="n">
        <v>0.5</v>
      </c>
      <c r="G66" s="38" t="n">
        <v>6</v>
      </c>
      <c r="H66" s="666" t="n">
        <v>3</v>
      </c>
      <c r="I66" s="666" t="n">
        <v>3.2</v>
      </c>
      <c r="J66" s="38" t="n">
        <v>156</v>
      </c>
      <c r="K66" s="39" t="inlineStr">
        <is>
          <t>СК1</t>
        </is>
      </c>
      <c r="L66" s="38" t="n">
        <v>50</v>
      </c>
      <c r="M66" s="69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6" s="668" t="n"/>
      <c r="O66" s="668" t="n"/>
      <c r="P66" s="668" t="n"/>
      <c r="Q66" s="634" t="n"/>
      <c r="R66" s="40" t="inlineStr"/>
      <c r="S66" s="40" t="inlineStr"/>
      <c r="T66" s="41" t="inlineStr">
        <is>
          <t>кг</t>
        </is>
      </c>
      <c r="U66" s="669" t="n">
        <v>0</v>
      </c>
      <c r="V66" s="670">
        <f>IFERROR(IF(U66="",0,CEILING((U66/$H66),1)*$H66),"")</f>
        <v/>
      </c>
      <c r="W66" s="42">
        <f>IFERROR(IF(V66=0,"",ROUNDUP(V66/H66,0)*0.00753),"")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SU001485</t>
        </is>
      </c>
      <c r="B67" s="64" t="inlineStr">
        <is>
          <t>P003008</t>
        </is>
      </c>
      <c r="C67" s="37" t="n">
        <v>4301011382</v>
      </c>
      <c r="D67" s="316" t="n">
        <v>4607091385687</v>
      </c>
      <c r="E67" s="634" t="n"/>
      <c r="F67" s="666" t="n">
        <v>0.4</v>
      </c>
      <c r="G67" s="38" t="n">
        <v>10</v>
      </c>
      <c r="H67" s="666" t="n">
        <v>4</v>
      </c>
      <c r="I67" s="666" t="n">
        <v>4.24</v>
      </c>
      <c r="J67" s="38" t="n">
        <v>120</v>
      </c>
      <c r="K67" s="39" t="inlineStr">
        <is>
          <t>СК3</t>
        </is>
      </c>
      <c r="L67" s="38" t="n">
        <v>50</v>
      </c>
      <c r="M67" s="69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7" s="668" t="n"/>
      <c r="O67" s="668" t="n"/>
      <c r="P67" s="668" t="n"/>
      <c r="Q67" s="634" t="n"/>
      <c r="R67" s="40" t="inlineStr"/>
      <c r="S67" s="40" t="inlineStr"/>
      <c r="T67" s="41" t="inlineStr">
        <is>
          <t>кг</t>
        </is>
      </c>
      <c r="U67" s="669" t="n">
        <v>0</v>
      </c>
      <c r="V67" s="670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16" t="n">
        <v>4680115882539</v>
      </c>
      <c r="E68" s="634" t="n"/>
      <c r="F68" s="666" t="n">
        <v>0.37</v>
      </c>
      <c r="G68" s="38" t="n">
        <v>10</v>
      </c>
      <c r="H68" s="666" t="n">
        <v>3.7</v>
      </c>
      <c r="I68" s="666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69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68" t="n"/>
      <c r="O68" s="668" t="n"/>
      <c r="P68" s="668" t="n"/>
      <c r="Q68" s="634" t="n"/>
      <c r="R68" s="40" t="inlineStr"/>
      <c r="S68" s="40" t="inlineStr"/>
      <c r="T68" s="41" t="inlineStr">
        <is>
          <t>кг</t>
        </is>
      </c>
      <c r="U68" s="669" t="n">
        <v>34.78</v>
      </c>
      <c r="V68" s="670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SU002312</t>
        </is>
      </c>
      <c r="B69" s="64" t="inlineStr">
        <is>
          <t>P002577</t>
        </is>
      </c>
      <c r="C69" s="37" t="n">
        <v>4301011344</v>
      </c>
      <c r="D69" s="316" t="n">
        <v>4607091384604</v>
      </c>
      <c r="E69" s="634" t="n"/>
      <c r="F69" s="666" t="n">
        <v>0.4</v>
      </c>
      <c r="G69" s="38" t="n">
        <v>10</v>
      </c>
      <c r="H69" s="666" t="n">
        <v>4</v>
      </c>
      <c r="I69" s="666" t="n">
        <v>4.24</v>
      </c>
      <c r="J69" s="38" t="n">
        <v>120</v>
      </c>
      <c r="K69" s="39" t="inlineStr">
        <is>
          <t>СК1</t>
        </is>
      </c>
      <c r="L69" s="38" t="n">
        <v>50</v>
      </c>
      <c r="M69" s="69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9" s="668" t="n"/>
      <c r="O69" s="668" t="n"/>
      <c r="P69" s="668" t="n"/>
      <c r="Q69" s="634" t="n"/>
      <c r="R69" s="40" t="inlineStr"/>
      <c r="S69" s="40" t="inlineStr"/>
      <c r="T69" s="41" t="inlineStr">
        <is>
          <t>кг</t>
        </is>
      </c>
      <c r="U69" s="669" t="n">
        <v>0</v>
      </c>
      <c r="V69" s="670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SU002674</t>
        </is>
      </c>
      <c r="B70" s="64" t="inlineStr">
        <is>
          <t>P003045</t>
        </is>
      </c>
      <c r="C70" s="37" t="n">
        <v>4301011386</v>
      </c>
      <c r="D70" s="316" t="n">
        <v>4680115880283</v>
      </c>
      <c r="E70" s="634" t="n"/>
      <c r="F70" s="666" t="n">
        <v>0.6</v>
      </c>
      <c r="G70" s="38" t="n">
        <v>8</v>
      </c>
      <c r="H70" s="666" t="n">
        <v>4.8</v>
      </c>
      <c r="I70" s="666" t="n">
        <v>5.04</v>
      </c>
      <c r="J70" s="38" t="n">
        <v>120</v>
      </c>
      <c r="K70" s="39" t="inlineStr">
        <is>
          <t>СК1</t>
        </is>
      </c>
      <c r="L70" s="38" t="n">
        <v>45</v>
      </c>
      <c r="M70" s="69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0" s="668" t="n"/>
      <c r="O70" s="668" t="n"/>
      <c r="P70" s="668" t="n"/>
      <c r="Q70" s="634" t="n"/>
      <c r="R70" s="40" t="inlineStr"/>
      <c r="S70" s="40" t="inlineStr"/>
      <c r="T70" s="41" t="inlineStr">
        <is>
          <t>кг</t>
        </is>
      </c>
      <c r="U70" s="669" t="n">
        <v>0</v>
      </c>
      <c r="V70" s="670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SU002816</t>
        </is>
      </c>
      <c r="B71" s="64" t="inlineStr">
        <is>
          <t>P003228</t>
        </is>
      </c>
      <c r="C71" s="37" t="n">
        <v>4301011443</v>
      </c>
      <c r="D71" s="316" t="n">
        <v>4680115881303</v>
      </c>
      <c r="E71" s="634" t="n"/>
      <c r="F71" s="666" t="n">
        <v>0.45</v>
      </c>
      <c r="G71" s="38" t="n">
        <v>10</v>
      </c>
      <c r="H71" s="666" t="n">
        <v>4.5</v>
      </c>
      <c r="I71" s="666" t="n">
        <v>4.71</v>
      </c>
      <c r="J71" s="38" t="n">
        <v>120</v>
      </c>
      <c r="K71" s="39" t="inlineStr">
        <is>
          <t>СК4</t>
        </is>
      </c>
      <c r="L71" s="38" t="n">
        <v>50</v>
      </c>
      <c r="M71" s="69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1" s="668" t="n"/>
      <c r="O71" s="668" t="n"/>
      <c r="P71" s="668" t="n"/>
      <c r="Q71" s="634" t="n"/>
      <c r="R71" s="40" t="inlineStr"/>
      <c r="S71" s="40" t="inlineStr"/>
      <c r="T71" s="41" t="inlineStr">
        <is>
          <t>кг</t>
        </is>
      </c>
      <c r="U71" s="669" t="n">
        <v>66.60000000000001</v>
      </c>
      <c r="V71" s="670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27" customHeight="1">
      <c r="A72" s="64" t="inlineStr">
        <is>
          <t>SU001905</t>
        </is>
      </c>
      <c r="B72" s="64" t="inlineStr">
        <is>
          <t>P001685</t>
        </is>
      </c>
      <c r="C72" s="37" t="n">
        <v>4301011352</v>
      </c>
      <c r="D72" s="316" t="n">
        <v>4607091388466</v>
      </c>
      <c r="E72" s="634" t="n"/>
      <c r="F72" s="666" t="n">
        <v>0.45</v>
      </c>
      <c r="G72" s="38" t="n">
        <v>6</v>
      </c>
      <c r="H72" s="666" t="n">
        <v>2.7</v>
      </c>
      <c r="I72" s="666" t="n">
        <v>2.9</v>
      </c>
      <c r="J72" s="38" t="n">
        <v>156</v>
      </c>
      <c r="K72" s="39" t="inlineStr">
        <is>
          <t>СК3</t>
        </is>
      </c>
      <c r="L72" s="38" t="n">
        <v>45</v>
      </c>
      <c r="M72" s="69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2" s="668" t="n"/>
      <c r="O72" s="668" t="n"/>
      <c r="P72" s="668" t="n"/>
      <c r="Q72" s="634" t="n"/>
      <c r="R72" s="40" t="inlineStr"/>
      <c r="S72" s="40" t="inlineStr"/>
      <c r="T72" s="41" t="inlineStr">
        <is>
          <t>кг</t>
        </is>
      </c>
      <c r="U72" s="669" t="n">
        <v>0</v>
      </c>
      <c r="V72" s="670">
        <f>IFERROR(IF(U72="",0,CEILING((U72/$H72),1)*$H72),"")</f>
        <v/>
      </c>
      <c r="W72" s="42">
        <f>IFERROR(IF(V72=0,"",ROUNDUP(V72/H72,0)*0.00753),"")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SU002733</t>
        </is>
      </c>
      <c r="B73" s="64" t="inlineStr">
        <is>
          <t>P003102</t>
        </is>
      </c>
      <c r="C73" s="37" t="n">
        <v>4301011417</v>
      </c>
      <c r="D73" s="316" t="n">
        <v>4680115880269</v>
      </c>
      <c r="E73" s="634" t="n"/>
      <c r="F73" s="666" t="n">
        <v>0.375</v>
      </c>
      <c r="G73" s="38" t="n">
        <v>10</v>
      </c>
      <c r="H73" s="666" t="n">
        <v>3.75</v>
      </c>
      <c r="I73" s="666" t="n">
        <v>3.99</v>
      </c>
      <c r="J73" s="38" t="n">
        <v>120</v>
      </c>
      <c r="K73" s="39" t="inlineStr">
        <is>
          <t>СК3</t>
        </is>
      </c>
      <c r="L73" s="38" t="n">
        <v>50</v>
      </c>
      <c r="M73" s="70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3" s="668" t="n"/>
      <c r="O73" s="668" t="n"/>
      <c r="P73" s="668" t="n"/>
      <c r="Q73" s="634" t="n"/>
      <c r="R73" s="40" t="inlineStr"/>
      <c r="S73" s="40" t="inlineStr"/>
      <c r="T73" s="41" t="inlineStr">
        <is>
          <t>кг</t>
        </is>
      </c>
      <c r="U73" s="669" t="n">
        <v>0</v>
      </c>
      <c r="V73" s="670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16.5" customHeight="1">
      <c r="A74" s="64" t="inlineStr">
        <is>
          <t>SU002734</t>
        </is>
      </c>
      <c r="B74" s="64" t="inlineStr">
        <is>
          <t>P003103</t>
        </is>
      </c>
      <c r="C74" s="37" t="n">
        <v>4301011415</v>
      </c>
      <c r="D74" s="316" t="n">
        <v>4680115880429</v>
      </c>
      <c r="E74" s="634" t="n"/>
      <c r="F74" s="666" t="n">
        <v>0.45</v>
      </c>
      <c r="G74" s="38" t="n">
        <v>10</v>
      </c>
      <c r="H74" s="666" t="n">
        <v>4.5</v>
      </c>
      <c r="I74" s="666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4" s="668" t="n"/>
      <c r="O74" s="668" t="n"/>
      <c r="P74" s="668" t="n"/>
      <c r="Q74" s="634" t="n"/>
      <c r="R74" s="40" t="inlineStr"/>
      <c r="S74" s="40" t="inlineStr"/>
      <c r="T74" s="41" t="inlineStr">
        <is>
          <t>кг</t>
        </is>
      </c>
      <c r="U74" s="669" t="n">
        <v>0</v>
      </c>
      <c r="V74" s="670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0" t="inlineStr">
        <is>
          <t>КИ</t>
        </is>
      </c>
    </row>
    <row r="75" ht="16.5" customHeight="1">
      <c r="A75" s="64" t="inlineStr">
        <is>
          <t>SU002827</t>
        </is>
      </c>
      <c r="B75" s="64" t="inlineStr">
        <is>
          <t>P003233</t>
        </is>
      </c>
      <c r="C75" s="37" t="n">
        <v>4301011462</v>
      </c>
      <c r="D75" s="316" t="n">
        <v>4680115881457</v>
      </c>
      <c r="E75" s="634" t="n"/>
      <c r="F75" s="666" t="n">
        <v>0.75</v>
      </c>
      <c r="G75" s="38" t="n">
        <v>6</v>
      </c>
      <c r="H75" s="666" t="n">
        <v>4.5</v>
      </c>
      <c r="I75" s="666" t="n">
        <v>4.74</v>
      </c>
      <c r="J75" s="38" t="n">
        <v>120</v>
      </c>
      <c r="K75" s="39" t="inlineStr">
        <is>
          <t>СК3</t>
        </is>
      </c>
      <c r="L75" s="38" t="n">
        <v>50</v>
      </c>
      <c r="M75" s="70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5" s="668" t="n"/>
      <c r="O75" s="668" t="n"/>
      <c r="P75" s="668" t="n"/>
      <c r="Q75" s="634" t="n"/>
      <c r="R75" s="40" t="inlineStr"/>
      <c r="S75" s="40" t="inlineStr"/>
      <c r="T75" s="41" t="inlineStr">
        <is>
          <t>кг</t>
        </is>
      </c>
      <c r="U75" s="669" t="n">
        <v>0</v>
      </c>
      <c r="V75" s="670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71" t="n"/>
      <c r="AZ75" s="101" t="inlineStr">
        <is>
          <t>КИ</t>
        </is>
      </c>
    </row>
    <row r="76">
      <c r="A76" s="324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1" t="n"/>
      <c r="M76" s="672" t="inlineStr">
        <is>
          <t>Итого</t>
        </is>
      </c>
      <c r="N76" s="642" t="n"/>
      <c r="O76" s="642" t="n"/>
      <c r="P76" s="642" t="n"/>
      <c r="Q76" s="642" t="n"/>
      <c r="R76" s="642" t="n"/>
      <c r="S76" s="643" t="n"/>
      <c r="T76" s="43" t="inlineStr">
        <is>
          <t>кор</t>
        </is>
      </c>
      <c r="U76" s="673">
        <f>IFERROR(U62/H62,"0")+IFERROR(U63/H63,"0")+IFERROR(U64/H64,"0")+IFERROR(U65/H65,"0")+IFERROR(U66/H66,"0")+IFERROR(U67/H67,"0")+IFERROR(U68/H68,"0")+IFERROR(U69/H69,"0")+IFERROR(U70/H70,"0")+IFERROR(U71/H71,"0")+IFERROR(U72/H72,"0")+IFERROR(U73/H73,"0")+IFERROR(U74/H74,"0")+IFERROR(U75/H75,"0")</f>
        <v/>
      </c>
      <c r="V76" s="673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</f>
        <v/>
      </c>
      <c r="W76" s="673">
        <f>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</f>
        <v/>
      </c>
      <c r="X76" s="674" t="n"/>
      <c r="Y76" s="674" t="n"/>
    </row>
    <row r="7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671" t="n"/>
      <c r="M77" s="672" t="inlineStr">
        <is>
          <t>Итого</t>
        </is>
      </c>
      <c r="N77" s="642" t="n"/>
      <c r="O77" s="642" t="n"/>
      <c r="P77" s="642" t="n"/>
      <c r="Q77" s="642" t="n"/>
      <c r="R77" s="642" t="n"/>
      <c r="S77" s="643" t="n"/>
      <c r="T77" s="43" t="inlineStr">
        <is>
          <t>кг</t>
        </is>
      </c>
      <c r="U77" s="673">
        <f>IFERROR(SUM(U62:U75),"0")</f>
        <v/>
      </c>
      <c r="V77" s="673">
        <f>IFERROR(SUM(V62:V75),"0")</f>
        <v/>
      </c>
      <c r="W77" s="43" t="n"/>
      <c r="X77" s="674" t="n"/>
      <c r="Y77" s="674" t="n"/>
    </row>
    <row r="78" ht="14.25" customHeight="1">
      <c r="A78" s="315" t="inlineStr">
        <is>
          <t>Ветчины</t>
        </is>
      </c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315" t="n"/>
      <c r="Y78" s="315" t="n"/>
    </row>
    <row r="79" ht="27" customHeight="1">
      <c r="A79" s="64" t="inlineStr">
        <is>
          <t>SU002488</t>
        </is>
      </c>
      <c r="B79" s="64" t="inlineStr">
        <is>
          <t>P002800</t>
        </is>
      </c>
      <c r="C79" s="37" t="n">
        <v>4301020189</v>
      </c>
      <c r="D79" s="316" t="n">
        <v>4607091384789</v>
      </c>
      <c r="E79" s="634" t="n"/>
      <c r="F79" s="666" t="n">
        <v>1</v>
      </c>
      <c r="G79" s="38" t="n">
        <v>6</v>
      </c>
      <c r="H79" s="666" t="n">
        <v>6</v>
      </c>
      <c r="I79" s="666" t="n">
        <v>6.36</v>
      </c>
      <c r="J79" s="38" t="n">
        <v>104</v>
      </c>
      <c r="K79" s="39" t="inlineStr">
        <is>
          <t>СК1</t>
        </is>
      </c>
      <c r="L79" s="38" t="n">
        <v>45</v>
      </c>
      <c r="M79" s="703" t="inlineStr">
        <is>
          <t>Ветчины Запекуша с сочным окороком Вязанка Весовые П/а Вязанка</t>
        </is>
      </c>
      <c r="N79" s="668" t="n"/>
      <c r="O79" s="668" t="n"/>
      <c r="P79" s="668" t="n"/>
      <c r="Q79" s="634" t="n"/>
      <c r="R79" s="40" t="inlineStr"/>
      <c r="S79" s="40" t="inlineStr"/>
      <c r="T79" s="41" t="inlineStr">
        <is>
          <t>кг</t>
        </is>
      </c>
      <c r="U79" s="669" t="n">
        <v>0</v>
      </c>
      <c r="V79" s="670">
        <f>IFERROR(IF(U79="",0,CEILING((U79/$H79),1)*$H79),"")</f>
        <v/>
      </c>
      <c r="W79" s="42">
        <f>IFERROR(IF(V79=0,"",ROUNDUP(V79/H79,0)*0.01196),"")</f>
        <v/>
      </c>
      <c r="X79" s="69" t="inlineStr"/>
      <c r="Y79" s="70" t="inlineStr"/>
      <c r="AC79" s="71" t="n"/>
      <c r="AZ79" s="102" t="inlineStr">
        <is>
          <t>КИ</t>
        </is>
      </c>
    </row>
    <row r="80" ht="16.5" customHeight="1">
      <c r="A80" s="64" t="inlineStr">
        <is>
          <t>SU002833</t>
        </is>
      </c>
      <c r="B80" s="64" t="inlineStr">
        <is>
          <t>P003236</t>
        </is>
      </c>
      <c r="C80" s="37" t="n">
        <v>4301020235</v>
      </c>
      <c r="D80" s="316" t="n">
        <v>4680115881488</v>
      </c>
      <c r="E80" s="634" t="n"/>
      <c r="F80" s="666" t="n">
        <v>1.35</v>
      </c>
      <c r="G80" s="38" t="n">
        <v>8</v>
      </c>
      <c r="H80" s="666" t="n">
        <v>10.8</v>
      </c>
      <c r="I80" s="666" t="n">
        <v>11.28</v>
      </c>
      <c r="J80" s="38" t="n">
        <v>48</v>
      </c>
      <c r="K80" s="39" t="inlineStr">
        <is>
          <t>СК1</t>
        </is>
      </c>
      <c r="L80" s="38" t="n">
        <v>50</v>
      </c>
      <c r="M80" s="704">
        <f>HYPERLINK("https://abi.ru/products/Охлажденные/Вязанка/Вязанка/Ветчины/P003236/","Ветчины Сливушка с индейкой Вязанка вес П/а Вязанка")</f>
        <v/>
      </c>
      <c r="N80" s="668" t="n"/>
      <c r="O80" s="668" t="n"/>
      <c r="P80" s="668" t="n"/>
      <c r="Q80" s="634" t="n"/>
      <c r="R80" s="40" t="inlineStr"/>
      <c r="S80" s="40" t="inlineStr"/>
      <c r="T80" s="41" t="inlineStr">
        <is>
          <t>кг</t>
        </is>
      </c>
      <c r="U80" s="669" t="n">
        <v>0</v>
      </c>
      <c r="V80" s="670">
        <f>IFERROR(IF(U80="",0,CEILING((U80/$H80),1)*$H80),"")</f>
        <v/>
      </c>
      <c r="W80" s="42">
        <f>IFERROR(IF(V80=0,"",ROUNDUP(V80/H80,0)*0.02175),"")</f>
        <v/>
      </c>
      <c r="X80" s="69" t="inlineStr"/>
      <c r="Y80" s="70" t="inlineStr"/>
      <c r="AC80" s="71" t="n"/>
      <c r="AZ80" s="103" t="inlineStr">
        <is>
          <t>КИ</t>
        </is>
      </c>
    </row>
    <row r="81" ht="27" customHeight="1">
      <c r="A81" s="64" t="inlineStr">
        <is>
          <t>SU002313</t>
        </is>
      </c>
      <c r="B81" s="64" t="inlineStr">
        <is>
          <t>P002583</t>
        </is>
      </c>
      <c r="C81" s="37" t="n">
        <v>4301020183</v>
      </c>
      <c r="D81" s="316" t="n">
        <v>4607091384765</v>
      </c>
      <c r="E81" s="634" t="n"/>
      <c r="F81" s="666" t="n">
        <v>0.42</v>
      </c>
      <c r="G81" s="38" t="n">
        <v>6</v>
      </c>
      <c r="H81" s="666" t="n">
        <v>2.52</v>
      </c>
      <c r="I81" s="666" t="n">
        <v>2.72</v>
      </c>
      <c r="J81" s="38" t="n">
        <v>156</v>
      </c>
      <c r="K81" s="39" t="inlineStr">
        <is>
          <t>СК1</t>
        </is>
      </c>
      <c r="L81" s="38" t="n">
        <v>45</v>
      </c>
      <c r="M81" s="705" t="inlineStr">
        <is>
          <t>Ветчины Запекуша с сочным окороком Вязанка Фикс.вес 0,42 п/а Вязанка</t>
        </is>
      </c>
      <c r="N81" s="668" t="n"/>
      <c r="O81" s="668" t="n"/>
      <c r="P81" s="668" t="n"/>
      <c r="Q81" s="634" t="n"/>
      <c r="R81" s="40" t="inlineStr"/>
      <c r="S81" s="40" t="inlineStr"/>
      <c r="T81" s="41" t="inlineStr">
        <is>
          <t>кг</t>
        </is>
      </c>
      <c r="U81" s="669" t="n">
        <v>0</v>
      </c>
      <c r="V81" s="670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4" t="inlineStr">
        <is>
          <t>КИ</t>
        </is>
      </c>
    </row>
    <row r="82" ht="27" customHeight="1">
      <c r="A82" s="64" t="inlineStr">
        <is>
          <t>SU003037</t>
        </is>
      </c>
      <c r="B82" s="64" t="inlineStr">
        <is>
          <t>P003575</t>
        </is>
      </c>
      <c r="C82" s="37" t="n">
        <v>4301020258</v>
      </c>
      <c r="D82" s="316" t="n">
        <v>4680115882775</v>
      </c>
      <c r="E82" s="634" t="n"/>
      <c r="F82" s="666" t="n">
        <v>0.3</v>
      </c>
      <c r="G82" s="38" t="n">
        <v>8</v>
      </c>
      <c r="H82" s="666" t="n">
        <v>2.4</v>
      </c>
      <c r="I82" s="666" t="n">
        <v>2.5</v>
      </c>
      <c r="J82" s="38" t="n">
        <v>234</v>
      </c>
      <c r="K82" s="39" t="inlineStr">
        <is>
          <t>СК3</t>
        </is>
      </c>
      <c r="L82" s="38" t="n">
        <v>50</v>
      </c>
      <c r="M82" s="706" t="inlineStr">
        <is>
          <t>Ветчины «Сливушка с индейкой» Фикс.вес 0,3 П/а ТМ «Вязанка»</t>
        </is>
      </c>
      <c r="N82" s="668" t="n"/>
      <c r="O82" s="668" t="n"/>
      <c r="P82" s="668" t="n"/>
      <c r="Q82" s="634" t="n"/>
      <c r="R82" s="40" t="inlineStr"/>
      <c r="S82" s="40" t="inlineStr"/>
      <c r="T82" s="41" t="inlineStr">
        <is>
          <t>кг</t>
        </is>
      </c>
      <c r="U82" s="669" t="n">
        <v>0</v>
      </c>
      <c r="V82" s="670">
        <f>IFERROR(IF(U82="",0,CEILING((U82/$H82),1)*$H82),"")</f>
        <v/>
      </c>
      <c r="W82" s="42">
        <f>IFERROR(IF(V82=0,"",ROUNDUP(V82/H82,0)*0.00502),"")</f>
        <v/>
      </c>
      <c r="X82" s="69" t="inlineStr"/>
      <c r="Y82" s="70" t="inlineStr"/>
      <c r="AC82" s="71" t="n"/>
      <c r="AZ82" s="105" t="inlineStr">
        <is>
          <t>КИ</t>
        </is>
      </c>
    </row>
    <row r="83" ht="27" customHeight="1">
      <c r="A83" s="64" t="inlineStr">
        <is>
          <t>SU002735</t>
        </is>
      </c>
      <c r="B83" s="64" t="inlineStr">
        <is>
          <t>P003107</t>
        </is>
      </c>
      <c r="C83" s="37" t="n">
        <v>4301020217</v>
      </c>
      <c r="D83" s="316" t="n">
        <v>4680115880658</v>
      </c>
      <c r="E83" s="634" t="n"/>
      <c r="F83" s="666" t="n">
        <v>0.4</v>
      </c>
      <c r="G83" s="38" t="n">
        <v>6</v>
      </c>
      <c r="H83" s="666" t="n">
        <v>2.4</v>
      </c>
      <c r="I83" s="666" t="n">
        <v>2.6</v>
      </c>
      <c r="J83" s="38" t="n">
        <v>156</v>
      </c>
      <c r="K83" s="39" t="inlineStr">
        <is>
          <t>СК1</t>
        </is>
      </c>
      <c r="L83" s="38" t="n">
        <v>50</v>
      </c>
      <c r="M83" s="707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3" s="668" t="n"/>
      <c r="O83" s="668" t="n"/>
      <c r="P83" s="668" t="n"/>
      <c r="Q83" s="634" t="n"/>
      <c r="R83" s="40" t="inlineStr"/>
      <c r="S83" s="40" t="inlineStr"/>
      <c r="T83" s="41" t="inlineStr">
        <is>
          <t>кг</t>
        </is>
      </c>
      <c r="U83" s="669" t="n">
        <v>71.2</v>
      </c>
      <c r="V83" s="670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SU000082</t>
        </is>
      </c>
      <c r="B84" s="64" t="inlineStr">
        <is>
          <t>P003164</t>
        </is>
      </c>
      <c r="C84" s="37" t="n">
        <v>4301020223</v>
      </c>
      <c r="D84" s="316" t="n">
        <v>4607091381962</v>
      </c>
      <c r="E84" s="634" t="n"/>
      <c r="F84" s="666" t="n">
        <v>0.5</v>
      </c>
      <c r="G84" s="38" t="n">
        <v>6</v>
      </c>
      <c r="H84" s="666" t="n">
        <v>3</v>
      </c>
      <c r="I84" s="666" t="n">
        <v>3.2</v>
      </c>
      <c r="J84" s="38" t="n">
        <v>156</v>
      </c>
      <c r="K84" s="39" t="inlineStr">
        <is>
          <t>СК1</t>
        </is>
      </c>
      <c r="L84" s="38" t="n">
        <v>50</v>
      </c>
      <c r="M84" s="708">
        <f>HYPERLINK("https://abi.ru/products/Охлажденные/Вязанка/Вязанка/Ветчины/P003164/","Ветчины Столичная Вязанка Фикс.вес 0,5 Вектор Вязанка")</f>
        <v/>
      </c>
      <c r="N84" s="668" t="n"/>
      <c r="O84" s="668" t="n"/>
      <c r="P84" s="668" t="n"/>
      <c r="Q84" s="634" t="n"/>
      <c r="R84" s="40" t="inlineStr"/>
      <c r="S84" s="40" t="inlineStr"/>
      <c r="T84" s="41" t="inlineStr">
        <is>
          <t>кг</t>
        </is>
      </c>
      <c r="U84" s="669" t="n">
        <v>0</v>
      </c>
      <c r="V84" s="670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>
      <c r="A85" s="324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1" t="n"/>
      <c r="M85" s="672" t="inlineStr">
        <is>
          <t>Итого</t>
        </is>
      </c>
      <c r="N85" s="642" t="n"/>
      <c r="O85" s="642" t="n"/>
      <c r="P85" s="642" t="n"/>
      <c r="Q85" s="642" t="n"/>
      <c r="R85" s="642" t="n"/>
      <c r="S85" s="643" t="n"/>
      <c r="T85" s="43" t="inlineStr">
        <is>
          <t>кор</t>
        </is>
      </c>
      <c r="U85" s="673">
        <f>IFERROR(U79/H79,"0")+IFERROR(U80/H80,"0")+IFERROR(U81/H81,"0")+IFERROR(U82/H82,"0")+IFERROR(U83/H83,"0")+IFERROR(U84/H84,"0")</f>
        <v/>
      </c>
      <c r="V85" s="673">
        <f>IFERROR(V79/H79,"0")+IFERROR(V80/H80,"0")+IFERROR(V81/H81,"0")+IFERROR(V82/H82,"0")+IFERROR(V83/H83,"0")+IFERROR(V84/H84,"0")</f>
        <v/>
      </c>
      <c r="W85" s="673">
        <f>IFERROR(IF(W79="",0,W79),"0")+IFERROR(IF(W80="",0,W80),"0")+IFERROR(IF(W81="",0,W81),"0")+IFERROR(IF(W82="",0,W82),"0")+IFERROR(IF(W83="",0,W83),"0")+IFERROR(IF(W84="",0,W84),"0")</f>
        <v/>
      </c>
      <c r="X85" s="674" t="n"/>
      <c r="Y85" s="674" t="n"/>
    </row>
    <row r="86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671" t="n"/>
      <c r="M86" s="672" t="inlineStr">
        <is>
          <t>Итого</t>
        </is>
      </c>
      <c r="N86" s="642" t="n"/>
      <c r="O86" s="642" t="n"/>
      <c r="P86" s="642" t="n"/>
      <c r="Q86" s="642" t="n"/>
      <c r="R86" s="642" t="n"/>
      <c r="S86" s="643" t="n"/>
      <c r="T86" s="43" t="inlineStr">
        <is>
          <t>кг</t>
        </is>
      </c>
      <c r="U86" s="673">
        <f>IFERROR(SUM(U79:U84),"0")</f>
        <v/>
      </c>
      <c r="V86" s="673">
        <f>IFERROR(SUM(V79:V84),"0")</f>
        <v/>
      </c>
      <c r="W86" s="43" t="n"/>
      <c r="X86" s="674" t="n"/>
      <c r="Y86" s="674" t="n"/>
    </row>
    <row r="87" ht="14.25" customHeight="1">
      <c r="A87" s="315" t="inlineStr">
        <is>
          <t>Копченые колбасы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315" t="n"/>
      <c r="Y87" s="315" t="n"/>
    </row>
    <row r="88" ht="16.5" customHeight="1">
      <c r="A88" s="64" t="inlineStr">
        <is>
          <t>SU000064</t>
        </is>
      </c>
      <c r="B88" s="64" t="inlineStr">
        <is>
          <t>P001841</t>
        </is>
      </c>
      <c r="C88" s="37" t="n">
        <v>4301030895</v>
      </c>
      <c r="D88" s="316" t="n">
        <v>4607091387667</v>
      </c>
      <c r="E88" s="634" t="n"/>
      <c r="F88" s="666" t="n">
        <v>0.9</v>
      </c>
      <c r="G88" s="38" t="n">
        <v>10</v>
      </c>
      <c r="H88" s="666" t="n">
        <v>9</v>
      </c>
      <c r="I88" s="666" t="n">
        <v>9.630000000000001</v>
      </c>
      <c r="J88" s="38" t="n">
        <v>56</v>
      </c>
      <c r="K88" s="39" t="inlineStr">
        <is>
          <t>СК1</t>
        </is>
      </c>
      <c r="L88" s="38" t="n">
        <v>40</v>
      </c>
      <c r="M88" s="70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8" s="668" t="n"/>
      <c r="O88" s="668" t="n"/>
      <c r="P88" s="668" t="n"/>
      <c r="Q88" s="634" t="n"/>
      <c r="R88" s="40" t="inlineStr"/>
      <c r="S88" s="40" t="inlineStr"/>
      <c r="T88" s="41" t="inlineStr">
        <is>
          <t>кг</t>
        </is>
      </c>
      <c r="U88" s="669" t="n">
        <v>0</v>
      </c>
      <c r="V88" s="670">
        <f>IFERROR(IF(U88="",0,CEILING((U88/$H88),1)*$H88),"")</f>
        <v/>
      </c>
      <c r="W88" s="42">
        <f>IFERROR(IF(V88=0,"",ROUNDUP(V88/H88,0)*0.02175),"")</f>
        <v/>
      </c>
      <c r="X88" s="69" t="inlineStr"/>
      <c r="Y88" s="70" t="inlineStr"/>
      <c r="AC88" s="71" t="n"/>
      <c r="AZ88" s="108" t="inlineStr">
        <is>
          <t>КИ</t>
        </is>
      </c>
    </row>
    <row r="89" ht="27" customHeight="1">
      <c r="A89" s="64" t="inlineStr">
        <is>
          <t>SU000664</t>
        </is>
      </c>
      <c r="B89" s="64" t="inlineStr">
        <is>
          <t>P002177</t>
        </is>
      </c>
      <c r="C89" s="37" t="n">
        <v>4301030961</v>
      </c>
      <c r="D89" s="316" t="n">
        <v>4607091387636</v>
      </c>
      <c r="E89" s="634" t="n"/>
      <c r="F89" s="666" t="n">
        <v>0.7</v>
      </c>
      <c r="G89" s="38" t="n">
        <v>6</v>
      </c>
      <c r="H89" s="666" t="n">
        <v>4.2</v>
      </c>
      <c r="I89" s="666" t="n">
        <v>4.5</v>
      </c>
      <c r="J89" s="38" t="n">
        <v>120</v>
      </c>
      <c r="K89" s="39" t="inlineStr">
        <is>
          <t>СК2</t>
        </is>
      </c>
      <c r="L89" s="38" t="n">
        <v>40</v>
      </c>
      <c r="M89" s="71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9" s="668" t="n"/>
      <c r="O89" s="668" t="n"/>
      <c r="P89" s="668" t="n"/>
      <c r="Q89" s="634" t="n"/>
      <c r="R89" s="40" t="inlineStr"/>
      <c r="S89" s="40" t="inlineStr"/>
      <c r="T89" s="41" t="inlineStr">
        <is>
          <t>кг</t>
        </is>
      </c>
      <c r="U89" s="669" t="n">
        <v>0</v>
      </c>
      <c r="V89" s="670">
        <f>IFERROR(IF(U89="",0,CEILING((U89/$H89),1)*$H89),"")</f>
        <v/>
      </c>
      <c r="W89" s="42">
        <f>IFERROR(IF(V89=0,"",ROUNDUP(V89/H89,0)*0.00937),"")</f>
        <v/>
      </c>
      <c r="X89" s="69" t="inlineStr"/>
      <c r="Y89" s="70" t="inlineStr"/>
      <c r="AC89" s="71" t="n"/>
      <c r="AZ89" s="109" t="inlineStr">
        <is>
          <t>КИ</t>
        </is>
      </c>
    </row>
    <row r="90" ht="27" customHeight="1">
      <c r="A90" s="64" t="inlineStr">
        <is>
          <t>SU002308</t>
        </is>
      </c>
      <c r="B90" s="64" t="inlineStr">
        <is>
          <t>P002572</t>
        </is>
      </c>
      <c r="C90" s="37" t="n">
        <v>4301031078</v>
      </c>
      <c r="D90" s="316" t="n">
        <v>4607091384727</v>
      </c>
      <c r="E90" s="634" t="n"/>
      <c r="F90" s="666" t="n">
        <v>0.8</v>
      </c>
      <c r="G90" s="38" t="n">
        <v>6</v>
      </c>
      <c r="H90" s="666" t="n">
        <v>4.8</v>
      </c>
      <c r="I90" s="666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0" s="668" t="n"/>
      <c r="O90" s="668" t="n"/>
      <c r="P90" s="668" t="n"/>
      <c r="Q90" s="634" t="n"/>
      <c r="R90" s="40" t="inlineStr"/>
      <c r="S90" s="40" t="inlineStr"/>
      <c r="T90" s="41" t="inlineStr">
        <is>
          <t>кг</t>
        </is>
      </c>
      <c r="U90" s="669" t="n">
        <v>0</v>
      </c>
      <c r="V90" s="670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0" t="inlineStr">
        <is>
          <t>КИ</t>
        </is>
      </c>
    </row>
    <row r="91" ht="27" customHeight="1">
      <c r="A91" s="64" t="inlineStr">
        <is>
          <t>SU002310</t>
        </is>
      </c>
      <c r="B91" s="64" t="inlineStr">
        <is>
          <t>P002574</t>
        </is>
      </c>
      <c r="C91" s="37" t="n">
        <v>4301031080</v>
      </c>
      <c r="D91" s="316" t="n">
        <v>4607091386745</v>
      </c>
      <c r="E91" s="634" t="n"/>
      <c r="F91" s="666" t="n">
        <v>0.8</v>
      </c>
      <c r="G91" s="38" t="n">
        <v>6</v>
      </c>
      <c r="H91" s="666" t="n">
        <v>4.8</v>
      </c>
      <c r="I91" s="666" t="n">
        <v>5.16</v>
      </c>
      <c r="J91" s="38" t="n">
        <v>104</v>
      </c>
      <c r="K91" s="39" t="inlineStr">
        <is>
          <t>СК2</t>
        </is>
      </c>
      <c r="L91" s="38" t="n">
        <v>45</v>
      </c>
      <c r="M91" s="71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1" s="668" t="n"/>
      <c r="O91" s="668" t="n"/>
      <c r="P91" s="668" t="n"/>
      <c r="Q91" s="634" t="n"/>
      <c r="R91" s="40" t="inlineStr"/>
      <c r="S91" s="40" t="inlineStr"/>
      <c r="T91" s="41" t="inlineStr">
        <is>
          <t>кг</t>
        </is>
      </c>
      <c r="U91" s="669" t="n">
        <v>0</v>
      </c>
      <c r="V91" s="670">
        <f>IFERROR(IF(U91="",0,CEILING((U91/$H91),1)*$H91),"")</f>
        <v/>
      </c>
      <c r="W91" s="42">
        <f>IFERROR(IF(V91=0,"",ROUNDUP(V91/H91,0)*0.01196),"")</f>
        <v/>
      </c>
      <c r="X91" s="69" t="inlineStr"/>
      <c r="Y91" s="70" t="inlineStr"/>
      <c r="AC91" s="71" t="n"/>
      <c r="AZ91" s="111" t="inlineStr">
        <is>
          <t>КИ</t>
        </is>
      </c>
    </row>
    <row r="92" ht="16.5" customHeight="1">
      <c r="A92" s="64" t="inlineStr">
        <is>
          <t>SU000097</t>
        </is>
      </c>
      <c r="B92" s="64" t="inlineStr">
        <is>
          <t>P002179</t>
        </is>
      </c>
      <c r="C92" s="37" t="n">
        <v>4301030963</v>
      </c>
      <c r="D92" s="316" t="n">
        <v>4607091382426</v>
      </c>
      <c r="E92" s="634" t="n"/>
      <c r="F92" s="666" t="n">
        <v>0.9</v>
      </c>
      <c r="G92" s="38" t="n">
        <v>10</v>
      </c>
      <c r="H92" s="666" t="n">
        <v>9</v>
      </c>
      <c r="I92" s="666" t="n">
        <v>9.630000000000001</v>
      </c>
      <c r="J92" s="38" t="n">
        <v>56</v>
      </c>
      <c r="K92" s="39" t="inlineStr">
        <is>
          <t>СК2</t>
        </is>
      </c>
      <c r="L92" s="38" t="n">
        <v>40</v>
      </c>
      <c r="M92" s="71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2" s="668" t="n"/>
      <c r="O92" s="668" t="n"/>
      <c r="P92" s="668" t="n"/>
      <c r="Q92" s="634" t="n"/>
      <c r="R92" s="40" t="inlineStr"/>
      <c r="S92" s="40" t="inlineStr"/>
      <c r="T92" s="41" t="inlineStr">
        <is>
          <t>кг</t>
        </is>
      </c>
      <c r="U92" s="669" t="n">
        <v>0</v>
      </c>
      <c r="V92" s="670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SU000665</t>
        </is>
      </c>
      <c r="B93" s="64" t="inlineStr">
        <is>
          <t>P002178</t>
        </is>
      </c>
      <c r="C93" s="37" t="n">
        <v>4301030962</v>
      </c>
      <c r="D93" s="316" t="n">
        <v>4607091386547</v>
      </c>
      <c r="E93" s="634" t="n"/>
      <c r="F93" s="666" t="n">
        <v>0.35</v>
      </c>
      <c r="G93" s="38" t="n">
        <v>8</v>
      </c>
      <c r="H93" s="666" t="n">
        <v>2.8</v>
      </c>
      <c r="I93" s="666" t="n">
        <v>2.94</v>
      </c>
      <c r="J93" s="38" t="n">
        <v>234</v>
      </c>
      <c r="K93" s="39" t="inlineStr">
        <is>
          <t>СК2</t>
        </is>
      </c>
      <c r="L93" s="38" t="n">
        <v>40</v>
      </c>
      <c r="M93" s="71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3" s="668" t="n"/>
      <c r="O93" s="668" t="n"/>
      <c r="P93" s="668" t="n"/>
      <c r="Q93" s="634" t="n"/>
      <c r="R93" s="40" t="inlineStr"/>
      <c r="S93" s="40" t="inlineStr"/>
      <c r="T93" s="41" t="inlineStr">
        <is>
          <t>кг</t>
        </is>
      </c>
      <c r="U93" s="669" t="n">
        <v>0</v>
      </c>
      <c r="V93" s="670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SU002307</t>
        </is>
      </c>
      <c r="B94" s="64" t="inlineStr">
        <is>
          <t>P002571</t>
        </is>
      </c>
      <c r="C94" s="37" t="n">
        <v>4301031077</v>
      </c>
      <c r="D94" s="316" t="n">
        <v>4607091384703</v>
      </c>
      <c r="E94" s="634" t="n"/>
      <c r="F94" s="666" t="n">
        <v>0.35</v>
      </c>
      <c r="G94" s="38" t="n">
        <v>6</v>
      </c>
      <c r="H94" s="666" t="n">
        <v>2.1</v>
      </c>
      <c r="I94" s="666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15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4" s="668" t="n"/>
      <c r="O94" s="668" t="n"/>
      <c r="P94" s="668" t="n"/>
      <c r="Q94" s="634" t="n"/>
      <c r="R94" s="40" t="inlineStr"/>
      <c r="S94" s="40" t="inlineStr"/>
      <c r="T94" s="41" t="inlineStr">
        <is>
          <t>кг</t>
        </is>
      </c>
      <c r="U94" s="669" t="n">
        <v>0</v>
      </c>
      <c r="V94" s="670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SU002309</t>
        </is>
      </c>
      <c r="B95" s="64" t="inlineStr">
        <is>
          <t>P002573</t>
        </is>
      </c>
      <c r="C95" s="37" t="n">
        <v>4301031079</v>
      </c>
      <c r="D95" s="316" t="n">
        <v>4607091384734</v>
      </c>
      <c r="E95" s="634" t="n"/>
      <c r="F95" s="666" t="n">
        <v>0.35</v>
      </c>
      <c r="G95" s="38" t="n">
        <v>6</v>
      </c>
      <c r="H95" s="666" t="n">
        <v>2.1</v>
      </c>
      <c r="I95" s="666" t="n">
        <v>2.2</v>
      </c>
      <c r="J95" s="38" t="n">
        <v>234</v>
      </c>
      <c r="K95" s="39" t="inlineStr">
        <is>
          <t>СК2</t>
        </is>
      </c>
      <c r="L95" s="38" t="n">
        <v>45</v>
      </c>
      <c r="M95" s="71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5" s="668" t="n"/>
      <c r="O95" s="668" t="n"/>
      <c r="P95" s="668" t="n"/>
      <c r="Q95" s="634" t="n"/>
      <c r="R95" s="40" t="inlineStr"/>
      <c r="S95" s="40" t="inlineStr"/>
      <c r="T95" s="41" t="inlineStr">
        <is>
          <t>кг</t>
        </is>
      </c>
      <c r="U95" s="669" t="n">
        <v>0</v>
      </c>
      <c r="V95" s="670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SU001605</t>
        </is>
      </c>
      <c r="B96" s="64" t="inlineStr">
        <is>
          <t>P002180</t>
        </is>
      </c>
      <c r="C96" s="37" t="n">
        <v>4301030964</v>
      </c>
      <c r="D96" s="316" t="n">
        <v>4607091382464</v>
      </c>
      <c r="E96" s="634" t="n"/>
      <c r="F96" s="666" t="n">
        <v>0.35</v>
      </c>
      <c r="G96" s="38" t="n">
        <v>8</v>
      </c>
      <c r="H96" s="666" t="n">
        <v>2.8</v>
      </c>
      <c r="I96" s="666" t="n">
        <v>2.964</v>
      </c>
      <c r="J96" s="38" t="n">
        <v>234</v>
      </c>
      <c r="K96" s="39" t="inlineStr">
        <is>
          <t>СК2</t>
        </is>
      </c>
      <c r="L96" s="38" t="n">
        <v>40</v>
      </c>
      <c r="M96" s="71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6" s="668" t="n"/>
      <c r="O96" s="668" t="n"/>
      <c r="P96" s="668" t="n"/>
      <c r="Q96" s="634" t="n"/>
      <c r="R96" s="40" t="inlineStr"/>
      <c r="S96" s="40" t="inlineStr"/>
      <c r="T96" s="41" t="inlineStr">
        <is>
          <t>кг</t>
        </is>
      </c>
      <c r="U96" s="669" t="n">
        <v>0</v>
      </c>
      <c r="V96" s="670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71" t="n"/>
      <c r="AZ96" s="116" t="inlineStr">
        <is>
          <t>КИ</t>
        </is>
      </c>
    </row>
    <row r="97">
      <c r="A97" s="324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1" t="n"/>
      <c r="M97" s="672" t="inlineStr">
        <is>
          <t>Итого</t>
        </is>
      </c>
      <c r="N97" s="642" t="n"/>
      <c r="O97" s="642" t="n"/>
      <c r="P97" s="642" t="n"/>
      <c r="Q97" s="642" t="n"/>
      <c r="R97" s="642" t="n"/>
      <c r="S97" s="643" t="n"/>
      <c r="T97" s="43" t="inlineStr">
        <is>
          <t>кор</t>
        </is>
      </c>
      <c r="U97" s="673">
        <f>IFERROR(U88/H88,"0")+IFERROR(U89/H89,"0")+IFERROR(U90/H90,"0")+IFERROR(U91/H91,"0")+IFERROR(U92/H92,"0")+IFERROR(U93/H93,"0")+IFERROR(U94/H94,"0")+IFERROR(U95/H95,"0")+IFERROR(U96/H96,"0")</f>
        <v/>
      </c>
      <c r="V97" s="673">
        <f>IFERROR(V88/H88,"0")+IFERROR(V89/H89,"0")+IFERROR(V90/H90,"0")+IFERROR(V91/H91,"0")+IFERROR(V92/H92,"0")+IFERROR(V93/H93,"0")+IFERROR(V94/H94,"0")+IFERROR(V95/H95,"0")+IFERROR(V96/H96,"0")</f>
        <v/>
      </c>
      <c r="W97" s="673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/>
      </c>
      <c r="X97" s="674" t="n"/>
      <c r="Y97" s="674" t="n"/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671" t="n"/>
      <c r="M98" s="672" t="inlineStr">
        <is>
          <t>Итого</t>
        </is>
      </c>
      <c r="N98" s="642" t="n"/>
      <c r="O98" s="642" t="n"/>
      <c r="P98" s="642" t="n"/>
      <c r="Q98" s="642" t="n"/>
      <c r="R98" s="642" t="n"/>
      <c r="S98" s="643" t="n"/>
      <c r="T98" s="43" t="inlineStr">
        <is>
          <t>кг</t>
        </is>
      </c>
      <c r="U98" s="673">
        <f>IFERROR(SUM(U88:U96),"0")</f>
        <v/>
      </c>
      <c r="V98" s="673">
        <f>IFERROR(SUM(V88:V96),"0")</f>
        <v/>
      </c>
      <c r="W98" s="43" t="n"/>
      <c r="X98" s="674" t="n"/>
      <c r="Y98" s="674" t="n"/>
    </row>
    <row r="99" ht="14.25" customHeight="1">
      <c r="A99" s="315" t="inlineStr">
        <is>
          <t>Сосиски</t>
        </is>
      </c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315" t="n"/>
      <c r="Y99" s="315" t="n"/>
    </row>
    <row r="100" ht="27" customHeight="1">
      <c r="A100" s="64" t="inlineStr">
        <is>
          <t>SU001523</t>
        </is>
      </c>
      <c r="B100" s="64" t="inlineStr">
        <is>
          <t>P003328</t>
        </is>
      </c>
      <c r="C100" s="37" t="n">
        <v>4301051437</v>
      </c>
      <c r="D100" s="316" t="n">
        <v>4607091386967</v>
      </c>
      <c r="E100" s="634" t="n"/>
      <c r="F100" s="666" t="n">
        <v>1.35</v>
      </c>
      <c r="G100" s="38" t="n">
        <v>6</v>
      </c>
      <c r="H100" s="666" t="n">
        <v>8.1</v>
      </c>
      <c r="I100" s="666" t="n">
        <v>8.664</v>
      </c>
      <c r="J100" s="38" t="n">
        <v>56</v>
      </c>
      <c r="K100" s="39" t="inlineStr">
        <is>
          <t>СК3</t>
        </is>
      </c>
      <c r="L100" s="38" t="n">
        <v>45</v>
      </c>
      <c r="M100" s="718" t="inlineStr">
        <is>
          <t>Сосиски Молокуши (Вязанка Молочные) Вязанка Весовые П/а мгс Вязанка</t>
        </is>
      </c>
      <c r="N100" s="668" t="n"/>
      <c r="O100" s="668" t="n"/>
      <c r="P100" s="668" t="n"/>
      <c r="Q100" s="634" t="n"/>
      <c r="R100" s="40" t="inlineStr"/>
      <c r="S100" s="40" t="inlineStr"/>
      <c r="T100" s="41" t="inlineStr">
        <is>
          <t>кг</t>
        </is>
      </c>
      <c r="U100" s="669" t="n">
        <v>0</v>
      </c>
      <c r="V100" s="670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17" t="inlineStr">
        <is>
          <t>КИ</t>
        </is>
      </c>
    </row>
    <row r="101" ht="27" customHeight="1">
      <c r="A101" s="64" t="inlineStr">
        <is>
          <t>SU001523</t>
        </is>
      </c>
      <c r="B101" s="64" t="inlineStr">
        <is>
          <t>P003691</t>
        </is>
      </c>
      <c r="C101" s="37" t="n">
        <v>4301051543</v>
      </c>
      <c r="D101" s="316" t="n">
        <v>4607091386967</v>
      </c>
      <c r="E101" s="634" t="n"/>
      <c r="F101" s="666" t="n">
        <v>1.4</v>
      </c>
      <c r="G101" s="38" t="n">
        <v>6</v>
      </c>
      <c r="H101" s="666" t="n">
        <v>8.4</v>
      </c>
      <c r="I101" s="666" t="n">
        <v>8.964</v>
      </c>
      <c r="J101" s="38" t="n">
        <v>56</v>
      </c>
      <c r="K101" s="39" t="inlineStr">
        <is>
          <t>СК2</t>
        </is>
      </c>
      <c r="L101" s="38" t="n">
        <v>45</v>
      </c>
      <c r="M101" s="719" t="inlineStr">
        <is>
          <t>Сосиски «Молокуши (Вязанка Молочные)» Весовые П/а мгс УВВ ТМ «Вязанка»</t>
        </is>
      </c>
      <c r="N101" s="668" t="n"/>
      <c r="O101" s="668" t="n"/>
      <c r="P101" s="668" t="n"/>
      <c r="Q101" s="634" t="n"/>
      <c r="R101" s="40" t="inlineStr"/>
      <c r="S101" s="40" t="inlineStr"/>
      <c r="T101" s="41" t="inlineStr">
        <is>
          <t>кг</t>
        </is>
      </c>
      <c r="U101" s="669" t="n">
        <v>0</v>
      </c>
      <c r="V101" s="670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18" t="inlineStr">
        <is>
          <t>КИ</t>
        </is>
      </c>
    </row>
    <row r="102" ht="16.5" customHeight="1">
      <c r="A102" s="64" t="inlineStr">
        <is>
          <t>SU001351</t>
        </is>
      </c>
      <c r="B102" s="64" t="inlineStr">
        <is>
          <t>P003025</t>
        </is>
      </c>
      <c r="C102" s="37" t="n">
        <v>4301051311</v>
      </c>
      <c r="D102" s="316" t="n">
        <v>4607091385304</v>
      </c>
      <c r="E102" s="634" t="n"/>
      <c r="F102" s="666" t="n">
        <v>1.35</v>
      </c>
      <c r="G102" s="38" t="n">
        <v>6</v>
      </c>
      <c r="H102" s="666" t="n">
        <v>8.1</v>
      </c>
      <c r="I102" s="666" t="n">
        <v>8.664</v>
      </c>
      <c r="J102" s="38" t="n">
        <v>56</v>
      </c>
      <c r="K102" s="39" t="inlineStr">
        <is>
          <t>СК2</t>
        </is>
      </c>
      <c r="L102" s="38" t="n">
        <v>40</v>
      </c>
      <c r="M102" s="720">
        <f>HYPERLINK("https://abi.ru/products/Охлажденные/Вязанка/Вязанка/Сосиски/P003025/","Сосиски Рубленые Вязанка Весовые п/а мгс Вязанка")</f>
        <v/>
      </c>
      <c r="N102" s="668" t="n"/>
      <c r="O102" s="668" t="n"/>
      <c r="P102" s="668" t="n"/>
      <c r="Q102" s="634" t="n"/>
      <c r="R102" s="40" t="inlineStr"/>
      <c r="S102" s="40" t="inlineStr"/>
      <c r="T102" s="41" t="inlineStr">
        <is>
          <t>кг</t>
        </is>
      </c>
      <c r="U102" s="669" t="n">
        <v>0</v>
      </c>
      <c r="V102" s="670">
        <f>IFERROR(IF(U102="",0,CEILING((U102/$H102),1)*$H102),"")</f>
        <v/>
      </c>
      <c r="W102" s="42">
        <f>IFERROR(IF(V102=0,"",ROUNDUP(V102/H102,0)*0.02175),"")</f>
        <v/>
      </c>
      <c r="X102" s="69" t="inlineStr"/>
      <c r="Y102" s="70" t="inlineStr"/>
      <c r="AC102" s="71" t="n"/>
      <c r="AZ102" s="119" t="inlineStr">
        <is>
          <t>КИ</t>
        </is>
      </c>
    </row>
    <row r="103" ht="16.5" customHeight="1">
      <c r="A103" s="64" t="inlineStr">
        <is>
          <t>SU001527</t>
        </is>
      </c>
      <c r="B103" s="64" t="inlineStr">
        <is>
          <t>P002217</t>
        </is>
      </c>
      <c r="C103" s="37" t="n">
        <v>4301051306</v>
      </c>
      <c r="D103" s="316" t="n">
        <v>4607091386264</v>
      </c>
      <c r="E103" s="634" t="n"/>
      <c r="F103" s="666" t="n">
        <v>0.5</v>
      </c>
      <c r="G103" s="38" t="n">
        <v>6</v>
      </c>
      <c r="H103" s="666" t="n">
        <v>3</v>
      </c>
      <c r="I103" s="666" t="n">
        <v>3.278</v>
      </c>
      <c r="J103" s="38" t="n">
        <v>156</v>
      </c>
      <c r="K103" s="39" t="inlineStr">
        <is>
          <t>СК2</t>
        </is>
      </c>
      <c r="L103" s="38" t="n">
        <v>31</v>
      </c>
      <c r="M103" s="721">
        <f>HYPERLINK("https://abi.ru/products/Охлажденные/Вязанка/Вязанка/Сосиски/P002217/","Сосиски Венские Вязанка Фикс.вес 0,5 NDX мгс Вязанка")</f>
        <v/>
      </c>
      <c r="N103" s="668" t="n"/>
      <c r="O103" s="668" t="n"/>
      <c r="P103" s="668" t="n"/>
      <c r="Q103" s="634" t="n"/>
      <c r="R103" s="40" t="inlineStr"/>
      <c r="S103" s="40" t="inlineStr"/>
      <c r="T103" s="41" t="inlineStr">
        <is>
          <t>кг</t>
        </is>
      </c>
      <c r="U103" s="669" t="n">
        <v>0</v>
      </c>
      <c r="V103" s="670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0" t="inlineStr">
        <is>
          <t>КИ</t>
        </is>
      </c>
    </row>
    <row r="104" ht="27" customHeight="1">
      <c r="A104" s="64" t="inlineStr">
        <is>
          <t>SU001718</t>
        </is>
      </c>
      <c r="B104" s="64" t="inlineStr">
        <is>
          <t>P003327</t>
        </is>
      </c>
      <c r="C104" s="37" t="n">
        <v>4301051436</v>
      </c>
      <c r="D104" s="316" t="n">
        <v>4607091385731</v>
      </c>
      <c r="E104" s="634" t="n"/>
      <c r="F104" s="666" t="n">
        <v>0.45</v>
      </c>
      <c r="G104" s="38" t="n">
        <v>6</v>
      </c>
      <c r="H104" s="666" t="n">
        <v>2.7</v>
      </c>
      <c r="I104" s="666" t="n">
        <v>2.972</v>
      </c>
      <c r="J104" s="38" t="n">
        <v>156</v>
      </c>
      <c r="K104" s="39" t="inlineStr">
        <is>
          <t>СК3</t>
        </is>
      </c>
      <c r="L104" s="38" t="n">
        <v>45</v>
      </c>
      <c r="M104" s="722" t="inlineStr">
        <is>
          <t>Сосиски Молокуши (Вязанка Молочные) Вязанка Фикс.вес 0,45 П/а мгс Вязанка</t>
        </is>
      </c>
      <c r="N104" s="668" t="n"/>
      <c r="O104" s="668" t="n"/>
      <c r="P104" s="668" t="n"/>
      <c r="Q104" s="634" t="n"/>
      <c r="R104" s="40" t="inlineStr"/>
      <c r="S104" s="40" t="inlineStr"/>
      <c r="T104" s="41" t="inlineStr">
        <is>
          <t>кг</t>
        </is>
      </c>
      <c r="U104" s="669" t="n">
        <v>0</v>
      </c>
      <c r="V104" s="670">
        <f>IFERROR(IF(U104="",0,CEILING((U104/$H104),1)*$H104),"")</f>
        <v/>
      </c>
      <c r="W104" s="42">
        <f>IFERROR(IF(V104=0,"",ROUNDUP(V104/H104,0)*0.00753),"")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27" customHeight="1">
      <c r="A105" s="64" t="inlineStr">
        <is>
          <t>SU002658</t>
        </is>
      </c>
      <c r="B105" s="64" t="inlineStr">
        <is>
          <t>P003326</t>
        </is>
      </c>
      <c r="C105" s="37" t="n">
        <v>4301051439</v>
      </c>
      <c r="D105" s="316" t="n">
        <v>4680115880214</v>
      </c>
      <c r="E105" s="634" t="n"/>
      <c r="F105" s="666" t="n">
        <v>0.45</v>
      </c>
      <c r="G105" s="38" t="n">
        <v>6</v>
      </c>
      <c r="H105" s="666" t="n">
        <v>2.7</v>
      </c>
      <c r="I105" s="666" t="n">
        <v>2.988</v>
      </c>
      <c r="J105" s="38" t="n">
        <v>120</v>
      </c>
      <c r="K105" s="39" t="inlineStr">
        <is>
          <t>СК3</t>
        </is>
      </c>
      <c r="L105" s="38" t="n">
        <v>45</v>
      </c>
      <c r="M105" s="723" t="inlineStr">
        <is>
          <t>Сосиски Молокуши миникушай Вязанка Ф/в 0,45 амилюкс мгс Вязанка</t>
        </is>
      </c>
      <c r="N105" s="668" t="n"/>
      <c r="O105" s="668" t="n"/>
      <c r="P105" s="668" t="n"/>
      <c r="Q105" s="634" t="n"/>
      <c r="R105" s="40" t="inlineStr"/>
      <c r="S105" s="40" t="inlineStr"/>
      <c r="T105" s="41" t="inlineStr">
        <is>
          <t>кг</t>
        </is>
      </c>
      <c r="U105" s="669" t="n">
        <v>0</v>
      </c>
      <c r="V105" s="670">
        <f>IFERROR(IF(U105="",0,CEILING((U105/$H105),1)*$H105),"")</f>
        <v/>
      </c>
      <c r="W105" s="42">
        <f>IFERROR(IF(V105=0,"",ROUNDUP(V105/H105,0)*0.00937),"")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27" customHeight="1">
      <c r="A106" s="64" t="inlineStr">
        <is>
          <t>SU002769</t>
        </is>
      </c>
      <c r="B106" s="64" t="inlineStr">
        <is>
          <t>P003324</t>
        </is>
      </c>
      <c r="C106" s="37" t="n">
        <v>4301051438</v>
      </c>
      <c r="D106" s="316" t="n">
        <v>4680115880894</v>
      </c>
      <c r="E106" s="634" t="n"/>
      <c r="F106" s="666" t="n">
        <v>0.33</v>
      </c>
      <c r="G106" s="38" t="n">
        <v>6</v>
      </c>
      <c r="H106" s="666" t="n">
        <v>1.98</v>
      </c>
      <c r="I106" s="666" t="n">
        <v>2.258</v>
      </c>
      <c r="J106" s="38" t="n">
        <v>156</v>
      </c>
      <c r="K106" s="39" t="inlineStr">
        <is>
          <t>СК3</t>
        </is>
      </c>
      <c r="L106" s="38" t="n">
        <v>45</v>
      </c>
      <c r="M106" s="724" t="inlineStr">
        <is>
          <t>Сосиски Молокуши Миникушай Вязанка фикс.вес 0,33 п/а Вязанка</t>
        </is>
      </c>
      <c r="N106" s="668" t="n"/>
      <c r="O106" s="668" t="n"/>
      <c r="P106" s="668" t="n"/>
      <c r="Q106" s="634" t="n"/>
      <c r="R106" s="40" t="inlineStr"/>
      <c r="S106" s="40" t="inlineStr"/>
      <c r="T106" s="41" t="inlineStr">
        <is>
          <t>кг</t>
        </is>
      </c>
      <c r="U106" s="669" t="n">
        <v>0</v>
      </c>
      <c r="V106" s="670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SU001354</t>
        </is>
      </c>
      <c r="B107" s="64" t="inlineStr">
        <is>
          <t>P003030</t>
        </is>
      </c>
      <c r="C107" s="37" t="n">
        <v>4301051313</v>
      </c>
      <c r="D107" s="316" t="n">
        <v>4607091385427</v>
      </c>
      <c r="E107" s="634" t="n"/>
      <c r="F107" s="666" t="n">
        <v>0.5</v>
      </c>
      <c r="G107" s="38" t="n">
        <v>6</v>
      </c>
      <c r="H107" s="666" t="n">
        <v>3</v>
      </c>
      <c r="I107" s="666" t="n">
        <v>3.272</v>
      </c>
      <c r="J107" s="38" t="n">
        <v>156</v>
      </c>
      <c r="K107" s="39" t="inlineStr">
        <is>
          <t>СК2</t>
        </is>
      </c>
      <c r="L107" s="38" t="n">
        <v>40</v>
      </c>
      <c r="M107" s="725">
        <f>HYPERLINK("https://abi.ru/products/Охлажденные/Вязанка/Вязанка/Сосиски/P003030/","Сосиски Рубленые Вязанка Фикс.вес 0,5 п/а мгс Вязанка")</f>
        <v/>
      </c>
      <c r="N107" s="668" t="n"/>
      <c r="O107" s="668" t="n"/>
      <c r="P107" s="668" t="n"/>
      <c r="Q107" s="634" t="n"/>
      <c r="R107" s="40" t="inlineStr"/>
      <c r="S107" s="40" t="inlineStr"/>
      <c r="T107" s="41" t="inlineStr">
        <is>
          <t>кг</t>
        </is>
      </c>
      <c r="U107" s="669" t="n">
        <v>0</v>
      </c>
      <c r="V107" s="670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16.5" customHeight="1">
      <c r="A108" s="64" t="inlineStr">
        <is>
          <t>SU002996</t>
        </is>
      </c>
      <c r="B108" s="64" t="inlineStr">
        <is>
          <t>P003464</t>
        </is>
      </c>
      <c r="C108" s="37" t="n">
        <v>4301051480</v>
      </c>
      <c r="D108" s="316" t="n">
        <v>4680115882645</v>
      </c>
      <c r="E108" s="634" t="n"/>
      <c r="F108" s="666" t="n">
        <v>0.3</v>
      </c>
      <c r="G108" s="38" t="n">
        <v>6</v>
      </c>
      <c r="H108" s="666" t="n">
        <v>1.8</v>
      </c>
      <c r="I108" s="666" t="n">
        <v>2.66</v>
      </c>
      <c r="J108" s="38" t="n">
        <v>156</v>
      </c>
      <c r="K108" s="39" t="inlineStr">
        <is>
          <t>СК2</t>
        </is>
      </c>
      <c r="L108" s="38" t="n">
        <v>40</v>
      </c>
      <c r="M108" s="726" t="inlineStr">
        <is>
          <t>Сосиски «Сливушки с сыром» ф/в 0,3 п/а ТМ «Вязанка»</t>
        </is>
      </c>
      <c r="N108" s="668" t="n"/>
      <c r="O108" s="668" t="n"/>
      <c r="P108" s="668" t="n"/>
      <c r="Q108" s="634" t="n"/>
      <c r="R108" s="40" t="inlineStr"/>
      <c r="S108" s="40" t="inlineStr"/>
      <c r="T108" s="41" t="inlineStr">
        <is>
          <t>кг</t>
        </is>
      </c>
      <c r="U108" s="669" t="n">
        <v>0</v>
      </c>
      <c r="V108" s="670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>
      <c r="A109" s="324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671" t="n"/>
      <c r="M109" s="672" t="inlineStr">
        <is>
          <t>Итого</t>
        </is>
      </c>
      <c r="N109" s="642" t="n"/>
      <c r="O109" s="642" t="n"/>
      <c r="P109" s="642" t="n"/>
      <c r="Q109" s="642" t="n"/>
      <c r="R109" s="642" t="n"/>
      <c r="S109" s="643" t="n"/>
      <c r="T109" s="43" t="inlineStr">
        <is>
          <t>кор</t>
        </is>
      </c>
      <c r="U109" s="673">
        <f>IFERROR(U100/H100,"0")+IFERROR(U101/H101,"0")+IFERROR(U102/H102,"0")+IFERROR(U103/H103,"0")+IFERROR(U104/H104,"0")+IFERROR(U105/H105,"0")+IFERROR(U106/H106,"0")+IFERROR(U107/H107,"0")+IFERROR(U108/H108,"0")</f>
        <v/>
      </c>
      <c r="V109" s="673">
        <f>IFERROR(V100/H100,"0")+IFERROR(V101/H101,"0")+IFERROR(V102/H102,"0")+IFERROR(V103/H103,"0")+IFERROR(V104/H104,"0")+IFERROR(V105/H105,"0")+IFERROR(V106/H106,"0")+IFERROR(V107/H107,"0")+IFERROR(V108/H108,"0")</f>
        <v/>
      </c>
      <c r="W109" s="673">
        <f>IFERROR(IF(W100="",0,W100),"0")+IFERROR(IF(W101="",0,W101),"0")+IFERROR(IF(W102="",0,W102),"0")+IFERROR(IF(W103="",0,W103),"0")+IFERROR(IF(W104="",0,W104),"0")+IFERROR(IF(W105="",0,W105),"0")+IFERROR(IF(W106="",0,W106),"0")+IFERROR(IF(W107="",0,W107),"0")+IFERROR(IF(W108="",0,W108),"0")</f>
        <v/>
      </c>
      <c r="X109" s="674" t="n"/>
      <c r="Y109" s="674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71" t="n"/>
      <c r="M110" s="672" t="inlineStr">
        <is>
          <t>Итого</t>
        </is>
      </c>
      <c r="N110" s="642" t="n"/>
      <c r="O110" s="642" t="n"/>
      <c r="P110" s="642" t="n"/>
      <c r="Q110" s="642" t="n"/>
      <c r="R110" s="642" t="n"/>
      <c r="S110" s="643" t="n"/>
      <c r="T110" s="43" t="inlineStr">
        <is>
          <t>кг</t>
        </is>
      </c>
      <c r="U110" s="673">
        <f>IFERROR(SUM(U100:U108),"0")</f>
        <v/>
      </c>
      <c r="V110" s="673">
        <f>IFERROR(SUM(V100:V108),"0")</f>
        <v/>
      </c>
      <c r="W110" s="43" t="n"/>
      <c r="X110" s="674" t="n"/>
      <c r="Y110" s="674" t="n"/>
    </row>
    <row r="111" ht="14.25" customHeight="1">
      <c r="A111" s="315" t="inlineStr">
        <is>
          <t>Сардельки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315" t="n"/>
      <c r="Y111" s="315" t="n"/>
    </row>
    <row r="112" ht="27" customHeight="1">
      <c r="A112" s="64" t="inlineStr">
        <is>
          <t>SU002071</t>
        </is>
      </c>
      <c r="B112" s="64" t="inlineStr">
        <is>
          <t>P002233</t>
        </is>
      </c>
      <c r="C112" s="37" t="n">
        <v>4301060296</v>
      </c>
      <c r="D112" s="316" t="n">
        <v>4607091383065</v>
      </c>
      <c r="E112" s="634" t="n"/>
      <c r="F112" s="666" t="n">
        <v>0.83</v>
      </c>
      <c r="G112" s="38" t="n">
        <v>4</v>
      </c>
      <c r="H112" s="666" t="n">
        <v>3.32</v>
      </c>
      <c r="I112" s="666" t="n">
        <v>3.582</v>
      </c>
      <c r="J112" s="38" t="n">
        <v>120</v>
      </c>
      <c r="K112" s="39" t="inlineStr">
        <is>
          <t>СК2</t>
        </is>
      </c>
      <c r="L112" s="38" t="n">
        <v>30</v>
      </c>
      <c r="M112" s="72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2" s="668" t="n"/>
      <c r="O112" s="668" t="n"/>
      <c r="P112" s="668" t="n"/>
      <c r="Q112" s="634" t="n"/>
      <c r="R112" s="40" t="inlineStr"/>
      <c r="S112" s="40" t="inlineStr"/>
      <c r="T112" s="41" t="inlineStr">
        <is>
          <t>кг</t>
        </is>
      </c>
      <c r="U112" s="669" t="n">
        <v>0</v>
      </c>
      <c r="V112" s="670">
        <f>IFERROR(IF(U112="",0,CEILING((U112/$H112),1)*$H112),"")</f>
        <v/>
      </c>
      <c r="W112" s="42">
        <f>IFERROR(IF(V112=0,"",ROUNDUP(V112/H112,0)*0.00937),"")</f>
        <v/>
      </c>
      <c r="X112" s="69" t="inlineStr"/>
      <c r="Y112" s="70" t="inlineStr"/>
      <c r="AC112" s="71" t="n"/>
      <c r="AZ112" s="126" t="inlineStr">
        <is>
          <t>КИ</t>
        </is>
      </c>
    </row>
    <row r="113" ht="27" customHeight="1">
      <c r="A113" s="64" t="inlineStr">
        <is>
          <t>SU002835</t>
        </is>
      </c>
      <c r="B113" s="64" t="inlineStr">
        <is>
          <t>P003237</t>
        </is>
      </c>
      <c r="C113" s="37" t="n">
        <v>4301060350</v>
      </c>
      <c r="D113" s="316" t="n">
        <v>4680115881532</v>
      </c>
      <c r="E113" s="634" t="n"/>
      <c r="F113" s="666" t="n">
        <v>1.35</v>
      </c>
      <c r="G113" s="38" t="n">
        <v>6</v>
      </c>
      <c r="H113" s="666" t="n">
        <v>8.1</v>
      </c>
      <c r="I113" s="666" t="n">
        <v>8.58</v>
      </c>
      <c r="J113" s="38" t="n">
        <v>56</v>
      </c>
      <c r="K113" s="39" t="inlineStr">
        <is>
          <t>СК3</t>
        </is>
      </c>
      <c r="L113" s="38" t="n">
        <v>30</v>
      </c>
      <c r="M113" s="728">
        <f>HYPERLINK("https://abi.ru/products/Охлажденные/Вязанка/Вязанка/Сардельки/P003237/","Сардельки «Филейские» Весовые NDX мгс ТМ «Вязанка»")</f>
        <v/>
      </c>
      <c r="N113" s="668" t="n"/>
      <c r="O113" s="668" t="n"/>
      <c r="P113" s="668" t="n"/>
      <c r="Q113" s="634" t="n"/>
      <c r="R113" s="40" t="inlineStr"/>
      <c r="S113" s="40" t="inlineStr"/>
      <c r="T113" s="41" t="inlineStr">
        <is>
          <t>кг</t>
        </is>
      </c>
      <c r="U113" s="669" t="n">
        <v>76.95</v>
      </c>
      <c r="V113" s="670">
        <f>IFERROR(IF(U113="",0,CEILING((U113/$H113),1)*$H113),"")</f>
        <v/>
      </c>
      <c r="W113" s="42">
        <f>IFERROR(IF(V113=0,"",ROUNDUP(V113/H113,0)*0.02175),"")</f>
        <v/>
      </c>
      <c r="X113" s="69" t="inlineStr"/>
      <c r="Y113" s="70" t="inlineStr"/>
      <c r="AC113" s="71" t="n"/>
      <c r="AZ113" s="127" t="inlineStr">
        <is>
          <t>КИ</t>
        </is>
      </c>
    </row>
    <row r="114" ht="27" customHeight="1">
      <c r="A114" s="64" t="inlineStr">
        <is>
          <t>SU002997</t>
        </is>
      </c>
      <c r="B114" s="64" t="inlineStr">
        <is>
          <t>P003465</t>
        </is>
      </c>
      <c r="C114" s="37" t="n">
        <v>4301060356</v>
      </c>
      <c r="D114" s="316" t="n">
        <v>4680115882652</v>
      </c>
      <c r="E114" s="634" t="n"/>
      <c r="F114" s="666" t="n">
        <v>0.33</v>
      </c>
      <c r="G114" s="38" t="n">
        <v>6</v>
      </c>
      <c r="H114" s="666" t="n">
        <v>1.98</v>
      </c>
      <c r="I114" s="666" t="n">
        <v>2.84</v>
      </c>
      <c r="J114" s="38" t="n">
        <v>156</v>
      </c>
      <c r="K114" s="39" t="inlineStr">
        <is>
          <t>СК2</t>
        </is>
      </c>
      <c r="L114" s="38" t="n">
        <v>40</v>
      </c>
      <c r="M114" s="729" t="inlineStr">
        <is>
          <t>Сардельки «Сливушки с сыром #минидельки» ф/в 0,33 айпил ТМ «Вязанка»</t>
        </is>
      </c>
      <c r="N114" s="668" t="n"/>
      <c r="O114" s="668" t="n"/>
      <c r="P114" s="668" t="n"/>
      <c r="Q114" s="634" t="n"/>
      <c r="R114" s="40" t="inlineStr"/>
      <c r="S114" s="40" t="inlineStr"/>
      <c r="T114" s="41" t="inlineStr">
        <is>
          <t>кг</t>
        </is>
      </c>
      <c r="U114" s="669" t="n">
        <v>0</v>
      </c>
      <c r="V114" s="670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28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16" t="n">
        <v>4680115880238</v>
      </c>
      <c r="E115" s="634" t="n"/>
      <c r="F115" s="666" t="n">
        <v>0.33</v>
      </c>
      <c r="G115" s="38" t="n">
        <v>6</v>
      </c>
      <c r="H115" s="666" t="n">
        <v>1.98</v>
      </c>
      <c r="I115" s="666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73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5" s="668" t="n"/>
      <c r="O115" s="668" t="n"/>
      <c r="P115" s="668" t="n"/>
      <c r="Q115" s="634" t="n"/>
      <c r="R115" s="40" t="inlineStr"/>
      <c r="S115" s="40" t="inlineStr"/>
      <c r="T115" s="41" t="inlineStr">
        <is>
          <t>кг</t>
        </is>
      </c>
      <c r="U115" s="669" t="n">
        <v>0</v>
      </c>
      <c r="V115" s="670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71" t="n"/>
      <c r="AZ115" s="129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16" t="n">
        <v>4680115881464</v>
      </c>
      <c r="E116" s="634" t="n"/>
      <c r="F116" s="666" t="n">
        <v>0.4</v>
      </c>
      <c r="G116" s="38" t="n">
        <v>6</v>
      </c>
      <c r="H116" s="666" t="n">
        <v>2.4</v>
      </c>
      <c r="I116" s="666" t="n">
        <v>2.6</v>
      </c>
      <c r="J116" s="38" t="n">
        <v>156</v>
      </c>
      <c r="K116" s="39" t="inlineStr">
        <is>
          <t>СК3</t>
        </is>
      </c>
      <c r="L116" s="38" t="n">
        <v>30</v>
      </c>
      <c r="M116" s="731" t="inlineStr">
        <is>
          <t>Сардельки «Филейские» Фикс.вес 0,4 NDX мгс ТМ «Вязанка»</t>
        </is>
      </c>
      <c r="N116" s="668" t="n"/>
      <c r="O116" s="668" t="n"/>
      <c r="P116" s="668" t="n"/>
      <c r="Q116" s="634" t="n"/>
      <c r="R116" s="40" t="inlineStr"/>
      <c r="S116" s="40" t="inlineStr"/>
      <c r="T116" s="41" t="inlineStr">
        <is>
          <t>кг</t>
        </is>
      </c>
      <c r="U116" s="669" t="n">
        <v>72</v>
      </c>
      <c r="V116" s="670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71" t="n"/>
      <c r="AZ116" s="130" t="inlineStr">
        <is>
          <t>КИ</t>
        </is>
      </c>
    </row>
    <row r="117">
      <c r="A117" s="324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71" t="n"/>
      <c r="M117" s="672" t="inlineStr">
        <is>
          <t>Итого</t>
        </is>
      </c>
      <c r="N117" s="642" t="n"/>
      <c r="O117" s="642" t="n"/>
      <c r="P117" s="642" t="n"/>
      <c r="Q117" s="642" t="n"/>
      <c r="R117" s="642" t="n"/>
      <c r="S117" s="643" t="n"/>
      <c r="T117" s="43" t="inlineStr">
        <is>
          <t>кор</t>
        </is>
      </c>
      <c r="U117" s="673">
        <f>IFERROR(U112/H112,"0")+IFERROR(U113/H113,"0")+IFERROR(U114/H114,"0")+IFERROR(U115/H115,"0")+IFERROR(U116/H116,"0")</f>
        <v/>
      </c>
      <c r="V117" s="673">
        <f>IFERROR(V112/H112,"0")+IFERROR(V113/H113,"0")+IFERROR(V114/H114,"0")+IFERROR(V115/H115,"0")+IFERROR(V116/H116,"0")</f>
        <v/>
      </c>
      <c r="W117" s="673">
        <f>IFERROR(IF(W112="",0,W112),"0")+IFERROR(IF(W113="",0,W113),"0")+IFERROR(IF(W114="",0,W114),"0")+IFERROR(IF(W115="",0,W115),"0")+IFERROR(IF(W116="",0,W116),"0")</f>
        <v/>
      </c>
      <c r="X117" s="674" t="n"/>
      <c r="Y117" s="674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1" t="n"/>
      <c r="M118" s="672" t="inlineStr">
        <is>
          <t>Итого</t>
        </is>
      </c>
      <c r="N118" s="642" t="n"/>
      <c r="O118" s="642" t="n"/>
      <c r="P118" s="642" t="n"/>
      <c r="Q118" s="642" t="n"/>
      <c r="R118" s="642" t="n"/>
      <c r="S118" s="643" t="n"/>
      <c r="T118" s="43" t="inlineStr">
        <is>
          <t>кг</t>
        </is>
      </c>
      <c r="U118" s="673">
        <f>IFERROR(SUM(U112:U116),"0")</f>
        <v/>
      </c>
      <c r="V118" s="673">
        <f>IFERROR(SUM(V112:V116),"0")</f>
        <v/>
      </c>
      <c r="W118" s="43" t="n"/>
      <c r="X118" s="674" t="n"/>
      <c r="Y118" s="674" t="n"/>
    </row>
    <row r="119" ht="16.5" customHeight="1">
      <c r="A119" s="314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14" t="n"/>
      <c r="Y119" s="314" t="n"/>
    </row>
    <row r="120" ht="14.25" customHeight="1">
      <c r="A120" s="315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15" t="n"/>
      <c r="Y120" s="315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16" t="n">
        <v>4607091385168</v>
      </c>
      <c r="E121" s="634" t="n"/>
      <c r="F121" s="666" t="n">
        <v>1.35</v>
      </c>
      <c r="G121" s="38" t="n">
        <v>6</v>
      </c>
      <c r="H121" s="666" t="n">
        <v>8.1</v>
      </c>
      <c r="I121" s="666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3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68" t="n"/>
      <c r="O121" s="668" t="n"/>
      <c r="P121" s="668" t="n"/>
      <c r="Q121" s="634" t="n"/>
      <c r="R121" s="40" t="inlineStr"/>
      <c r="S121" s="40" t="inlineStr"/>
      <c r="T121" s="41" t="inlineStr">
        <is>
          <t>кг</t>
        </is>
      </c>
      <c r="U121" s="669" t="n">
        <v>0</v>
      </c>
      <c r="V121" s="670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71" t="n"/>
      <c r="AZ121" s="131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16" t="n">
        <v>4607091383256</v>
      </c>
      <c r="E122" s="634" t="n"/>
      <c r="F122" s="666" t="n">
        <v>0.33</v>
      </c>
      <c r="G122" s="38" t="n">
        <v>6</v>
      </c>
      <c r="H122" s="666" t="n">
        <v>1.98</v>
      </c>
      <c r="I122" s="666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33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68" t="n"/>
      <c r="O122" s="668" t="n"/>
      <c r="P122" s="668" t="n"/>
      <c r="Q122" s="634" t="n"/>
      <c r="R122" s="40" t="inlineStr"/>
      <c r="S122" s="40" t="inlineStr"/>
      <c r="T122" s="41" t="inlineStr">
        <is>
          <t>кг</t>
        </is>
      </c>
      <c r="U122" s="669" t="n">
        <v>0</v>
      </c>
      <c r="V122" s="670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2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16" t="n">
        <v>4607091385748</v>
      </c>
      <c r="E123" s="634" t="n"/>
      <c r="F123" s="666" t="n">
        <v>0.45</v>
      </c>
      <c r="G123" s="38" t="n">
        <v>6</v>
      </c>
      <c r="H123" s="666" t="n">
        <v>2.7</v>
      </c>
      <c r="I123" s="666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34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68" t="n"/>
      <c r="O123" s="668" t="n"/>
      <c r="P123" s="668" t="n"/>
      <c r="Q123" s="634" t="n"/>
      <c r="R123" s="40" t="inlineStr"/>
      <c r="S123" s="40" t="inlineStr"/>
      <c r="T123" s="41" t="inlineStr">
        <is>
          <t>кг</t>
        </is>
      </c>
      <c r="U123" s="669" t="n">
        <v>0</v>
      </c>
      <c r="V123" s="670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71" t="n"/>
      <c r="AZ123" s="133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16" t="n">
        <v>4607091384581</v>
      </c>
      <c r="E124" s="634" t="n"/>
      <c r="F124" s="666" t="n">
        <v>0.67</v>
      </c>
      <c r="G124" s="38" t="n">
        <v>4</v>
      </c>
      <c r="H124" s="666" t="n">
        <v>2.68</v>
      </c>
      <c r="I124" s="666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35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68" t="n"/>
      <c r="O124" s="668" t="n"/>
      <c r="P124" s="668" t="n"/>
      <c r="Q124" s="634" t="n"/>
      <c r="R124" s="40" t="inlineStr"/>
      <c r="S124" s="40" t="inlineStr"/>
      <c r="T124" s="41" t="inlineStr">
        <is>
          <t>кг</t>
        </is>
      </c>
      <c r="U124" s="669" t="n">
        <v>0</v>
      </c>
      <c r="V124" s="670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71" t="n"/>
      <c r="AZ124" s="134" t="inlineStr">
        <is>
          <t>КИ</t>
        </is>
      </c>
    </row>
    <row r="125">
      <c r="A125" s="324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71" t="n"/>
      <c r="M125" s="672" t="inlineStr">
        <is>
          <t>Итого</t>
        </is>
      </c>
      <c r="N125" s="642" t="n"/>
      <c r="O125" s="642" t="n"/>
      <c r="P125" s="642" t="n"/>
      <c r="Q125" s="642" t="n"/>
      <c r="R125" s="642" t="n"/>
      <c r="S125" s="643" t="n"/>
      <c r="T125" s="43" t="inlineStr">
        <is>
          <t>кор</t>
        </is>
      </c>
      <c r="U125" s="673">
        <f>IFERROR(U121/H121,"0")+IFERROR(U122/H122,"0")+IFERROR(U123/H123,"0")+IFERROR(U124/H124,"0")</f>
        <v/>
      </c>
      <c r="V125" s="673">
        <f>IFERROR(V121/H121,"0")+IFERROR(V122/H122,"0")+IFERROR(V123/H123,"0")+IFERROR(V124/H124,"0")</f>
        <v/>
      </c>
      <c r="W125" s="673">
        <f>IFERROR(IF(W121="",0,W121),"0")+IFERROR(IF(W122="",0,W122),"0")+IFERROR(IF(W123="",0,W123),"0")+IFERROR(IF(W124="",0,W124),"0")</f>
        <v/>
      </c>
      <c r="X125" s="674" t="n"/>
      <c r="Y125" s="674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1" t="n"/>
      <c r="M126" s="672" t="inlineStr">
        <is>
          <t>Итого</t>
        </is>
      </c>
      <c r="N126" s="642" t="n"/>
      <c r="O126" s="642" t="n"/>
      <c r="P126" s="642" t="n"/>
      <c r="Q126" s="642" t="n"/>
      <c r="R126" s="642" t="n"/>
      <c r="S126" s="643" t="n"/>
      <c r="T126" s="43" t="inlineStr">
        <is>
          <t>кг</t>
        </is>
      </c>
      <c r="U126" s="673">
        <f>IFERROR(SUM(U121:U124),"0")</f>
        <v/>
      </c>
      <c r="V126" s="673">
        <f>IFERROR(SUM(V121:V124),"0")</f>
        <v/>
      </c>
      <c r="W126" s="43" t="n"/>
      <c r="X126" s="674" t="n"/>
      <c r="Y126" s="674" t="n"/>
    </row>
    <row r="127" ht="27.75" customHeight="1">
      <c r="A127" s="337" t="inlineStr">
        <is>
          <t>Стародворье</t>
        </is>
      </c>
      <c r="B127" s="665" t="n"/>
      <c r="C127" s="665" t="n"/>
      <c r="D127" s="665" t="n"/>
      <c r="E127" s="665" t="n"/>
      <c r="F127" s="665" t="n"/>
      <c r="G127" s="665" t="n"/>
      <c r="H127" s="665" t="n"/>
      <c r="I127" s="665" t="n"/>
      <c r="J127" s="665" t="n"/>
      <c r="K127" s="665" t="n"/>
      <c r="L127" s="665" t="n"/>
      <c r="M127" s="665" t="n"/>
      <c r="N127" s="665" t="n"/>
      <c r="O127" s="665" t="n"/>
      <c r="P127" s="665" t="n"/>
      <c r="Q127" s="665" t="n"/>
      <c r="R127" s="665" t="n"/>
      <c r="S127" s="665" t="n"/>
      <c r="T127" s="665" t="n"/>
      <c r="U127" s="665" t="n"/>
      <c r="V127" s="665" t="n"/>
      <c r="W127" s="665" t="n"/>
      <c r="X127" s="55" t="n"/>
      <c r="Y127" s="55" t="n"/>
    </row>
    <row r="128" ht="16.5" customHeight="1">
      <c r="A128" s="314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14" t="n"/>
      <c r="Y128" s="314" t="n"/>
    </row>
    <row r="129" ht="14.25" customHeight="1">
      <c r="A129" s="315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15" t="n"/>
      <c r="Y129" s="315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16" t="n">
        <v>4607091383423</v>
      </c>
      <c r="E130" s="634" t="n"/>
      <c r="F130" s="666" t="n">
        <v>1.35</v>
      </c>
      <c r="G130" s="38" t="n">
        <v>8</v>
      </c>
      <c r="H130" s="666" t="n">
        <v>10.8</v>
      </c>
      <c r="I130" s="666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3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68" t="n"/>
      <c r="O130" s="668" t="n"/>
      <c r="P130" s="668" t="n"/>
      <c r="Q130" s="634" t="n"/>
      <c r="R130" s="40" t="inlineStr"/>
      <c r="S130" s="40" t="inlineStr"/>
      <c r="T130" s="41" t="inlineStr">
        <is>
          <t>кг</t>
        </is>
      </c>
      <c r="U130" s="669" t="n">
        <v>0</v>
      </c>
      <c r="V130" s="670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5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16" t="n">
        <v>4607091381405</v>
      </c>
      <c r="E131" s="634" t="n"/>
      <c r="F131" s="666" t="n">
        <v>1.35</v>
      </c>
      <c r="G131" s="38" t="n">
        <v>8</v>
      </c>
      <c r="H131" s="666" t="n">
        <v>10.8</v>
      </c>
      <c r="I131" s="666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3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68" t="n"/>
      <c r="O131" s="668" t="n"/>
      <c r="P131" s="668" t="n"/>
      <c r="Q131" s="634" t="n"/>
      <c r="R131" s="40" t="inlineStr"/>
      <c r="S131" s="40" t="inlineStr"/>
      <c r="T131" s="41" t="inlineStr">
        <is>
          <t>кг</t>
        </is>
      </c>
      <c r="U131" s="669" t="n">
        <v>0</v>
      </c>
      <c r="V131" s="670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6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16" t="n">
        <v>4607091386516</v>
      </c>
      <c r="E132" s="634" t="n"/>
      <c r="F132" s="666" t="n">
        <v>1.4</v>
      </c>
      <c r="G132" s="38" t="n">
        <v>8</v>
      </c>
      <c r="H132" s="666" t="n">
        <v>11.2</v>
      </c>
      <c r="I132" s="666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3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68" t="n"/>
      <c r="O132" s="668" t="n"/>
      <c r="P132" s="668" t="n"/>
      <c r="Q132" s="634" t="n"/>
      <c r="R132" s="40" t="inlineStr"/>
      <c r="S132" s="40" t="inlineStr"/>
      <c r="T132" s="41" t="inlineStr">
        <is>
          <t>кг</t>
        </is>
      </c>
      <c r="U132" s="669" t="n">
        <v>0</v>
      </c>
      <c r="V132" s="670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71" t="n"/>
      <c r="AZ132" s="137" t="inlineStr">
        <is>
          <t>КИ</t>
        </is>
      </c>
    </row>
    <row r="133">
      <c r="A133" s="324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71" t="n"/>
      <c r="M133" s="672" t="inlineStr">
        <is>
          <t>Итого</t>
        </is>
      </c>
      <c r="N133" s="642" t="n"/>
      <c r="O133" s="642" t="n"/>
      <c r="P133" s="642" t="n"/>
      <c r="Q133" s="642" t="n"/>
      <c r="R133" s="642" t="n"/>
      <c r="S133" s="643" t="n"/>
      <c r="T133" s="43" t="inlineStr">
        <is>
          <t>кор</t>
        </is>
      </c>
      <c r="U133" s="673">
        <f>IFERROR(U130/H130,"0")+IFERROR(U131/H131,"0")+IFERROR(U132/H132,"0")</f>
        <v/>
      </c>
      <c r="V133" s="673">
        <f>IFERROR(V130/H130,"0")+IFERROR(V131/H131,"0")+IFERROR(V132/H132,"0")</f>
        <v/>
      </c>
      <c r="W133" s="673">
        <f>IFERROR(IF(W130="",0,W130),"0")+IFERROR(IF(W131="",0,W131),"0")+IFERROR(IF(W132="",0,W132),"0")</f>
        <v/>
      </c>
      <c r="X133" s="674" t="n"/>
      <c r="Y133" s="674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1" t="n"/>
      <c r="M134" s="672" t="inlineStr">
        <is>
          <t>Итого</t>
        </is>
      </c>
      <c r="N134" s="642" t="n"/>
      <c r="O134" s="642" t="n"/>
      <c r="P134" s="642" t="n"/>
      <c r="Q134" s="642" t="n"/>
      <c r="R134" s="642" t="n"/>
      <c r="S134" s="643" t="n"/>
      <c r="T134" s="43" t="inlineStr">
        <is>
          <t>кг</t>
        </is>
      </c>
      <c r="U134" s="673">
        <f>IFERROR(SUM(U130:U132),"0")</f>
        <v/>
      </c>
      <c r="V134" s="673">
        <f>IFERROR(SUM(V130:V132),"0")</f>
        <v/>
      </c>
      <c r="W134" s="43" t="n"/>
      <c r="X134" s="674" t="n"/>
      <c r="Y134" s="674" t="n"/>
    </row>
    <row r="135" ht="16.5" customHeight="1">
      <c r="A135" s="314" t="inlineStr">
        <is>
          <t>Мясорубская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14" t="n"/>
      <c r="Y135" s="314" t="n"/>
    </row>
    <row r="136" ht="14.25" customHeight="1">
      <c r="A136" s="315" t="inlineStr">
        <is>
          <t>Копченые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15" t="n"/>
      <c r="Y136" s="315" t="n"/>
    </row>
    <row r="137" ht="27" customHeight="1">
      <c r="A137" s="64" t="inlineStr">
        <is>
          <t>SU002756</t>
        </is>
      </c>
      <c r="B137" s="64" t="inlineStr">
        <is>
          <t>P003179</t>
        </is>
      </c>
      <c r="C137" s="37" t="n">
        <v>4301031191</v>
      </c>
      <c r="D137" s="316" t="n">
        <v>4680115880993</v>
      </c>
      <c r="E137" s="634" t="n"/>
      <c r="F137" s="666" t="n">
        <v>0.7</v>
      </c>
      <c r="G137" s="38" t="n">
        <v>6</v>
      </c>
      <c r="H137" s="666" t="n">
        <v>4.2</v>
      </c>
      <c r="I137" s="666" t="n">
        <v>4.46</v>
      </c>
      <c r="J137" s="38" t="n">
        <v>156</v>
      </c>
      <c r="K137" s="39" t="inlineStr">
        <is>
          <t>СК2</t>
        </is>
      </c>
      <c r="L137" s="38" t="n">
        <v>40</v>
      </c>
      <c r="M137" s="73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7" s="668" t="n"/>
      <c r="O137" s="668" t="n"/>
      <c r="P137" s="668" t="n"/>
      <c r="Q137" s="634" t="n"/>
      <c r="R137" s="40" t="inlineStr"/>
      <c r="S137" s="40" t="inlineStr"/>
      <c r="T137" s="41" t="inlineStr">
        <is>
          <t>кг</t>
        </is>
      </c>
      <c r="U137" s="669" t="n">
        <v>0</v>
      </c>
      <c r="V137" s="670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38" t="inlineStr">
        <is>
          <t>КИ</t>
        </is>
      </c>
    </row>
    <row r="138" ht="27" customHeight="1">
      <c r="A138" s="64" t="inlineStr">
        <is>
          <t>SU002876</t>
        </is>
      </c>
      <c r="B138" s="64" t="inlineStr">
        <is>
          <t>P003276</t>
        </is>
      </c>
      <c r="C138" s="37" t="n">
        <v>4301031204</v>
      </c>
      <c r="D138" s="316" t="n">
        <v>4680115881761</v>
      </c>
      <c r="E138" s="634" t="n"/>
      <c r="F138" s="666" t="n">
        <v>0.7</v>
      </c>
      <c r="G138" s="38" t="n">
        <v>6</v>
      </c>
      <c r="H138" s="666" t="n">
        <v>4.2</v>
      </c>
      <c r="I138" s="666" t="n">
        <v>4.46</v>
      </c>
      <c r="J138" s="38" t="n">
        <v>156</v>
      </c>
      <c r="K138" s="39" t="inlineStr">
        <is>
          <t>СК2</t>
        </is>
      </c>
      <c r="L138" s="38" t="n">
        <v>40</v>
      </c>
      <c r="M138" s="74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8" s="668" t="n"/>
      <c r="O138" s="668" t="n"/>
      <c r="P138" s="668" t="n"/>
      <c r="Q138" s="634" t="n"/>
      <c r="R138" s="40" t="inlineStr"/>
      <c r="S138" s="40" t="inlineStr"/>
      <c r="T138" s="41" t="inlineStr">
        <is>
          <t>кг</t>
        </is>
      </c>
      <c r="U138" s="669" t="n">
        <v>0</v>
      </c>
      <c r="V138" s="670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39" t="inlineStr">
        <is>
          <t>КИ</t>
        </is>
      </c>
    </row>
    <row r="139" ht="27" customHeight="1">
      <c r="A139" s="64" t="inlineStr">
        <is>
          <t>SU002847</t>
        </is>
      </c>
      <c r="B139" s="64" t="inlineStr">
        <is>
          <t>P003259</t>
        </is>
      </c>
      <c r="C139" s="37" t="n">
        <v>4301031201</v>
      </c>
      <c r="D139" s="316" t="n">
        <v>4680115881563</v>
      </c>
      <c r="E139" s="634" t="n"/>
      <c r="F139" s="666" t="n">
        <v>0.7</v>
      </c>
      <c r="G139" s="38" t="n">
        <v>6</v>
      </c>
      <c r="H139" s="666" t="n">
        <v>4.2</v>
      </c>
      <c r="I139" s="666" t="n">
        <v>4.4</v>
      </c>
      <c r="J139" s="38" t="n">
        <v>156</v>
      </c>
      <c r="K139" s="39" t="inlineStr">
        <is>
          <t>СК2</t>
        </is>
      </c>
      <c r="L139" s="38" t="n">
        <v>40</v>
      </c>
      <c r="M139" s="74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9" s="668" t="n"/>
      <c r="O139" s="668" t="n"/>
      <c r="P139" s="668" t="n"/>
      <c r="Q139" s="634" t="n"/>
      <c r="R139" s="40" t="inlineStr"/>
      <c r="S139" s="40" t="inlineStr"/>
      <c r="T139" s="41" t="inlineStr">
        <is>
          <t>кг</t>
        </is>
      </c>
      <c r="U139" s="669" t="n">
        <v>0</v>
      </c>
      <c r="V139" s="670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0" t="inlineStr">
        <is>
          <t>КИ</t>
        </is>
      </c>
    </row>
    <row r="140" ht="27" customHeight="1">
      <c r="A140" s="64" t="inlineStr">
        <is>
          <t>SU002660</t>
        </is>
      </c>
      <c r="B140" s="64" t="inlineStr">
        <is>
          <t>P003256</t>
        </is>
      </c>
      <c r="C140" s="37" t="n">
        <v>4301031199</v>
      </c>
      <c r="D140" s="316" t="n">
        <v>4680115880986</v>
      </c>
      <c r="E140" s="634" t="n"/>
      <c r="F140" s="666" t="n">
        <v>0.35</v>
      </c>
      <c r="G140" s="38" t="n">
        <v>6</v>
      </c>
      <c r="H140" s="666" t="n">
        <v>2.1</v>
      </c>
      <c r="I140" s="666" t="n">
        <v>2.23</v>
      </c>
      <c r="J140" s="38" t="n">
        <v>234</v>
      </c>
      <c r="K140" s="39" t="inlineStr">
        <is>
          <t>СК2</t>
        </is>
      </c>
      <c r="L140" s="38" t="n">
        <v>40</v>
      </c>
      <c r="M140" s="74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0" s="668" t="n"/>
      <c r="O140" s="668" t="n"/>
      <c r="P140" s="668" t="n"/>
      <c r="Q140" s="634" t="n"/>
      <c r="R140" s="40" t="inlineStr"/>
      <c r="S140" s="40" t="inlineStr"/>
      <c r="T140" s="41" t="inlineStr">
        <is>
          <t>кг</t>
        </is>
      </c>
      <c r="U140" s="669" t="n">
        <v>70.69999999999999</v>
      </c>
      <c r="V140" s="670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1" t="inlineStr">
        <is>
          <t>КИ</t>
        </is>
      </c>
    </row>
    <row r="141" ht="27" customHeight="1">
      <c r="A141" s="64" t="inlineStr">
        <is>
          <t>SU002826</t>
        </is>
      </c>
      <c r="B141" s="64" t="inlineStr">
        <is>
          <t>P003178</t>
        </is>
      </c>
      <c r="C141" s="37" t="n">
        <v>4301031190</v>
      </c>
      <c r="D141" s="316" t="n">
        <v>4680115880207</v>
      </c>
      <c r="E141" s="634" t="n"/>
      <c r="F141" s="666" t="n">
        <v>0.4</v>
      </c>
      <c r="G141" s="38" t="n">
        <v>6</v>
      </c>
      <c r="H141" s="666" t="n">
        <v>2.4</v>
      </c>
      <c r="I141" s="666" t="n">
        <v>2.63</v>
      </c>
      <c r="J141" s="38" t="n">
        <v>156</v>
      </c>
      <c r="K141" s="39" t="inlineStr">
        <is>
          <t>СК2</t>
        </is>
      </c>
      <c r="L141" s="38" t="n">
        <v>40</v>
      </c>
      <c r="M141" s="74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1" s="668" t="n"/>
      <c r="O141" s="668" t="n"/>
      <c r="P141" s="668" t="n"/>
      <c r="Q141" s="634" t="n"/>
      <c r="R141" s="40" t="inlineStr"/>
      <c r="S141" s="40" t="inlineStr"/>
      <c r="T141" s="41" t="inlineStr">
        <is>
          <t>кг</t>
        </is>
      </c>
      <c r="U141" s="669" t="n">
        <v>0</v>
      </c>
      <c r="V141" s="670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SU002877</t>
        </is>
      </c>
      <c r="B142" s="64" t="inlineStr">
        <is>
          <t>P003277</t>
        </is>
      </c>
      <c r="C142" s="37" t="n">
        <v>4301031205</v>
      </c>
      <c r="D142" s="316" t="n">
        <v>4680115881785</v>
      </c>
      <c r="E142" s="634" t="n"/>
      <c r="F142" s="666" t="n">
        <v>0.35</v>
      </c>
      <c r="G142" s="38" t="n">
        <v>6</v>
      </c>
      <c r="H142" s="666" t="n">
        <v>2.1</v>
      </c>
      <c r="I142" s="666" t="n">
        <v>2.23</v>
      </c>
      <c r="J142" s="38" t="n">
        <v>234</v>
      </c>
      <c r="K142" s="39" t="inlineStr">
        <is>
          <t>СК2</t>
        </is>
      </c>
      <c r="L142" s="38" t="n">
        <v>40</v>
      </c>
      <c r="M142" s="74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2" s="668" t="n"/>
      <c r="O142" s="668" t="n"/>
      <c r="P142" s="668" t="n"/>
      <c r="Q142" s="634" t="n"/>
      <c r="R142" s="40" t="inlineStr"/>
      <c r="S142" s="40" t="inlineStr"/>
      <c r="T142" s="41" t="inlineStr">
        <is>
          <t>кг</t>
        </is>
      </c>
      <c r="U142" s="669" t="n">
        <v>0</v>
      </c>
      <c r="V142" s="670">
        <f>IFERROR(IF(U142="",0,CEILING((U142/$H142),1)*$H142),"")</f>
        <v/>
      </c>
      <c r="W142" s="42">
        <f>IFERROR(IF(V142=0,"",ROUNDUP(V142/H142,0)*0.00502),"")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SU002848</t>
        </is>
      </c>
      <c r="B143" s="64" t="inlineStr">
        <is>
          <t>P003260</t>
        </is>
      </c>
      <c r="C143" s="37" t="n">
        <v>4301031202</v>
      </c>
      <c r="D143" s="316" t="n">
        <v>4680115881679</v>
      </c>
      <c r="E143" s="634" t="n"/>
      <c r="F143" s="666" t="n">
        <v>0.35</v>
      </c>
      <c r="G143" s="38" t="n">
        <v>6</v>
      </c>
      <c r="H143" s="666" t="n">
        <v>2.1</v>
      </c>
      <c r="I143" s="666" t="n">
        <v>2.2</v>
      </c>
      <c r="J143" s="38" t="n">
        <v>234</v>
      </c>
      <c r="K143" s="39" t="inlineStr">
        <is>
          <t>СК2</t>
        </is>
      </c>
      <c r="L143" s="38" t="n">
        <v>40</v>
      </c>
      <c r="M143" s="74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3" s="668" t="n"/>
      <c r="O143" s="668" t="n"/>
      <c r="P143" s="668" t="n"/>
      <c r="Q143" s="634" t="n"/>
      <c r="R143" s="40" t="inlineStr"/>
      <c r="S143" s="40" t="inlineStr"/>
      <c r="T143" s="41" t="inlineStr">
        <is>
          <t>кг</t>
        </is>
      </c>
      <c r="U143" s="669" t="n">
        <v>65.8</v>
      </c>
      <c r="V143" s="670">
        <f>IFERROR(IF(U143="",0,CEILING((U143/$H143),1)*$H143),"")</f>
        <v/>
      </c>
      <c r="W143" s="42">
        <f>IFERROR(IF(V143=0,"",ROUNDUP(V143/H143,0)*0.00502),"")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SU002659</t>
        </is>
      </c>
      <c r="B144" s="64" t="inlineStr">
        <is>
          <t>P003034</t>
        </is>
      </c>
      <c r="C144" s="37" t="n">
        <v>4301031158</v>
      </c>
      <c r="D144" s="316" t="n">
        <v>4680115880191</v>
      </c>
      <c r="E144" s="634" t="n"/>
      <c r="F144" s="666" t="n">
        <v>0.4</v>
      </c>
      <c r="G144" s="38" t="n">
        <v>6</v>
      </c>
      <c r="H144" s="666" t="n">
        <v>2.4</v>
      </c>
      <c r="I144" s="666" t="n">
        <v>2.6</v>
      </c>
      <c r="J144" s="38" t="n">
        <v>156</v>
      </c>
      <c r="K144" s="39" t="inlineStr">
        <is>
          <t>СК2</t>
        </is>
      </c>
      <c r="L144" s="38" t="n">
        <v>40</v>
      </c>
      <c r="M144" s="74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4" s="668" t="n"/>
      <c r="O144" s="668" t="n"/>
      <c r="P144" s="668" t="n"/>
      <c r="Q144" s="634" t="n"/>
      <c r="R144" s="40" t="inlineStr"/>
      <c r="S144" s="40" t="inlineStr"/>
      <c r="T144" s="41" t="inlineStr">
        <is>
          <t>кг</t>
        </is>
      </c>
      <c r="U144" s="669" t="n">
        <v>0</v>
      </c>
      <c r="V144" s="670">
        <f>IFERROR(IF(U144="",0,CEILING((U144/$H144),1)*$H144),"")</f>
        <v/>
      </c>
      <c r="W144" s="42">
        <f>IFERROR(IF(V144=0,"",ROUNDUP(V144/H144,0)*0.00753),"")</f>
        <v/>
      </c>
      <c r="X144" s="69" t="inlineStr"/>
      <c r="Y144" s="70" t="inlineStr"/>
      <c r="AC144" s="71" t="n"/>
      <c r="AZ144" s="145" t="inlineStr">
        <is>
          <t>КИ</t>
        </is>
      </c>
    </row>
    <row r="145">
      <c r="A145" s="324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671" t="n"/>
      <c r="M145" s="672" t="inlineStr">
        <is>
          <t>Итого</t>
        </is>
      </c>
      <c r="N145" s="642" t="n"/>
      <c r="O145" s="642" t="n"/>
      <c r="P145" s="642" t="n"/>
      <c r="Q145" s="642" t="n"/>
      <c r="R145" s="642" t="n"/>
      <c r="S145" s="643" t="n"/>
      <c r="T145" s="43" t="inlineStr">
        <is>
          <t>кор</t>
        </is>
      </c>
      <c r="U145" s="673">
        <f>IFERROR(U137/H137,"0")+IFERROR(U138/H138,"0")+IFERROR(U139/H139,"0")+IFERROR(U140/H140,"0")+IFERROR(U141/H141,"0")+IFERROR(U142/H142,"0")+IFERROR(U143/H143,"0")+IFERROR(U144/H144,"0")</f>
        <v/>
      </c>
      <c r="V145" s="673">
        <f>IFERROR(V137/H137,"0")+IFERROR(V138/H138,"0")+IFERROR(V139/H139,"0")+IFERROR(V140/H140,"0")+IFERROR(V141/H141,"0")+IFERROR(V142/H142,"0")+IFERROR(V143/H143,"0")+IFERROR(V144/H144,"0")</f>
        <v/>
      </c>
      <c r="W145" s="673">
        <f>IFERROR(IF(W137="",0,W137),"0")+IFERROR(IF(W138="",0,W138),"0")+IFERROR(IF(W139="",0,W139),"0")+IFERROR(IF(W140="",0,W140),"0")+IFERROR(IF(W141="",0,W141),"0")+IFERROR(IF(W142="",0,W142),"0")+IFERROR(IF(W143="",0,W143),"0")+IFERROR(IF(W144="",0,W144),"0")</f>
        <v/>
      </c>
      <c r="X145" s="674" t="n"/>
      <c r="Y145" s="674" t="n"/>
    </row>
    <row r="146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671" t="n"/>
      <c r="M146" s="672" t="inlineStr">
        <is>
          <t>Итого</t>
        </is>
      </c>
      <c r="N146" s="642" t="n"/>
      <c r="O146" s="642" t="n"/>
      <c r="P146" s="642" t="n"/>
      <c r="Q146" s="642" t="n"/>
      <c r="R146" s="642" t="n"/>
      <c r="S146" s="643" t="n"/>
      <c r="T146" s="43" t="inlineStr">
        <is>
          <t>кг</t>
        </is>
      </c>
      <c r="U146" s="673">
        <f>IFERROR(SUM(U137:U144),"0")</f>
        <v/>
      </c>
      <c r="V146" s="673">
        <f>IFERROR(SUM(V137:V144),"0")</f>
        <v/>
      </c>
      <c r="W146" s="43" t="n"/>
      <c r="X146" s="674" t="n"/>
      <c r="Y146" s="674" t="n"/>
    </row>
    <row r="147" ht="16.5" customHeight="1">
      <c r="A147" s="314" t="inlineStr">
        <is>
          <t>Сочинка</t>
        </is>
      </c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314" t="n"/>
      <c r="Y147" s="314" t="n"/>
    </row>
    <row r="148" ht="14.25" customHeight="1">
      <c r="A148" s="315" t="inlineStr">
        <is>
          <t>Вареные колбасы</t>
        </is>
      </c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315" t="n"/>
      <c r="Y148" s="315" t="n"/>
    </row>
    <row r="149" ht="16.5" customHeight="1">
      <c r="A149" s="64" t="inlineStr">
        <is>
          <t>SU002824</t>
        </is>
      </c>
      <c r="B149" s="64" t="inlineStr">
        <is>
          <t>P003231</t>
        </is>
      </c>
      <c r="C149" s="37" t="n">
        <v>4301011450</v>
      </c>
      <c r="D149" s="316" t="n">
        <v>4680115881402</v>
      </c>
      <c r="E149" s="634" t="n"/>
      <c r="F149" s="666" t="n">
        <v>1.35</v>
      </c>
      <c r="G149" s="38" t="n">
        <v>8</v>
      </c>
      <c r="H149" s="666" t="n">
        <v>10.8</v>
      </c>
      <c r="I149" s="666" t="n">
        <v>11.28</v>
      </c>
      <c r="J149" s="38" t="n">
        <v>56</v>
      </c>
      <c r="K149" s="39" t="inlineStr">
        <is>
          <t>СК1</t>
        </is>
      </c>
      <c r="L149" s="38" t="n">
        <v>55</v>
      </c>
      <c r="M149" s="74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9" s="668" t="n"/>
      <c r="O149" s="668" t="n"/>
      <c r="P149" s="668" t="n"/>
      <c r="Q149" s="634" t="n"/>
      <c r="R149" s="40" t="inlineStr"/>
      <c r="S149" s="40" t="inlineStr"/>
      <c r="T149" s="41" t="inlineStr">
        <is>
          <t>кг</t>
        </is>
      </c>
      <c r="U149" s="669" t="n">
        <v>0</v>
      </c>
      <c r="V149" s="670">
        <f>IFERROR(IF(U149="",0,CEILING((U149/$H149),1)*$H149),"")</f>
        <v/>
      </c>
      <c r="W149" s="42">
        <f>IFERROR(IF(V149=0,"",ROUNDUP(V149/H149,0)*0.02175),"")</f>
        <v/>
      </c>
      <c r="X149" s="69" t="inlineStr"/>
      <c r="Y149" s="70" t="inlineStr"/>
      <c r="AC149" s="71" t="n"/>
      <c r="AZ149" s="146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16" t="n">
        <v>4680115881396</v>
      </c>
      <c r="E150" s="634" t="n"/>
      <c r="F150" s="666" t="n">
        <v>0.45</v>
      </c>
      <c r="G150" s="38" t="n">
        <v>6</v>
      </c>
      <c r="H150" s="666" t="n">
        <v>2.7</v>
      </c>
      <c r="I150" s="666" t="n">
        <v>2.9</v>
      </c>
      <c r="J150" s="38" t="n">
        <v>156</v>
      </c>
      <c r="K150" s="39" t="inlineStr">
        <is>
          <t>СК2</t>
        </is>
      </c>
      <c r="L150" s="38" t="n">
        <v>55</v>
      </c>
      <c r="M150" s="74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0" s="668" t="n"/>
      <c r="O150" s="668" t="n"/>
      <c r="P150" s="668" t="n"/>
      <c r="Q150" s="634" t="n"/>
      <c r="R150" s="40" t="inlineStr"/>
      <c r="S150" s="40" t="inlineStr"/>
      <c r="T150" s="41" t="inlineStr">
        <is>
          <t>кг</t>
        </is>
      </c>
      <c r="U150" s="669" t="n">
        <v>0</v>
      </c>
      <c r="V150" s="670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71" t="n"/>
      <c r="AZ150" s="147" t="inlineStr">
        <is>
          <t>КИ</t>
        </is>
      </c>
    </row>
    <row r="151">
      <c r="A151" s="324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71" t="n"/>
      <c r="M151" s="672" t="inlineStr">
        <is>
          <t>Итого</t>
        </is>
      </c>
      <c r="N151" s="642" t="n"/>
      <c r="O151" s="642" t="n"/>
      <c r="P151" s="642" t="n"/>
      <c r="Q151" s="642" t="n"/>
      <c r="R151" s="642" t="n"/>
      <c r="S151" s="643" t="n"/>
      <c r="T151" s="43" t="inlineStr">
        <is>
          <t>кор</t>
        </is>
      </c>
      <c r="U151" s="673">
        <f>IFERROR(U149/H149,"0")+IFERROR(U150/H150,"0")</f>
        <v/>
      </c>
      <c r="V151" s="673">
        <f>IFERROR(V149/H149,"0")+IFERROR(V150/H150,"0")</f>
        <v/>
      </c>
      <c r="W151" s="673">
        <f>IFERROR(IF(W149="",0,W149),"0")+IFERROR(IF(W150="",0,W150),"0")</f>
        <v/>
      </c>
      <c r="X151" s="674" t="n"/>
      <c r="Y151" s="674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71" t="n"/>
      <c r="M152" s="672" t="inlineStr">
        <is>
          <t>Итого</t>
        </is>
      </c>
      <c r="N152" s="642" t="n"/>
      <c r="O152" s="642" t="n"/>
      <c r="P152" s="642" t="n"/>
      <c r="Q152" s="642" t="n"/>
      <c r="R152" s="642" t="n"/>
      <c r="S152" s="643" t="n"/>
      <c r="T152" s="43" t="inlineStr">
        <is>
          <t>кг</t>
        </is>
      </c>
      <c r="U152" s="673">
        <f>IFERROR(SUM(U149:U150),"0")</f>
        <v/>
      </c>
      <c r="V152" s="673">
        <f>IFERROR(SUM(V149:V150),"0")</f>
        <v/>
      </c>
      <c r="W152" s="43" t="n"/>
      <c r="X152" s="674" t="n"/>
      <c r="Y152" s="674" t="n"/>
    </row>
    <row r="153" ht="14.25" customHeight="1">
      <c r="A153" s="315" t="inlineStr">
        <is>
          <t>Ветчины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315" t="n"/>
      <c r="Y153" s="315" t="n"/>
    </row>
    <row r="154" ht="16.5" customHeight="1">
      <c r="A154" s="64" t="inlineStr">
        <is>
          <t>SU003068</t>
        </is>
      </c>
      <c r="B154" s="64" t="inlineStr">
        <is>
          <t>P003611</t>
        </is>
      </c>
      <c r="C154" s="37" t="n">
        <v>4301020262</v>
      </c>
      <c r="D154" s="316" t="n">
        <v>4680115882935</v>
      </c>
      <c r="E154" s="634" t="n"/>
      <c r="F154" s="666" t="n">
        <v>1.35</v>
      </c>
      <c r="G154" s="38" t="n">
        <v>8</v>
      </c>
      <c r="H154" s="666" t="n">
        <v>10.8</v>
      </c>
      <c r="I154" s="666" t="n">
        <v>11.28</v>
      </c>
      <c r="J154" s="38" t="n">
        <v>56</v>
      </c>
      <c r="K154" s="39" t="inlineStr">
        <is>
          <t>СК3</t>
        </is>
      </c>
      <c r="L154" s="38" t="n">
        <v>50</v>
      </c>
      <c r="M154" s="749" t="inlineStr">
        <is>
          <t>Ветчина «Сочинка с сочным окороком» Весовой п/а ТМ «Стародворье»</t>
        </is>
      </c>
      <c r="N154" s="668" t="n"/>
      <c r="O154" s="668" t="n"/>
      <c r="P154" s="668" t="n"/>
      <c r="Q154" s="634" t="n"/>
      <c r="R154" s="40" t="inlineStr"/>
      <c r="S154" s="40" t="inlineStr"/>
      <c r="T154" s="41" t="inlineStr">
        <is>
          <t>кг</t>
        </is>
      </c>
      <c r="U154" s="669" t="n">
        <v>0</v>
      </c>
      <c r="V154" s="670">
        <f>IFERROR(IF(U154="",0,CEILING((U154/$H154),1)*$H154),"")</f>
        <v/>
      </c>
      <c r="W154" s="42">
        <f>IFERROR(IF(V154=0,"",ROUNDUP(V154/H154,0)*0.02175),"")</f>
        <v/>
      </c>
      <c r="X154" s="69" t="inlineStr"/>
      <c r="Y154" s="70" t="inlineStr"/>
      <c r="AC154" s="71" t="n"/>
      <c r="AZ154" s="148" t="inlineStr">
        <is>
          <t>КИ</t>
        </is>
      </c>
    </row>
    <row r="155" ht="16.5" customHeight="1">
      <c r="A155" s="64" t="inlineStr">
        <is>
          <t>SU002757</t>
        </is>
      </c>
      <c r="B155" s="64" t="inlineStr">
        <is>
          <t>P003128</t>
        </is>
      </c>
      <c r="C155" s="37" t="n">
        <v>4301020220</v>
      </c>
      <c r="D155" s="316" t="n">
        <v>4680115880764</v>
      </c>
      <c r="E155" s="634" t="n"/>
      <c r="F155" s="666" t="n">
        <v>0.35</v>
      </c>
      <c r="G155" s="38" t="n">
        <v>6</v>
      </c>
      <c r="H155" s="666" t="n">
        <v>2.1</v>
      </c>
      <c r="I155" s="666" t="n">
        <v>2.3</v>
      </c>
      <c r="J155" s="38" t="n">
        <v>156</v>
      </c>
      <c r="K155" s="39" t="inlineStr">
        <is>
          <t>СК1</t>
        </is>
      </c>
      <c r="L155" s="38" t="n">
        <v>50</v>
      </c>
      <c r="M155" s="75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5" s="668" t="n"/>
      <c r="O155" s="668" t="n"/>
      <c r="P155" s="668" t="n"/>
      <c r="Q155" s="634" t="n"/>
      <c r="R155" s="40" t="inlineStr"/>
      <c r="S155" s="40" t="inlineStr"/>
      <c r="T155" s="41" t="inlineStr">
        <is>
          <t>кг</t>
        </is>
      </c>
      <c r="U155" s="669" t="n">
        <v>62.3</v>
      </c>
      <c r="V155" s="670">
        <f>IFERROR(IF(U155="",0,CEILING((U155/$H155),1)*$H155),"")</f>
        <v/>
      </c>
      <c r="W155" s="42">
        <f>IFERROR(IF(V155=0,"",ROUNDUP(V155/H155,0)*0.00753),"")</f>
        <v/>
      </c>
      <c r="X155" s="69" t="inlineStr"/>
      <c r="Y155" s="70" t="inlineStr"/>
      <c r="AC155" s="71" t="n"/>
      <c r="AZ155" s="149" t="inlineStr">
        <is>
          <t>КИ</t>
        </is>
      </c>
    </row>
    <row r="156">
      <c r="A156" s="324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1" t="n"/>
      <c r="M156" s="672" t="inlineStr">
        <is>
          <t>Итого</t>
        </is>
      </c>
      <c r="N156" s="642" t="n"/>
      <c r="O156" s="642" t="n"/>
      <c r="P156" s="642" t="n"/>
      <c r="Q156" s="642" t="n"/>
      <c r="R156" s="642" t="n"/>
      <c r="S156" s="643" t="n"/>
      <c r="T156" s="43" t="inlineStr">
        <is>
          <t>кор</t>
        </is>
      </c>
      <c r="U156" s="673">
        <f>IFERROR(U154/H154,"0")+IFERROR(U155/H155,"0")</f>
        <v/>
      </c>
      <c r="V156" s="673">
        <f>IFERROR(V154/H154,"0")+IFERROR(V155/H155,"0")</f>
        <v/>
      </c>
      <c r="W156" s="673">
        <f>IFERROR(IF(W154="",0,W154),"0")+IFERROR(IF(W155="",0,W155),"0")</f>
        <v/>
      </c>
      <c r="X156" s="674" t="n"/>
      <c r="Y156" s="674" t="n"/>
    </row>
    <row r="1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71" t="n"/>
      <c r="M157" s="672" t="inlineStr">
        <is>
          <t>Итого</t>
        </is>
      </c>
      <c r="N157" s="642" t="n"/>
      <c r="O157" s="642" t="n"/>
      <c r="P157" s="642" t="n"/>
      <c r="Q157" s="642" t="n"/>
      <c r="R157" s="642" t="n"/>
      <c r="S157" s="643" t="n"/>
      <c r="T157" s="43" t="inlineStr">
        <is>
          <t>кг</t>
        </is>
      </c>
      <c r="U157" s="673">
        <f>IFERROR(SUM(U154:U155),"0")</f>
        <v/>
      </c>
      <c r="V157" s="673">
        <f>IFERROR(SUM(V154:V155),"0")</f>
        <v/>
      </c>
      <c r="W157" s="43" t="n"/>
      <c r="X157" s="674" t="n"/>
      <c r="Y157" s="674" t="n"/>
    </row>
    <row r="158" ht="14.25" customHeight="1">
      <c r="A158" s="315" t="inlineStr">
        <is>
          <t>Копченые колбасы</t>
        </is>
      </c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315" t="n"/>
      <c r="Y158" s="315" t="n"/>
    </row>
    <row r="159" ht="27" customHeight="1">
      <c r="A159" s="64" t="inlineStr">
        <is>
          <t>SU002941</t>
        </is>
      </c>
      <c r="B159" s="64" t="inlineStr">
        <is>
          <t>P003387</t>
        </is>
      </c>
      <c r="C159" s="37" t="n">
        <v>4301031224</v>
      </c>
      <c r="D159" s="316" t="n">
        <v>4680115882683</v>
      </c>
      <c r="E159" s="634" t="n"/>
      <c r="F159" s="666" t="n">
        <v>0.9</v>
      </c>
      <c r="G159" s="38" t="n">
        <v>6</v>
      </c>
      <c r="H159" s="666" t="n">
        <v>5.4</v>
      </c>
      <c r="I159" s="666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9" s="668" t="n"/>
      <c r="O159" s="668" t="n"/>
      <c r="P159" s="668" t="n"/>
      <c r="Q159" s="634" t="n"/>
      <c r="R159" s="40" t="inlineStr"/>
      <c r="S159" s="40" t="inlineStr"/>
      <c r="T159" s="41" t="inlineStr">
        <is>
          <t>кг</t>
        </is>
      </c>
      <c r="U159" s="669" t="n">
        <v>0</v>
      </c>
      <c r="V159" s="670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0" t="inlineStr">
        <is>
          <t>КИ</t>
        </is>
      </c>
    </row>
    <row r="160" ht="27" customHeight="1">
      <c r="A160" s="64" t="inlineStr">
        <is>
          <t>SU002943</t>
        </is>
      </c>
      <c r="B160" s="64" t="inlineStr">
        <is>
          <t>P003401</t>
        </is>
      </c>
      <c r="C160" s="37" t="n">
        <v>4301031230</v>
      </c>
      <c r="D160" s="316" t="n">
        <v>4680115882690</v>
      </c>
      <c r="E160" s="634" t="n"/>
      <c r="F160" s="666" t="n">
        <v>0.9</v>
      </c>
      <c r="G160" s="38" t="n">
        <v>6</v>
      </c>
      <c r="H160" s="666" t="n">
        <v>5.4</v>
      </c>
      <c r="I160" s="666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0" s="668" t="n"/>
      <c r="O160" s="668" t="n"/>
      <c r="P160" s="668" t="n"/>
      <c r="Q160" s="634" t="n"/>
      <c r="R160" s="40" t="inlineStr"/>
      <c r="S160" s="40" t="inlineStr"/>
      <c r="T160" s="41" t="inlineStr">
        <is>
          <t>кг</t>
        </is>
      </c>
      <c r="U160" s="669" t="n">
        <v>0</v>
      </c>
      <c r="V160" s="670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1" t="inlineStr">
        <is>
          <t>КИ</t>
        </is>
      </c>
    </row>
    <row r="161" ht="27" customHeight="1">
      <c r="A161" s="64" t="inlineStr">
        <is>
          <t>SU002945</t>
        </is>
      </c>
      <c r="B161" s="64" t="inlineStr">
        <is>
          <t>P003383</t>
        </is>
      </c>
      <c r="C161" s="37" t="n">
        <v>4301031220</v>
      </c>
      <c r="D161" s="316" t="n">
        <v>4680115882669</v>
      </c>
      <c r="E161" s="634" t="n"/>
      <c r="F161" s="666" t="n">
        <v>0.9</v>
      </c>
      <c r="G161" s="38" t="n">
        <v>6</v>
      </c>
      <c r="H161" s="666" t="n">
        <v>5.4</v>
      </c>
      <c r="I161" s="666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1" s="668" t="n"/>
      <c r="O161" s="668" t="n"/>
      <c r="P161" s="668" t="n"/>
      <c r="Q161" s="634" t="n"/>
      <c r="R161" s="40" t="inlineStr"/>
      <c r="S161" s="40" t="inlineStr"/>
      <c r="T161" s="41" t="inlineStr">
        <is>
          <t>кг</t>
        </is>
      </c>
      <c r="U161" s="669" t="n">
        <v>0</v>
      </c>
      <c r="V161" s="670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2" t="inlineStr">
        <is>
          <t>КИ</t>
        </is>
      </c>
    </row>
    <row r="162" ht="27" customHeight="1">
      <c r="A162" s="64" t="inlineStr">
        <is>
          <t>SU002947</t>
        </is>
      </c>
      <c r="B162" s="64" t="inlineStr">
        <is>
          <t>P003384</t>
        </is>
      </c>
      <c r="C162" s="37" t="n">
        <v>4301031221</v>
      </c>
      <c r="D162" s="316" t="n">
        <v>4680115882676</v>
      </c>
      <c r="E162" s="634" t="n"/>
      <c r="F162" s="666" t="n">
        <v>0.9</v>
      </c>
      <c r="G162" s="38" t="n">
        <v>6</v>
      </c>
      <c r="H162" s="666" t="n">
        <v>5.4</v>
      </c>
      <c r="I162" s="666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5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2" s="668" t="n"/>
      <c r="O162" s="668" t="n"/>
      <c r="P162" s="668" t="n"/>
      <c r="Q162" s="634" t="n"/>
      <c r="R162" s="40" t="inlineStr"/>
      <c r="S162" s="40" t="inlineStr"/>
      <c r="T162" s="41" t="inlineStr">
        <is>
          <t>кг</t>
        </is>
      </c>
      <c r="U162" s="669" t="n">
        <v>0</v>
      </c>
      <c r="V162" s="670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71" t="n"/>
      <c r="AZ162" s="153" t="inlineStr">
        <is>
          <t>КИ</t>
        </is>
      </c>
    </row>
    <row r="163">
      <c r="A163" s="324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71" t="n"/>
      <c r="M163" s="672" t="inlineStr">
        <is>
          <t>Итого</t>
        </is>
      </c>
      <c r="N163" s="642" t="n"/>
      <c r="O163" s="642" t="n"/>
      <c r="P163" s="642" t="n"/>
      <c r="Q163" s="642" t="n"/>
      <c r="R163" s="642" t="n"/>
      <c r="S163" s="643" t="n"/>
      <c r="T163" s="43" t="inlineStr">
        <is>
          <t>кор</t>
        </is>
      </c>
      <c r="U163" s="673">
        <f>IFERROR(U159/H159,"0")+IFERROR(U160/H160,"0")+IFERROR(U161/H161,"0")+IFERROR(U162/H162,"0")</f>
        <v/>
      </c>
      <c r="V163" s="673">
        <f>IFERROR(V159/H159,"0")+IFERROR(V160/H160,"0")+IFERROR(V161/H161,"0")+IFERROR(V162/H162,"0")</f>
        <v/>
      </c>
      <c r="W163" s="673">
        <f>IFERROR(IF(W159="",0,W159),"0")+IFERROR(IF(W160="",0,W160),"0")+IFERROR(IF(W161="",0,W161),"0")+IFERROR(IF(W162="",0,W162),"0")</f>
        <v/>
      </c>
      <c r="X163" s="674" t="n"/>
      <c r="Y163" s="674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671" t="n"/>
      <c r="M164" s="672" t="inlineStr">
        <is>
          <t>Итого</t>
        </is>
      </c>
      <c r="N164" s="642" t="n"/>
      <c r="O164" s="642" t="n"/>
      <c r="P164" s="642" t="n"/>
      <c r="Q164" s="642" t="n"/>
      <c r="R164" s="642" t="n"/>
      <c r="S164" s="643" t="n"/>
      <c r="T164" s="43" t="inlineStr">
        <is>
          <t>кг</t>
        </is>
      </c>
      <c r="U164" s="673">
        <f>IFERROR(SUM(U159:U162),"0")</f>
        <v/>
      </c>
      <c r="V164" s="673">
        <f>IFERROR(SUM(V159:V162),"0")</f>
        <v/>
      </c>
      <c r="W164" s="43" t="n"/>
      <c r="X164" s="674" t="n"/>
      <c r="Y164" s="674" t="n"/>
    </row>
    <row r="165" ht="14.25" customHeight="1">
      <c r="A165" s="315" t="inlineStr">
        <is>
          <t>Сосиски</t>
        </is>
      </c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315" t="n"/>
      <c r="Y165" s="315" t="n"/>
    </row>
    <row r="166" ht="27" customHeight="1">
      <c r="A166" s="64" t="inlineStr">
        <is>
          <t>SU002857</t>
        </is>
      </c>
      <c r="B166" s="64" t="inlineStr">
        <is>
          <t>P003264</t>
        </is>
      </c>
      <c r="C166" s="37" t="n">
        <v>4301051409</v>
      </c>
      <c r="D166" s="316" t="n">
        <v>4680115881556</v>
      </c>
      <c r="E166" s="634" t="n"/>
      <c r="F166" s="666" t="n">
        <v>1</v>
      </c>
      <c r="G166" s="38" t="n">
        <v>4</v>
      </c>
      <c r="H166" s="666" t="n">
        <v>4</v>
      </c>
      <c r="I166" s="666" t="n">
        <v>4.408</v>
      </c>
      <c r="J166" s="38" t="n">
        <v>104</v>
      </c>
      <c r="K166" s="39" t="inlineStr">
        <is>
          <t>СК3</t>
        </is>
      </c>
      <c r="L166" s="38" t="n">
        <v>45</v>
      </c>
      <c r="M166" s="75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6" s="668" t="n"/>
      <c r="O166" s="668" t="n"/>
      <c r="P166" s="668" t="n"/>
      <c r="Q166" s="634" t="n"/>
      <c r="R166" s="40" t="inlineStr"/>
      <c r="S166" s="40" t="inlineStr"/>
      <c r="T166" s="41" t="inlineStr">
        <is>
          <t>кг</t>
        </is>
      </c>
      <c r="U166" s="669" t="n">
        <v>0</v>
      </c>
      <c r="V166" s="670">
        <f>IFERROR(IF(U166="",0,CEILING((U166/$H166),1)*$H166),"")</f>
        <v/>
      </c>
      <c r="W166" s="42">
        <f>IFERROR(IF(V166=0,"",ROUNDUP(V166/H166,0)*0.01196),"")</f>
        <v/>
      </c>
      <c r="X166" s="69" t="inlineStr"/>
      <c r="Y166" s="70" t="inlineStr"/>
      <c r="AC166" s="71" t="n"/>
      <c r="AZ166" s="154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16" t="n">
        <v>4680115880573</v>
      </c>
      <c r="E167" s="634" t="n"/>
      <c r="F167" s="666" t="n">
        <v>1.45</v>
      </c>
      <c r="G167" s="38" t="n">
        <v>6</v>
      </c>
      <c r="H167" s="666" t="n">
        <v>8.699999999999999</v>
      </c>
      <c r="I167" s="666" t="n">
        <v>9.263999999999999</v>
      </c>
      <c r="J167" s="38" t="n">
        <v>56</v>
      </c>
      <c r="K167" s="39" t="inlineStr">
        <is>
          <t>СК2</t>
        </is>
      </c>
      <c r="L167" s="38" t="n">
        <v>45</v>
      </c>
      <c r="M167" s="756" t="inlineStr">
        <is>
          <t>Сосиски «Сочинки» Весовой п/а ТМ «Стародворье»</t>
        </is>
      </c>
      <c r="N167" s="668" t="n"/>
      <c r="O167" s="668" t="n"/>
      <c r="P167" s="668" t="n"/>
      <c r="Q167" s="634" t="n"/>
      <c r="R167" s="40" t="inlineStr"/>
      <c r="S167" s="40" t="inlineStr"/>
      <c r="T167" s="41" t="inlineStr">
        <is>
          <t>кг</t>
        </is>
      </c>
      <c r="U167" s="669" t="n">
        <v>0</v>
      </c>
      <c r="V167" s="670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  <c r="AC167" s="71" t="n"/>
      <c r="AZ167" s="155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16" t="n">
        <v>4680115881594</v>
      </c>
      <c r="E168" s="634" t="n"/>
      <c r="F168" s="666" t="n">
        <v>1.35</v>
      </c>
      <c r="G168" s="38" t="n">
        <v>6</v>
      </c>
      <c r="H168" s="666" t="n">
        <v>8.1</v>
      </c>
      <c r="I168" s="666" t="n">
        <v>8.664</v>
      </c>
      <c r="J168" s="38" t="n">
        <v>56</v>
      </c>
      <c r="K168" s="39" t="inlineStr">
        <is>
          <t>СК3</t>
        </is>
      </c>
      <c r="L168" s="38" t="n">
        <v>40</v>
      </c>
      <c r="M168" s="75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8" s="668" t="n"/>
      <c r="O168" s="668" t="n"/>
      <c r="P168" s="668" t="n"/>
      <c r="Q168" s="634" t="n"/>
      <c r="R168" s="40" t="inlineStr"/>
      <c r="S168" s="40" t="inlineStr"/>
      <c r="T168" s="41" t="inlineStr">
        <is>
          <t>кг</t>
        </is>
      </c>
      <c r="U168" s="669" t="n">
        <v>0</v>
      </c>
      <c r="V168" s="670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6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P003581</t>
        </is>
      </c>
      <c r="C169" s="37" t="n">
        <v>4301051505</v>
      </c>
      <c r="D169" s="316" t="n">
        <v>4680115881587</v>
      </c>
      <c r="E169" s="634" t="n"/>
      <c r="F169" s="666" t="n">
        <v>1</v>
      </c>
      <c r="G169" s="38" t="n">
        <v>4</v>
      </c>
      <c r="H169" s="666" t="n">
        <v>4</v>
      </c>
      <c r="I169" s="666" t="n">
        <v>4.408</v>
      </c>
      <c r="J169" s="38" t="n">
        <v>104</v>
      </c>
      <c r="K169" s="39" t="inlineStr">
        <is>
          <t>СК2</t>
        </is>
      </c>
      <c r="L169" s="38" t="n">
        <v>40</v>
      </c>
      <c r="M169" s="758" t="inlineStr">
        <is>
          <t>Сосиски «Сочинки по-баварски с сыром» вес п/а ТМ «Стародворье» 1,0 кг</t>
        </is>
      </c>
      <c r="N169" s="668" t="n"/>
      <c r="O169" s="668" t="n"/>
      <c r="P169" s="668" t="n"/>
      <c r="Q169" s="634" t="n"/>
      <c r="R169" s="40" t="inlineStr"/>
      <c r="S169" s="40" t="inlineStr"/>
      <c r="T169" s="41" t="inlineStr">
        <is>
          <t>кг</t>
        </is>
      </c>
      <c r="U169" s="669" t="n">
        <v>0</v>
      </c>
      <c r="V169" s="670">
        <f>IFERROR(IF(U169="",0,CEILING((U169/$H169),1)*$H169),"")</f>
        <v/>
      </c>
      <c r="W169" s="42">
        <f>IFERROR(IF(V169=0,"",ROUNDUP(V169/H169,0)*0.01196),"")</f>
        <v/>
      </c>
      <c r="X169" s="69" t="inlineStr"/>
      <c r="Y169" s="70" t="inlineStr"/>
      <c r="AC169" s="71" t="n"/>
      <c r="AZ169" s="157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P003322</t>
        </is>
      </c>
      <c r="C170" s="37" t="n">
        <v>4301051433</v>
      </c>
      <c r="D170" s="316" t="n">
        <v>4680115881587</v>
      </c>
      <c r="E170" s="634" t="n"/>
      <c r="F170" s="666" t="n">
        <v>1</v>
      </c>
      <c r="G170" s="38" t="n">
        <v>4</v>
      </c>
      <c r="H170" s="666" t="n">
        <v>4</v>
      </c>
      <c r="I170" s="666" t="n">
        <v>4.408</v>
      </c>
      <c r="J170" s="38" t="n">
        <v>104</v>
      </c>
      <c r="K170" s="39" t="inlineStr">
        <is>
          <t>СК2</t>
        </is>
      </c>
      <c r="L170" s="38" t="n">
        <v>35</v>
      </c>
      <c r="M170" s="759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0" s="668" t="n"/>
      <c r="O170" s="668" t="n"/>
      <c r="P170" s="668" t="n"/>
      <c r="Q170" s="634" t="n"/>
      <c r="R170" s="40" t="inlineStr"/>
      <c r="S170" s="40" t="inlineStr"/>
      <c r="T170" s="41" t="inlineStr">
        <is>
          <t>кг</t>
        </is>
      </c>
      <c r="U170" s="669" t="n">
        <v>0</v>
      </c>
      <c r="V170" s="670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16" t="n">
        <v>4680115880962</v>
      </c>
      <c r="E171" s="634" t="n"/>
      <c r="F171" s="666" t="n">
        <v>1.3</v>
      </c>
      <c r="G171" s="38" t="n">
        <v>6</v>
      </c>
      <c r="H171" s="666" t="n">
        <v>7.8</v>
      </c>
      <c r="I171" s="666" t="n">
        <v>8.364000000000001</v>
      </c>
      <c r="J171" s="38" t="n">
        <v>56</v>
      </c>
      <c r="K171" s="39" t="inlineStr">
        <is>
          <t>СК2</t>
        </is>
      </c>
      <c r="L171" s="38" t="n">
        <v>40</v>
      </c>
      <c r="M171" s="76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1" s="668" t="n"/>
      <c r="O171" s="668" t="n"/>
      <c r="P171" s="668" t="n"/>
      <c r="Q171" s="634" t="n"/>
      <c r="R171" s="40" t="inlineStr"/>
      <c r="S171" s="40" t="inlineStr"/>
      <c r="T171" s="41" t="inlineStr">
        <is>
          <t>кг</t>
        </is>
      </c>
      <c r="U171" s="669" t="n">
        <v>0</v>
      </c>
      <c r="V171" s="670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16" t="n">
        <v>4680115881617</v>
      </c>
      <c r="E172" s="634" t="n"/>
      <c r="F172" s="666" t="n">
        <v>1.35</v>
      </c>
      <c r="G172" s="38" t="n">
        <v>6</v>
      </c>
      <c r="H172" s="666" t="n">
        <v>8.1</v>
      </c>
      <c r="I172" s="666" t="n">
        <v>8.646000000000001</v>
      </c>
      <c r="J172" s="38" t="n">
        <v>56</v>
      </c>
      <c r="K172" s="39" t="inlineStr">
        <is>
          <t>СК3</t>
        </is>
      </c>
      <c r="L172" s="38" t="n">
        <v>40</v>
      </c>
      <c r="M172" s="76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2" s="668" t="n"/>
      <c r="O172" s="668" t="n"/>
      <c r="P172" s="668" t="n"/>
      <c r="Q172" s="634" t="n"/>
      <c r="R172" s="40" t="inlineStr"/>
      <c r="S172" s="40" t="inlineStr"/>
      <c r="T172" s="41" t="inlineStr">
        <is>
          <t>кг</t>
        </is>
      </c>
      <c r="U172" s="669" t="n">
        <v>0</v>
      </c>
      <c r="V172" s="670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P003475</t>
        </is>
      </c>
      <c r="C173" s="37" t="n">
        <v>4301051487</v>
      </c>
      <c r="D173" s="316" t="n">
        <v>4680115881228</v>
      </c>
      <c r="E173" s="634" t="n"/>
      <c r="F173" s="666" t="n">
        <v>0.4</v>
      </c>
      <c r="G173" s="38" t="n">
        <v>6</v>
      </c>
      <c r="H173" s="666" t="n">
        <v>2.4</v>
      </c>
      <c r="I173" s="666" t="n">
        <v>2.672</v>
      </c>
      <c r="J173" s="38" t="n">
        <v>156</v>
      </c>
      <c r="K173" s="39" t="inlineStr">
        <is>
          <t>СК2</t>
        </is>
      </c>
      <c r="L173" s="38" t="n">
        <v>40</v>
      </c>
      <c r="M173" s="762" t="inlineStr">
        <is>
          <t>Сосиски «Сочинки по-баварски с сыром» Фикс.вес 0,4 П/а мгс ТМ «Стародворье»</t>
        </is>
      </c>
      <c r="N173" s="668" t="n"/>
      <c r="O173" s="668" t="n"/>
      <c r="P173" s="668" t="n"/>
      <c r="Q173" s="634" t="n"/>
      <c r="R173" s="40" t="inlineStr"/>
      <c r="S173" s="40" t="inlineStr"/>
      <c r="T173" s="41" t="inlineStr">
        <is>
          <t>кг</t>
        </is>
      </c>
      <c r="U173" s="669" t="n">
        <v>0</v>
      </c>
      <c r="V173" s="670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P003580</t>
        </is>
      </c>
      <c r="C174" s="37" t="n">
        <v>4301051506</v>
      </c>
      <c r="D174" s="316" t="n">
        <v>4680115881037</v>
      </c>
      <c r="E174" s="634" t="n"/>
      <c r="F174" s="666" t="n">
        <v>0.84</v>
      </c>
      <c r="G174" s="38" t="n">
        <v>4</v>
      </c>
      <c r="H174" s="666" t="n">
        <v>3.36</v>
      </c>
      <c r="I174" s="666" t="n">
        <v>3.618</v>
      </c>
      <c r="J174" s="38" t="n">
        <v>120</v>
      </c>
      <c r="K174" s="39" t="inlineStr">
        <is>
          <t>СК2</t>
        </is>
      </c>
      <c r="L174" s="38" t="n">
        <v>40</v>
      </c>
      <c r="M174" s="763" t="inlineStr">
        <is>
          <t>Сосиски «Сочинки по-баварски с сыром» Фикс.вес 0,84 кг п/а мгс ТМ «Стародворье»</t>
        </is>
      </c>
      <c r="N174" s="668" t="n"/>
      <c r="O174" s="668" t="n"/>
      <c r="P174" s="668" t="n"/>
      <c r="Q174" s="634" t="n"/>
      <c r="R174" s="40" t="inlineStr"/>
      <c r="S174" s="40" t="inlineStr"/>
      <c r="T174" s="41" t="inlineStr">
        <is>
          <t>кг</t>
        </is>
      </c>
      <c r="U174" s="669" t="n">
        <v>0</v>
      </c>
      <c r="V174" s="670">
        <f>IFERROR(IF(U174="",0,CEILING((U174/$H174),1)*$H174),"")</f>
        <v/>
      </c>
      <c r="W174" s="42">
        <f>IFERROR(IF(V174=0,"",ROUNDUP(V174/H174,0)*0.00937),"")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SU002802</t>
        </is>
      </c>
      <c r="B175" s="64" t="inlineStr">
        <is>
          <t>P003321</t>
        </is>
      </c>
      <c r="C175" s="37" t="n">
        <v>4301051432</v>
      </c>
      <c r="D175" s="316" t="n">
        <v>4680115881037</v>
      </c>
      <c r="E175" s="634" t="n"/>
      <c r="F175" s="666" t="n">
        <v>0.84</v>
      </c>
      <c r="G175" s="38" t="n">
        <v>4</v>
      </c>
      <c r="H175" s="666" t="n">
        <v>3.36</v>
      </c>
      <c r="I175" s="666" t="n">
        <v>3.618</v>
      </c>
      <c r="J175" s="38" t="n">
        <v>120</v>
      </c>
      <c r="K175" s="39" t="inlineStr">
        <is>
          <t>СК2</t>
        </is>
      </c>
      <c r="L175" s="38" t="n">
        <v>35</v>
      </c>
      <c r="M175" s="764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5" s="668" t="n"/>
      <c r="O175" s="668" t="n"/>
      <c r="P175" s="668" t="n"/>
      <c r="Q175" s="634" t="n"/>
      <c r="R175" s="40" t="inlineStr"/>
      <c r="S175" s="40" t="inlineStr"/>
      <c r="T175" s="41" t="inlineStr">
        <is>
          <t>кг</t>
        </is>
      </c>
      <c r="U175" s="669" t="n">
        <v>0</v>
      </c>
      <c r="V175" s="670">
        <f>IFERROR(IF(U175="",0,CEILING((U175/$H175),1)*$H175),"")</f>
        <v/>
      </c>
      <c r="W175" s="42">
        <f>IFERROR(IF(V175=0,"",ROUNDUP(V175/H175,0)*0.00937),"")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SU002799</t>
        </is>
      </c>
      <c r="B176" s="64" t="inlineStr">
        <is>
          <t>P003217</t>
        </is>
      </c>
      <c r="C176" s="37" t="n">
        <v>4301051384</v>
      </c>
      <c r="D176" s="316" t="n">
        <v>4680115881211</v>
      </c>
      <c r="E176" s="634" t="n"/>
      <c r="F176" s="666" t="n">
        <v>0.4</v>
      </c>
      <c r="G176" s="38" t="n">
        <v>6</v>
      </c>
      <c r="H176" s="666" t="n">
        <v>2.4</v>
      </c>
      <c r="I176" s="666" t="n">
        <v>2.6</v>
      </c>
      <c r="J176" s="38" t="n">
        <v>156</v>
      </c>
      <c r="K176" s="39" t="inlineStr">
        <is>
          <t>СК2</t>
        </is>
      </c>
      <c r="L176" s="38" t="n">
        <v>45</v>
      </c>
      <c r="M176" s="76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6" s="668" t="n"/>
      <c r="O176" s="668" t="n"/>
      <c r="P176" s="668" t="n"/>
      <c r="Q176" s="634" t="n"/>
      <c r="R176" s="40" t="inlineStr"/>
      <c r="S176" s="40" t="inlineStr"/>
      <c r="T176" s="41" t="inlineStr">
        <is>
          <t>кг</t>
        </is>
      </c>
      <c r="U176" s="669" t="n">
        <v>108</v>
      </c>
      <c r="V176" s="670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SU002800</t>
        </is>
      </c>
      <c r="B177" s="64" t="inlineStr">
        <is>
          <t>P003201</t>
        </is>
      </c>
      <c r="C177" s="37" t="n">
        <v>4301051378</v>
      </c>
      <c r="D177" s="316" t="n">
        <v>4680115881020</v>
      </c>
      <c r="E177" s="634" t="n"/>
      <c r="F177" s="666" t="n">
        <v>0.84</v>
      </c>
      <c r="G177" s="38" t="n">
        <v>4</v>
      </c>
      <c r="H177" s="666" t="n">
        <v>3.36</v>
      </c>
      <c r="I177" s="666" t="n">
        <v>3.57</v>
      </c>
      <c r="J177" s="38" t="n">
        <v>120</v>
      </c>
      <c r="K177" s="39" t="inlineStr">
        <is>
          <t>СК2</t>
        </is>
      </c>
      <c r="L177" s="38" t="n">
        <v>45</v>
      </c>
      <c r="M177" s="76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7" s="668" t="n"/>
      <c r="O177" s="668" t="n"/>
      <c r="P177" s="668" t="n"/>
      <c r="Q177" s="634" t="n"/>
      <c r="R177" s="40" t="inlineStr"/>
      <c r="S177" s="40" t="inlineStr"/>
      <c r="T177" s="41" t="inlineStr">
        <is>
          <t>кг</t>
        </is>
      </c>
      <c r="U177" s="669" t="n">
        <v>0</v>
      </c>
      <c r="V177" s="670">
        <f>IFERROR(IF(U177="",0,CEILING((U177/$H177),1)*$H177),"")</f>
        <v/>
      </c>
      <c r="W177" s="42">
        <f>IFERROR(IF(V177=0,"",ROUNDUP(V177/H177,0)*0.00937),"")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SU002842</t>
        </is>
      </c>
      <c r="B178" s="64" t="inlineStr">
        <is>
          <t>P003262</t>
        </is>
      </c>
      <c r="C178" s="37" t="n">
        <v>4301051407</v>
      </c>
      <c r="D178" s="316" t="n">
        <v>4680115882195</v>
      </c>
      <c r="E178" s="634" t="n"/>
      <c r="F178" s="666" t="n">
        <v>0.4</v>
      </c>
      <c r="G178" s="38" t="n">
        <v>6</v>
      </c>
      <c r="H178" s="666" t="n">
        <v>2.4</v>
      </c>
      <c r="I178" s="666" t="n">
        <v>2.69</v>
      </c>
      <c r="J178" s="38" t="n">
        <v>156</v>
      </c>
      <c r="K178" s="39" t="inlineStr">
        <is>
          <t>СК3</t>
        </is>
      </c>
      <c r="L178" s="38" t="n">
        <v>40</v>
      </c>
      <c r="M178" s="76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8" s="668" t="n"/>
      <c r="O178" s="668" t="n"/>
      <c r="P178" s="668" t="n"/>
      <c r="Q178" s="634" t="n"/>
      <c r="R178" s="40" t="inlineStr"/>
      <c r="S178" s="40" t="inlineStr"/>
      <c r="T178" s="41" t="inlineStr">
        <is>
          <t>кг</t>
        </is>
      </c>
      <c r="U178" s="669" t="n">
        <v>0</v>
      </c>
      <c r="V178" s="670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16" t="n">
        <v>4680115880092</v>
      </c>
      <c r="E179" s="634" t="n"/>
      <c r="F179" s="666" t="n">
        <v>0.4</v>
      </c>
      <c r="G179" s="38" t="n">
        <v>6</v>
      </c>
      <c r="H179" s="666" t="n">
        <v>2.4</v>
      </c>
      <c r="I179" s="666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6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68" t="n"/>
      <c r="O179" s="668" t="n"/>
      <c r="P179" s="668" t="n"/>
      <c r="Q179" s="634" t="n"/>
      <c r="R179" s="40" t="inlineStr"/>
      <c r="S179" s="40" t="inlineStr"/>
      <c r="T179" s="41" t="inlineStr">
        <is>
          <t>кг</t>
        </is>
      </c>
      <c r="U179" s="669" t="n">
        <v>65.60000000000001</v>
      </c>
      <c r="V179" s="670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16" t="n">
        <v>4680115880221</v>
      </c>
      <c r="E180" s="634" t="n"/>
      <c r="F180" s="666" t="n">
        <v>0.4</v>
      </c>
      <c r="G180" s="38" t="n">
        <v>6</v>
      </c>
      <c r="H180" s="666" t="n">
        <v>2.4</v>
      </c>
      <c r="I180" s="666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6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0" s="668" t="n"/>
      <c r="O180" s="668" t="n"/>
      <c r="P180" s="668" t="n"/>
      <c r="Q180" s="634" t="n"/>
      <c r="R180" s="40" t="inlineStr"/>
      <c r="S180" s="40" t="inlineStr"/>
      <c r="T180" s="41" t="inlineStr">
        <is>
          <t>кг</t>
        </is>
      </c>
      <c r="U180" s="669" t="n">
        <v>0</v>
      </c>
      <c r="V180" s="670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16" t="n">
        <v>4680115882942</v>
      </c>
      <c r="E181" s="634" t="n"/>
      <c r="F181" s="666" t="n">
        <v>0.3</v>
      </c>
      <c r="G181" s="38" t="n">
        <v>6</v>
      </c>
      <c r="H181" s="666" t="n">
        <v>1.8</v>
      </c>
      <c r="I181" s="666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1" s="668" t="n"/>
      <c r="O181" s="668" t="n"/>
      <c r="P181" s="668" t="n"/>
      <c r="Q181" s="634" t="n"/>
      <c r="R181" s="40" t="inlineStr"/>
      <c r="S181" s="40" t="inlineStr"/>
      <c r="T181" s="41" t="inlineStr">
        <is>
          <t>кг</t>
        </is>
      </c>
      <c r="U181" s="669" t="n">
        <v>0</v>
      </c>
      <c r="V181" s="670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16" t="n">
        <v>4680115880504</v>
      </c>
      <c r="E182" s="634" t="n"/>
      <c r="F182" s="666" t="n">
        <v>0.4</v>
      </c>
      <c r="G182" s="38" t="n">
        <v>6</v>
      </c>
      <c r="H182" s="666" t="n">
        <v>2.4</v>
      </c>
      <c r="I182" s="666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2" s="668" t="n"/>
      <c r="O182" s="668" t="n"/>
      <c r="P182" s="668" t="n"/>
      <c r="Q182" s="634" t="n"/>
      <c r="R182" s="40" t="inlineStr"/>
      <c r="S182" s="40" t="inlineStr"/>
      <c r="T182" s="41" t="inlineStr">
        <is>
          <t>кг</t>
        </is>
      </c>
      <c r="U182" s="669" t="n">
        <v>0</v>
      </c>
      <c r="V182" s="670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16" t="n">
        <v>4680115882164</v>
      </c>
      <c r="E183" s="634" t="n"/>
      <c r="F183" s="666" t="n">
        <v>0.4</v>
      </c>
      <c r="G183" s="38" t="n">
        <v>6</v>
      </c>
      <c r="H183" s="666" t="n">
        <v>2.4</v>
      </c>
      <c r="I183" s="666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7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3" s="668" t="n"/>
      <c r="O183" s="668" t="n"/>
      <c r="P183" s="668" t="n"/>
      <c r="Q183" s="634" t="n"/>
      <c r="R183" s="40" t="inlineStr"/>
      <c r="S183" s="40" t="inlineStr"/>
      <c r="T183" s="41" t="inlineStr">
        <is>
          <t>кг</t>
        </is>
      </c>
      <c r="U183" s="669" t="n">
        <v>0</v>
      </c>
      <c r="V183" s="670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>
      <c r="A184" s="324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1" t="n"/>
      <c r="M184" s="672" t="inlineStr">
        <is>
          <t>Итого</t>
        </is>
      </c>
      <c r="N184" s="642" t="n"/>
      <c r="O184" s="642" t="n"/>
      <c r="P184" s="642" t="n"/>
      <c r="Q184" s="642" t="n"/>
      <c r="R184" s="642" t="n"/>
      <c r="S184" s="643" t="n"/>
      <c r="T184" s="43" t="inlineStr">
        <is>
          <t>кор</t>
        </is>
      </c>
      <c r="U184" s="673">
        <f>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73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73">
        <f>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74" t="n"/>
      <c r="Y184" s="674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1" t="n"/>
      <c r="M185" s="672" t="inlineStr">
        <is>
          <t>Итого</t>
        </is>
      </c>
      <c r="N185" s="642" t="n"/>
      <c r="O185" s="642" t="n"/>
      <c r="P185" s="642" t="n"/>
      <c r="Q185" s="642" t="n"/>
      <c r="R185" s="642" t="n"/>
      <c r="S185" s="643" t="n"/>
      <c r="T185" s="43" t="inlineStr">
        <is>
          <t>кг</t>
        </is>
      </c>
      <c r="U185" s="673">
        <f>IFERROR(SUM(U166:U183),"0")</f>
        <v/>
      </c>
      <c r="V185" s="673">
        <f>IFERROR(SUM(V166:V183),"0")</f>
        <v/>
      </c>
      <c r="W185" s="43" t="n"/>
      <c r="X185" s="674" t="n"/>
      <c r="Y185" s="674" t="n"/>
    </row>
    <row r="186" ht="14.25" customHeight="1">
      <c r="A186" s="315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15" t="n"/>
      <c r="Y186" s="315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16" t="n">
        <v>4680115880801</v>
      </c>
      <c r="E187" s="634" t="n"/>
      <c r="F187" s="666" t="n">
        <v>0.4</v>
      </c>
      <c r="G187" s="38" t="n">
        <v>6</v>
      </c>
      <c r="H187" s="666" t="n">
        <v>2.4</v>
      </c>
      <c r="I187" s="666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7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68" t="n"/>
      <c r="O187" s="668" t="n"/>
      <c r="P187" s="668" t="n"/>
      <c r="Q187" s="634" t="n"/>
      <c r="R187" s="40" t="inlineStr"/>
      <c r="S187" s="40" t="inlineStr"/>
      <c r="T187" s="41" t="inlineStr">
        <is>
          <t>кг</t>
        </is>
      </c>
      <c r="U187" s="669" t="n">
        <v>76</v>
      </c>
      <c r="V187" s="670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2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16" t="n">
        <v>4680115880818</v>
      </c>
      <c r="E188" s="634" t="n"/>
      <c r="F188" s="666" t="n">
        <v>0.4</v>
      </c>
      <c r="G188" s="38" t="n">
        <v>6</v>
      </c>
      <c r="H188" s="666" t="n">
        <v>2.4</v>
      </c>
      <c r="I188" s="666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7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8" s="668" t="n"/>
      <c r="O188" s="668" t="n"/>
      <c r="P188" s="668" t="n"/>
      <c r="Q188" s="634" t="n"/>
      <c r="R188" s="40" t="inlineStr"/>
      <c r="S188" s="40" t="inlineStr"/>
      <c r="T188" s="41" t="inlineStr">
        <is>
          <t>кг</t>
        </is>
      </c>
      <c r="U188" s="669" t="n">
        <v>0</v>
      </c>
      <c r="V188" s="670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3" t="inlineStr">
        <is>
          <t>КИ</t>
        </is>
      </c>
    </row>
    <row r="189">
      <c r="A189" s="324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1" t="n"/>
      <c r="M189" s="672" t="inlineStr">
        <is>
          <t>Итого</t>
        </is>
      </c>
      <c r="N189" s="642" t="n"/>
      <c r="O189" s="642" t="n"/>
      <c r="P189" s="642" t="n"/>
      <c r="Q189" s="642" t="n"/>
      <c r="R189" s="642" t="n"/>
      <c r="S189" s="643" t="n"/>
      <c r="T189" s="43" t="inlineStr">
        <is>
          <t>кор</t>
        </is>
      </c>
      <c r="U189" s="673">
        <f>IFERROR(U187/H187,"0")+IFERROR(U188/H188,"0")</f>
        <v/>
      </c>
      <c r="V189" s="673">
        <f>IFERROR(V187/H187,"0")+IFERROR(V188/H188,"0")</f>
        <v/>
      </c>
      <c r="W189" s="673">
        <f>IFERROR(IF(W187="",0,W187),"0")+IFERROR(IF(W188="",0,W188),"0")</f>
        <v/>
      </c>
      <c r="X189" s="674" t="n"/>
      <c r="Y189" s="674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1" t="n"/>
      <c r="M190" s="672" t="inlineStr">
        <is>
          <t>Итого</t>
        </is>
      </c>
      <c r="N190" s="642" t="n"/>
      <c r="O190" s="642" t="n"/>
      <c r="P190" s="642" t="n"/>
      <c r="Q190" s="642" t="n"/>
      <c r="R190" s="642" t="n"/>
      <c r="S190" s="643" t="n"/>
      <c r="T190" s="43" t="inlineStr">
        <is>
          <t>кг</t>
        </is>
      </c>
      <c r="U190" s="673">
        <f>IFERROR(SUM(U187:U188),"0")</f>
        <v/>
      </c>
      <c r="V190" s="673">
        <f>IFERROR(SUM(V187:V188),"0")</f>
        <v/>
      </c>
      <c r="W190" s="43" t="n"/>
      <c r="X190" s="674" t="n"/>
      <c r="Y190" s="674" t="n"/>
    </row>
    <row r="191" ht="16.5" customHeight="1">
      <c r="A191" s="314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14" t="n"/>
      <c r="Y191" s="314" t="n"/>
    </row>
    <row r="192" ht="14.25" customHeight="1">
      <c r="A192" s="315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15" t="n"/>
      <c r="Y192" s="315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16" t="n">
        <v>4607091387445</v>
      </c>
      <c r="E193" s="634" t="n"/>
      <c r="F193" s="666" t="n">
        <v>0.9</v>
      </c>
      <c r="G193" s="38" t="n">
        <v>10</v>
      </c>
      <c r="H193" s="666" t="n">
        <v>9</v>
      </c>
      <c r="I193" s="666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68" t="n"/>
      <c r="O193" s="668" t="n"/>
      <c r="P193" s="668" t="n"/>
      <c r="Q193" s="634" t="n"/>
      <c r="R193" s="40" t="inlineStr"/>
      <c r="S193" s="40" t="inlineStr"/>
      <c r="T193" s="41" t="inlineStr">
        <is>
          <t>кг</t>
        </is>
      </c>
      <c r="U193" s="669" t="n">
        <v>0</v>
      </c>
      <c r="V193" s="670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4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16" t="n">
        <v>4607091386004</v>
      </c>
      <c r="E194" s="634" t="n"/>
      <c r="F194" s="666" t="n">
        <v>1.35</v>
      </c>
      <c r="G194" s="38" t="n">
        <v>8</v>
      </c>
      <c r="H194" s="666" t="n">
        <v>10.8</v>
      </c>
      <c r="I194" s="666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7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68" t="n"/>
      <c r="O194" s="668" t="n"/>
      <c r="P194" s="668" t="n"/>
      <c r="Q194" s="634" t="n"/>
      <c r="R194" s="40" t="inlineStr"/>
      <c r="S194" s="40" t="inlineStr"/>
      <c r="T194" s="41" t="inlineStr">
        <is>
          <t>кг</t>
        </is>
      </c>
      <c r="U194" s="669" t="n">
        <v>0</v>
      </c>
      <c r="V194" s="670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5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16" t="n">
        <v>4607091386004</v>
      </c>
      <c r="E195" s="634" t="n"/>
      <c r="F195" s="666" t="n">
        <v>1.35</v>
      </c>
      <c r="G195" s="38" t="n">
        <v>8</v>
      </c>
      <c r="H195" s="666" t="n">
        <v>10.8</v>
      </c>
      <c r="I195" s="666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7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68" t="n"/>
      <c r="O195" s="668" t="n"/>
      <c r="P195" s="668" t="n"/>
      <c r="Q195" s="634" t="n"/>
      <c r="R195" s="40" t="inlineStr"/>
      <c r="S195" s="40" t="inlineStr"/>
      <c r="T195" s="41" t="inlineStr">
        <is>
          <t>кг</t>
        </is>
      </c>
      <c r="U195" s="669" t="n">
        <v>0</v>
      </c>
      <c r="V195" s="670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16" t="n">
        <v>4607091386073</v>
      </c>
      <c r="E196" s="634" t="n"/>
      <c r="F196" s="666" t="n">
        <v>0.9</v>
      </c>
      <c r="G196" s="38" t="n">
        <v>10</v>
      </c>
      <c r="H196" s="666" t="n">
        <v>9</v>
      </c>
      <c r="I196" s="666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7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68" t="n"/>
      <c r="O196" s="668" t="n"/>
      <c r="P196" s="668" t="n"/>
      <c r="Q196" s="634" t="n"/>
      <c r="R196" s="40" t="inlineStr"/>
      <c r="S196" s="40" t="inlineStr"/>
      <c r="T196" s="41" t="inlineStr">
        <is>
          <t>кг</t>
        </is>
      </c>
      <c r="U196" s="669" t="n">
        <v>0</v>
      </c>
      <c r="V196" s="670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P003075</t>
        </is>
      </c>
      <c r="C197" s="37" t="n">
        <v>4301011395</v>
      </c>
      <c r="D197" s="316" t="n">
        <v>4607091387322</v>
      </c>
      <c r="E197" s="634" t="n"/>
      <c r="F197" s="666" t="n">
        <v>1.35</v>
      </c>
      <c r="G197" s="38" t="n">
        <v>8</v>
      </c>
      <c r="H197" s="666" t="n">
        <v>10.8</v>
      </c>
      <c r="I197" s="666" t="n">
        <v>11.28</v>
      </c>
      <c r="J197" s="38" t="n">
        <v>48</v>
      </c>
      <c r="K197" s="39" t="inlineStr">
        <is>
          <t>ВЗ</t>
        </is>
      </c>
      <c r="L197" s="38" t="n">
        <v>55</v>
      </c>
      <c r="M197" s="77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7" s="668" t="n"/>
      <c r="O197" s="668" t="n"/>
      <c r="P197" s="668" t="n"/>
      <c r="Q197" s="634" t="n"/>
      <c r="R197" s="40" t="inlineStr"/>
      <c r="S197" s="40" t="inlineStr"/>
      <c r="T197" s="41" t="inlineStr">
        <is>
          <t>кг</t>
        </is>
      </c>
      <c r="U197" s="669" t="n">
        <v>0</v>
      </c>
      <c r="V197" s="670">
        <f>IFERROR(IF(U197="",0,CEILING((U197/$H197),1)*$H197),"")</f>
        <v/>
      </c>
      <c r="W197" s="42">
        <f>IFERROR(IF(V197=0,"",ROUNDUP(V197/H197,0)*0.02039),"")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P001780</t>
        </is>
      </c>
      <c r="C198" s="37" t="n">
        <v>4301010928</v>
      </c>
      <c r="D198" s="316" t="n">
        <v>4607091387322</v>
      </c>
      <c r="E198" s="634" t="n"/>
      <c r="F198" s="666" t="n">
        <v>1.35</v>
      </c>
      <c r="G198" s="38" t="n">
        <v>8</v>
      </c>
      <c r="H198" s="666" t="n">
        <v>10.8</v>
      </c>
      <c r="I198" s="666" t="n">
        <v>11.28</v>
      </c>
      <c r="J198" s="38" t="n">
        <v>56</v>
      </c>
      <c r="K198" s="39" t="inlineStr">
        <is>
          <t>СК1</t>
        </is>
      </c>
      <c r="L198" s="38" t="n">
        <v>55</v>
      </c>
      <c r="M198" s="78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8" s="668" t="n"/>
      <c r="O198" s="668" t="n"/>
      <c r="P198" s="668" t="n"/>
      <c r="Q198" s="634" t="n"/>
      <c r="R198" s="40" t="inlineStr"/>
      <c r="S198" s="40" t="inlineStr"/>
      <c r="T198" s="41" t="inlineStr">
        <is>
          <t>кг</t>
        </is>
      </c>
      <c r="U198" s="669" t="n">
        <v>0</v>
      </c>
      <c r="V198" s="670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16" t="n">
        <v>4607091387377</v>
      </c>
      <c r="E199" s="634" t="n"/>
      <c r="F199" s="666" t="n">
        <v>1.35</v>
      </c>
      <c r="G199" s="38" t="n">
        <v>8</v>
      </c>
      <c r="H199" s="666" t="n">
        <v>10.8</v>
      </c>
      <c r="I199" s="666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68" t="n"/>
      <c r="O199" s="668" t="n"/>
      <c r="P199" s="668" t="n"/>
      <c r="Q199" s="634" t="n"/>
      <c r="R199" s="40" t="inlineStr"/>
      <c r="S199" s="40" t="inlineStr"/>
      <c r="T199" s="41" t="inlineStr">
        <is>
          <t>кг</t>
        </is>
      </c>
      <c r="U199" s="669" t="n">
        <v>0</v>
      </c>
      <c r="V199" s="670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16" t="n">
        <v>4607091387353</v>
      </c>
      <c r="E200" s="634" t="n"/>
      <c r="F200" s="666" t="n">
        <v>1.35</v>
      </c>
      <c r="G200" s="38" t="n">
        <v>8</v>
      </c>
      <c r="H200" s="666" t="n">
        <v>10.8</v>
      </c>
      <c r="I200" s="666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8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68" t="n"/>
      <c r="O200" s="668" t="n"/>
      <c r="P200" s="668" t="n"/>
      <c r="Q200" s="634" t="n"/>
      <c r="R200" s="40" t="inlineStr"/>
      <c r="S200" s="40" t="inlineStr"/>
      <c r="T200" s="41" t="inlineStr">
        <is>
          <t>кг</t>
        </is>
      </c>
      <c r="U200" s="669" t="n">
        <v>0</v>
      </c>
      <c r="V200" s="670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16" t="n">
        <v>4607091386011</v>
      </c>
      <c r="E201" s="634" t="n"/>
      <c r="F201" s="666" t="n">
        <v>0.5</v>
      </c>
      <c r="G201" s="38" t="n">
        <v>10</v>
      </c>
      <c r="H201" s="666" t="n">
        <v>5</v>
      </c>
      <c r="I201" s="666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8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68" t="n"/>
      <c r="O201" s="668" t="n"/>
      <c r="P201" s="668" t="n"/>
      <c r="Q201" s="634" t="n"/>
      <c r="R201" s="40" t="inlineStr"/>
      <c r="S201" s="40" t="inlineStr"/>
      <c r="T201" s="41" t="inlineStr">
        <is>
          <t>кг</t>
        </is>
      </c>
      <c r="U201" s="669" t="n">
        <v>0</v>
      </c>
      <c r="V201" s="670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16" t="n">
        <v>4607091387308</v>
      </c>
      <c r="E202" s="634" t="n"/>
      <c r="F202" s="666" t="n">
        <v>0.5</v>
      </c>
      <c r="G202" s="38" t="n">
        <v>10</v>
      </c>
      <c r="H202" s="666" t="n">
        <v>5</v>
      </c>
      <c r="I202" s="666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8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68" t="n"/>
      <c r="O202" s="668" t="n"/>
      <c r="P202" s="668" t="n"/>
      <c r="Q202" s="634" t="n"/>
      <c r="R202" s="40" t="inlineStr"/>
      <c r="S202" s="40" t="inlineStr"/>
      <c r="T202" s="41" t="inlineStr">
        <is>
          <t>кг</t>
        </is>
      </c>
      <c r="U202" s="669" t="n">
        <v>0</v>
      </c>
      <c r="V202" s="670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16" t="n">
        <v>4607091387339</v>
      </c>
      <c r="E203" s="634" t="n"/>
      <c r="F203" s="666" t="n">
        <v>0.5</v>
      </c>
      <c r="G203" s="38" t="n">
        <v>10</v>
      </c>
      <c r="H203" s="666" t="n">
        <v>5</v>
      </c>
      <c r="I203" s="666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8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68" t="n"/>
      <c r="O203" s="668" t="n"/>
      <c r="P203" s="668" t="n"/>
      <c r="Q203" s="634" t="n"/>
      <c r="R203" s="40" t="inlineStr"/>
      <c r="S203" s="40" t="inlineStr"/>
      <c r="T203" s="41" t="inlineStr">
        <is>
          <t>кг</t>
        </is>
      </c>
      <c r="U203" s="669" t="n">
        <v>0</v>
      </c>
      <c r="V203" s="670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16" t="n">
        <v>4680115882638</v>
      </c>
      <c r="E204" s="634" t="n"/>
      <c r="F204" s="666" t="n">
        <v>0.4</v>
      </c>
      <c r="G204" s="38" t="n">
        <v>10</v>
      </c>
      <c r="H204" s="666" t="n">
        <v>4</v>
      </c>
      <c r="I204" s="666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8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4" s="668" t="n"/>
      <c r="O204" s="668" t="n"/>
      <c r="P204" s="668" t="n"/>
      <c r="Q204" s="634" t="n"/>
      <c r="R204" s="40" t="inlineStr"/>
      <c r="S204" s="40" t="inlineStr"/>
      <c r="T204" s="41" t="inlineStr">
        <is>
          <t>кг</t>
        </is>
      </c>
      <c r="U204" s="669" t="n">
        <v>0</v>
      </c>
      <c r="V204" s="670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16" t="n">
        <v>4680115881938</v>
      </c>
      <c r="E205" s="634" t="n"/>
      <c r="F205" s="666" t="n">
        <v>0.4</v>
      </c>
      <c r="G205" s="38" t="n">
        <v>10</v>
      </c>
      <c r="H205" s="666" t="n">
        <v>4</v>
      </c>
      <c r="I205" s="666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8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68" t="n"/>
      <c r="O205" s="668" t="n"/>
      <c r="P205" s="668" t="n"/>
      <c r="Q205" s="634" t="n"/>
      <c r="R205" s="40" t="inlineStr"/>
      <c r="S205" s="40" t="inlineStr"/>
      <c r="T205" s="41" t="inlineStr">
        <is>
          <t>кг</t>
        </is>
      </c>
      <c r="U205" s="669" t="n">
        <v>0</v>
      </c>
      <c r="V205" s="670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16" t="n">
        <v>4607091387346</v>
      </c>
      <c r="E206" s="634" t="n"/>
      <c r="F206" s="666" t="n">
        <v>0.4</v>
      </c>
      <c r="G206" s="38" t="n">
        <v>10</v>
      </c>
      <c r="H206" s="666" t="n">
        <v>4</v>
      </c>
      <c r="I206" s="666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8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68" t="n"/>
      <c r="O206" s="668" t="n"/>
      <c r="P206" s="668" t="n"/>
      <c r="Q206" s="634" t="n"/>
      <c r="R206" s="40" t="inlineStr"/>
      <c r="S206" s="40" t="inlineStr"/>
      <c r="T206" s="41" t="inlineStr">
        <is>
          <t>кг</t>
        </is>
      </c>
      <c r="U206" s="669" t="n">
        <v>0</v>
      </c>
      <c r="V206" s="670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>
      <c r="A207" s="324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1" t="n"/>
      <c r="M207" s="672" t="inlineStr">
        <is>
          <t>Итого</t>
        </is>
      </c>
      <c r="N207" s="642" t="n"/>
      <c r="O207" s="642" t="n"/>
      <c r="P207" s="642" t="n"/>
      <c r="Q207" s="642" t="n"/>
      <c r="R207" s="642" t="n"/>
      <c r="S207" s="643" t="n"/>
      <c r="T207" s="43" t="inlineStr">
        <is>
          <t>кор</t>
        </is>
      </c>
      <c r="U207" s="673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</f>
        <v/>
      </c>
      <c r="V207" s="673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</f>
        <v/>
      </c>
      <c r="W207" s="673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</f>
        <v/>
      </c>
      <c r="X207" s="674" t="n"/>
      <c r="Y207" s="674" t="n"/>
    </row>
    <row r="20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1" t="n"/>
      <c r="M208" s="672" t="inlineStr">
        <is>
          <t>Итого</t>
        </is>
      </c>
      <c r="N208" s="642" t="n"/>
      <c r="O208" s="642" t="n"/>
      <c r="P208" s="642" t="n"/>
      <c r="Q208" s="642" t="n"/>
      <c r="R208" s="642" t="n"/>
      <c r="S208" s="643" t="n"/>
      <c r="T208" s="43" t="inlineStr">
        <is>
          <t>кг</t>
        </is>
      </c>
      <c r="U208" s="673">
        <f>IFERROR(SUM(U193:U206),"0")</f>
        <v/>
      </c>
      <c r="V208" s="673">
        <f>IFERROR(SUM(V193:V206),"0")</f>
        <v/>
      </c>
      <c r="W208" s="43" t="n"/>
      <c r="X208" s="674" t="n"/>
      <c r="Y208" s="674" t="n"/>
    </row>
    <row r="209" ht="14.25" customHeight="1">
      <c r="A209" s="315" t="inlineStr">
        <is>
          <t>Ветчины</t>
        </is>
      </c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315" t="n"/>
      <c r="Y209" s="315" t="n"/>
    </row>
    <row r="210" ht="27" customHeight="1">
      <c r="A210" s="64" t="inlineStr">
        <is>
          <t>SU002788</t>
        </is>
      </c>
      <c r="B210" s="64" t="inlineStr">
        <is>
          <t>P003190</t>
        </is>
      </c>
      <c r="C210" s="37" t="n">
        <v>4301020254</v>
      </c>
      <c r="D210" s="316" t="n">
        <v>4680115881914</v>
      </c>
      <c r="E210" s="634" t="n"/>
      <c r="F210" s="666" t="n">
        <v>0.4</v>
      </c>
      <c r="G210" s="38" t="n">
        <v>10</v>
      </c>
      <c r="H210" s="666" t="n">
        <v>4</v>
      </c>
      <c r="I210" s="666" t="n">
        <v>4.24</v>
      </c>
      <c r="J210" s="38" t="n">
        <v>120</v>
      </c>
      <c r="K210" s="39" t="inlineStr">
        <is>
          <t>СК1</t>
        </is>
      </c>
      <c r="L210" s="38" t="n">
        <v>90</v>
      </c>
      <c r="M210" s="789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0" s="668" t="n"/>
      <c r="O210" s="668" t="n"/>
      <c r="P210" s="668" t="n"/>
      <c r="Q210" s="634" t="n"/>
      <c r="R210" s="40" t="inlineStr"/>
      <c r="S210" s="40" t="inlineStr"/>
      <c r="T210" s="41" t="inlineStr">
        <is>
          <t>кг</t>
        </is>
      </c>
      <c r="U210" s="669" t="n">
        <v>0</v>
      </c>
      <c r="V210" s="670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88" t="inlineStr">
        <is>
          <t>КИ</t>
        </is>
      </c>
    </row>
    <row r="211">
      <c r="A211" s="324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1" t="n"/>
      <c r="M211" s="672" t="inlineStr">
        <is>
          <t>Итого</t>
        </is>
      </c>
      <c r="N211" s="642" t="n"/>
      <c r="O211" s="642" t="n"/>
      <c r="P211" s="642" t="n"/>
      <c r="Q211" s="642" t="n"/>
      <c r="R211" s="642" t="n"/>
      <c r="S211" s="643" t="n"/>
      <c r="T211" s="43" t="inlineStr">
        <is>
          <t>кор</t>
        </is>
      </c>
      <c r="U211" s="673">
        <f>IFERROR(U210/H210,"0")</f>
        <v/>
      </c>
      <c r="V211" s="673">
        <f>IFERROR(V210/H210,"0")</f>
        <v/>
      </c>
      <c r="W211" s="673">
        <f>IFERROR(IF(W210="",0,W210),"0")</f>
        <v/>
      </c>
      <c r="X211" s="674" t="n"/>
      <c r="Y211" s="674" t="n"/>
    </row>
    <row r="212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1" t="n"/>
      <c r="M212" s="672" t="inlineStr">
        <is>
          <t>Итого</t>
        </is>
      </c>
      <c r="N212" s="642" t="n"/>
      <c r="O212" s="642" t="n"/>
      <c r="P212" s="642" t="n"/>
      <c r="Q212" s="642" t="n"/>
      <c r="R212" s="642" t="n"/>
      <c r="S212" s="643" t="n"/>
      <c r="T212" s="43" t="inlineStr">
        <is>
          <t>кг</t>
        </is>
      </c>
      <c r="U212" s="673">
        <f>IFERROR(SUM(U210:U210),"0")</f>
        <v/>
      </c>
      <c r="V212" s="673">
        <f>IFERROR(SUM(V210:V210),"0")</f>
        <v/>
      </c>
      <c r="W212" s="43" t="n"/>
      <c r="X212" s="674" t="n"/>
      <c r="Y212" s="674" t="n"/>
    </row>
    <row r="213" ht="14.25" customHeight="1">
      <c r="A213" s="315" t="inlineStr">
        <is>
          <t>Копченые колбасы</t>
        </is>
      </c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315" t="n"/>
      <c r="Y213" s="315" t="n"/>
    </row>
    <row r="214" ht="27" customHeight="1">
      <c r="A214" s="64" t="inlineStr">
        <is>
          <t>SU001820</t>
        </is>
      </c>
      <c r="B214" s="64" t="inlineStr">
        <is>
          <t>P001820</t>
        </is>
      </c>
      <c r="C214" s="37" t="n">
        <v>4301030878</v>
      </c>
      <c r="D214" s="316" t="n">
        <v>4607091387193</v>
      </c>
      <c r="E214" s="634" t="n"/>
      <c r="F214" s="666" t="n">
        <v>0.7</v>
      </c>
      <c r="G214" s="38" t="n">
        <v>6</v>
      </c>
      <c r="H214" s="666" t="n">
        <v>4.2</v>
      </c>
      <c r="I214" s="666" t="n">
        <v>4.46</v>
      </c>
      <c r="J214" s="38" t="n">
        <v>156</v>
      </c>
      <c r="K214" s="39" t="inlineStr">
        <is>
          <t>СК2</t>
        </is>
      </c>
      <c r="L214" s="38" t="n">
        <v>35</v>
      </c>
      <c r="M214" s="79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4" s="668" t="n"/>
      <c r="O214" s="668" t="n"/>
      <c r="P214" s="668" t="n"/>
      <c r="Q214" s="634" t="n"/>
      <c r="R214" s="40" t="inlineStr"/>
      <c r="S214" s="40" t="inlineStr"/>
      <c r="T214" s="41" t="inlineStr">
        <is>
          <t>кг</t>
        </is>
      </c>
      <c r="U214" s="669" t="n">
        <v>0</v>
      </c>
      <c r="V214" s="670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71" t="n"/>
      <c r="AZ214" s="189" t="inlineStr">
        <is>
          <t>КИ</t>
        </is>
      </c>
    </row>
    <row r="215" ht="27" customHeight="1">
      <c r="A215" s="64" t="inlineStr">
        <is>
          <t>SU001822</t>
        </is>
      </c>
      <c r="B215" s="64" t="inlineStr">
        <is>
          <t>P003013</t>
        </is>
      </c>
      <c r="C215" s="37" t="n">
        <v>4301031153</v>
      </c>
      <c r="D215" s="316" t="n">
        <v>4607091387230</v>
      </c>
      <c r="E215" s="634" t="n"/>
      <c r="F215" s="666" t="n">
        <v>0.7</v>
      </c>
      <c r="G215" s="38" t="n">
        <v>6</v>
      </c>
      <c r="H215" s="666" t="n">
        <v>4.2</v>
      </c>
      <c r="I215" s="666" t="n">
        <v>4.46</v>
      </c>
      <c r="J215" s="38" t="n">
        <v>156</v>
      </c>
      <c r="K215" s="39" t="inlineStr">
        <is>
          <t>СК2</t>
        </is>
      </c>
      <c r="L215" s="38" t="n">
        <v>40</v>
      </c>
      <c r="M215" s="79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5" s="668" t="n"/>
      <c r="O215" s="668" t="n"/>
      <c r="P215" s="668" t="n"/>
      <c r="Q215" s="634" t="n"/>
      <c r="R215" s="40" t="inlineStr"/>
      <c r="S215" s="40" t="inlineStr"/>
      <c r="T215" s="41" t="inlineStr">
        <is>
          <t>кг</t>
        </is>
      </c>
      <c r="U215" s="669" t="n">
        <v>0</v>
      </c>
      <c r="V215" s="670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71" t="n"/>
      <c r="AZ215" s="190" t="inlineStr">
        <is>
          <t>КИ</t>
        </is>
      </c>
    </row>
    <row r="216" ht="27" customHeight="1">
      <c r="A216" s="64" t="inlineStr">
        <is>
          <t>SU002579</t>
        </is>
      </c>
      <c r="B216" s="64" t="inlineStr">
        <is>
          <t>P003012</t>
        </is>
      </c>
      <c r="C216" s="37" t="n">
        <v>4301031152</v>
      </c>
      <c r="D216" s="316" t="n">
        <v>4607091387285</v>
      </c>
      <c r="E216" s="634" t="n"/>
      <c r="F216" s="666" t="n">
        <v>0.35</v>
      </c>
      <c r="G216" s="38" t="n">
        <v>6</v>
      </c>
      <c r="H216" s="666" t="n">
        <v>2.1</v>
      </c>
      <c r="I216" s="666" t="n">
        <v>2.23</v>
      </c>
      <c r="J216" s="38" t="n">
        <v>234</v>
      </c>
      <c r="K216" s="39" t="inlineStr">
        <is>
          <t>СК2</t>
        </is>
      </c>
      <c r="L216" s="38" t="n">
        <v>40</v>
      </c>
      <c r="M216" s="79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6" s="668" t="n"/>
      <c r="O216" s="668" t="n"/>
      <c r="P216" s="668" t="n"/>
      <c r="Q216" s="634" t="n"/>
      <c r="R216" s="40" t="inlineStr"/>
      <c r="S216" s="40" t="inlineStr"/>
      <c r="T216" s="41" t="inlineStr">
        <is>
          <t>кг</t>
        </is>
      </c>
      <c r="U216" s="669" t="n">
        <v>70.69999999999999</v>
      </c>
      <c r="V216" s="670">
        <f>IFERROR(IF(U216="",0,CEILING((U216/$H216),1)*$H216),"")</f>
        <v/>
      </c>
      <c r="W216" s="42">
        <f>IFERROR(IF(V216=0,"",ROUNDUP(V216/H216,0)*0.00502),"")</f>
        <v/>
      </c>
      <c r="X216" s="69" t="inlineStr"/>
      <c r="Y216" s="70" t="inlineStr"/>
      <c r="AC216" s="71" t="n"/>
      <c r="AZ216" s="191" t="inlineStr">
        <is>
          <t>КИ</t>
        </is>
      </c>
    </row>
    <row r="217" ht="27" customHeight="1">
      <c r="A217" s="64" t="inlineStr">
        <is>
          <t>SU002617</t>
        </is>
      </c>
      <c r="B217" s="64" t="inlineStr">
        <is>
          <t>P002951</t>
        </is>
      </c>
      <c r="C217" s="37" t="n">
        <v>4301031151</v>
      </c>
      <c r="D217" s="316" t="n">
        <v>4607091389845</v>
      </c>
      <c r="E217" s="634" t="n"/>
      <c r="F217" s="666" t="n">
        <v>0.35</v>
      </c>
      <c r="G217" s="38" t="n">
        <v>6</v>
      </c>
      <c r="H217" s="666" t="n">
        <v>2.1</v>
      </c>
      <c r="I217" s="666" t="n">
        <v>2.2</v>
      </c>
      <c r="J217" s="38" t="n">
        <v>234</v>
      </c>
      <c r="K217" s="39" t="inlineStr">
        <is>
          <t>СК2</t>
        </is>
      </c>
      <c r="L217" s="38" t="n">
        <v>40</v>
      </c>
      <c r="M217" s="793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7" s="668" t="n"/>
      <c r="O217" s="668" t="n"/>
      <c r="P217" s="668" t="n"/>
      <c r="Q217" s="634" t="n"/>
      <c r="R217" s="40" t="inlineStr"/>
      <c r="S217" s="40" t="inlineStr"/>
      <c r="T217" s="41" t="inlineStr">
        <is>
          <t>кг</t>
        </is>
      </c>
      <c r="U217" s="669" t="n">
        <v>0</v>
      </c>
      <c r="V217" s="670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71" t="n"/>
      <c r="AZ217" s="192" t="inlineStr">
        <is>
          <t>КИ</t>
        </is>
      </c>
    </row>
    <row r="218">
      <c r="A218" s="324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71" t="n"/>
      <c r="M218" s="672" t="inlineStr">
        <is>
          <t>Итого</t>
        </is>
      </c>
      <c r="N218" s="642" t="n"/>
      <c r="O218" s="642" t="n"/>
      <c r="P218" s="642" t="n"/>
      <c r="Q218" s="642" t="n"/>
      <c r="R218" s="642" t="n"/>
      <c r="S218" s="643" t="n"/>
      <c r="T218" s="43" t="inlineStr">
        <is>
          <t>кор</t>
        </is>
      </c>
      <c r="U218" s="673">
        <f>IFERROR(U214/H214,"0")+IFERROR(U215/H215,"0")+IFERROR(U216/H216,"0")+IFERROR(U217/H217,"0")</f>
        <v/>
      </c>
      <c r="V218" s="673">
        <f>IFERROR(V214/H214,"0")+IFERROR(V215/H215,"0")+IFERROR(V216/H216,"0")+IFERROR(V217/H217,"0")</f>
        <v/>
      </c>
      <c r="W218" s="673">
        <f>IFERROR(IF(W214="",0,W214),"0")+IFERROR(IF(W215="",0,W215),"0")+IFERROR(IF(W216="",0,W216),"0")+IFERROR(IF(W217="",0,W217),"0")</f>
        <v/>
      </c>
      <c r="X218" s="674" t="n"/>
      <c r="Y218" s="674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1" t="n"/>
      <c r="M219" s="672" t="inlineStr">
        <is>
          <t>Итого</t>
        </is>
      </c>
      <c r="N219" s="642" t="n"/>
      <c r="O219" s="642" t="n"/>
      <c r="P219" s="642" t="n"/>
      <c r="Q219" s="642" t="n"/>
      <c r="R219" s="642" t="n"/>
      <c r="S219" s="643" t="n"/>
      <c r="T219" s="43" t="inlineStr">
        <is>
          <t>кг</t>
        </is>
      </c>
      <c r="U219" s="673">
        <f>IFERROR(SUM(U214:U217),"0")</f>
        <v/>
      </c>
      <c r="V219" s="673">
        <f>IFERROR(SUM(V214:V217),"0")</f>
        <v/>
      </c>
      <c r="W219" s="43" t="n"/>
      <c r="X219" s="674" t="n"/>
      <c r="Y219" s="674" t="n"/>
    </row>
    <row r="220" ht="14.25" customHeight="1">
      <c r="A220" s="315" t="inlineStr">
        <is>
          <t>Сосиски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315" t="n"/>
      <c r="Y220" s="315" t="n"/>
    </row>
    <row r="221" ht="16.5" customHeight="1">
      <c r="A221" s="64" t="inlineStr">
        <is>
          <t>SU001340</t>
        </is>
      </c>
      <c r="B221" s="64" t="inlineStr">
        <is>
          <t>P002209</t>
        </is>
      </c>
      <c r="C221" s="37" t="n">
        <v>4301051100</v>
      </c>
      <c r="D221" s="316" t="n">
        <v>4607091387766</v>
      </c>
      <c r="E221" s="634" t="n"/>
      <c r="F221" s="666" t="n">
        <v>1.35</v>
      </c>
      <c r="G221" s="38" t="n">
        <v>6</v>
      </c>
      <c r="H221" s="666" t="n">
        <v>8.1</v>
      </c>
      <c r="I221" s="666" t="n">
        <v>8.657999999999999</v>
      </c>
      <c r="J221" s="38" t="n">
        <v>56</v>
      </c>
      <c r="K221" s="39" t="inlineStr">
        <is>
          <t>СК3</t>
        </is>
      </c>
      <c r="L221" s="38" t="n">
        <v>40</v>
      </c>
      <c r="M221" s="794">
        <f>HYPERLINK("https://abi.ru/products/Охлажденные/Стародворье/Бордо/Сосиски/P002209/","Сосиски Ганноверские Бордо Весовые П/а мгс Баварушка")</f>
        <v/>
      </c>
      <c r="N221" s="668" t="n"/>
      <c r="O221" s="668" t="n"/>
      <c r="P221" s="668" t="n"/>
      <c r="Q221" s="634" t="n"/>
      <c r="R221" s="40" t="inlineStr"/>
      <c r="S221" s="40" t="inlineStr"/>
      <c r="T221" s="41" t="inlineStr">
        <is>
          <t>кг</t>
        </is>
      </c>
      <c r="U221" s="669" t="n">
        <v>0</v>
      </c>
      <c r="V221" s="670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3" t="inlineStr">
        <is>
          <t>КИ</t>
        </is>
      </c>
    </row>
    <row r="222" ht="27" customHeight="1">
      <c r="A222" s="64" t="inlineStr">
        <is>
          <t>SU001727</t>
        </is>
      </c>
      <c r="B222" s="64" t="inlineStr">
        <is>
          <t>P002205</t>
        </is>
      </c>
      <c r="C222" s="37" t="n">
        <v>4301051116</v>
      </c>
      <c r="D222" s="316" t="n">
        <v>4607091387957</v>
      </c>
      <c r="E222" s="634" t="n"/>
      <c r="F222" s="666" t="n">
        <v>1.3</v>
      </c>
      <c r="G222" s="38" t="n">
        <v>6</v>
      </c>
      <c r="H222" s="666" t="n">
        <v>7.8</v>
      </c>
      <c r="I222" s="666" t="n">
        <v>8.364000000000001</v>
      </c>
      <c r="J222" s="38" t="n">
        <v>56</v>
      </c>
      <c r="K222" s="39" t="inlineStr">
        <is>
          <t>СК2</t>
        </is>
      </c>
      <c r="L222" s="38" t="n">
        <v>40</v>
      </c>
      <c r="M222" s="79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2" s="668" t="n"/>
      <c r="O222" s="668" t="n"/>
      <c r="P222" s="668" t="n"/>
      <c r="Q222" s="634" t="n"/>
      <c r="R222" s="40" t="inlineStr"/>
      <c r="S222" s="40" t="inlineStr"/>
      <c r="T222" s="41" t="inlineStr">
        <is>
          <t>кг</t>
        </is>
      </c>
      <c r="U222" s="669" t="n">
        <v>0</v>
      </c>
      <c r="V222" s="670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4" t="inlineStr">
        <is>
          <t>КИ</t>
        </is>
      </c>
    </row>
    <row r="223" ht="27" customHeight="1">
      <c r="A223" s="64" t="inlineStr">
        <is>
          <t>SU001728</t>
        </is>
      </c>
      <c r="B223" s="64" t="inlineStr">
        <is>
          <t>P002207</t>
        </is>
      </c>
      <c r="C223" s="37" t="n">
        <v>4301051115</v>
      </c>
      <c r="D223" s="316" t="n">
        <v>4607091387964</v>
      </c>
      <c r="E223" s="634" t="n"/>
      <c r="F223" s="666" t="n">
        <v>1.35</v>
      </c>
      <c r="G223" s="38" t="n">
        <v>6</v>
      </c>
      <c r="H223" s="666" t="n">
        <v>8.1</v>
      </c>
      <c r="I223" s="666" t="n">
        <v>8.646000000000001</v>
      </c>
      <c r="J223" s="38" t="n">
        <v>56</v>
      </c>
      <c r="K223" s="39" t="inlineStr">
        <is>
          <t>СК2</t>
        </is>
      </c>
      <c r="L223" s="38" t="n">
        <v>40</v>
      </c>
      <c r="M223" s="79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3" s="668" t="n"/>
      <c r="O223" s="668" t="n"/>
      <c r="P223" s="668" t="n"/>
      <c r="Q223" s="634" t="n"/>
      <c r="R223" s="40" t="inlineStr"/>
      <c r="S223" s="40" t="inlineStr"/>
      <c r="T223" s="41" t="inlineStr">
        <is>
          <t>кг</t>
        </is>
      </c>
      <c r="U223" s="669" t="n">
        <v>0</v>
      </c>
      <c r="V223" s="670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71" t="n"/>
      <c r="AZ223" s="195" t="inlineStr">
        <is>
          <t>КИ</t>
        </is>
      </c>
    </row>
    <row r="224" ht="16.5" customHeight="1">
      <c r="A224" s="64" t="inlineStr">
        <is>
          <t>SU001341</t>
        </is>
      </c>
      <c r="B224" s="64" t="inlineStr">
        <is>
          <t>P002204</t>
        </is>
      </c>
      <c r="C224" s="37" t="n">
        <v>4301051134</v>
      </c>
      <c r="D224" s="316" t="n">
        <v>4607091381672</v>
      </c>
      <c r="E224" s="634" t="n"/>
      <c r="F224" s="666" t="n">
        <v>0.6</v>
      </c>
      <c r="G224" s="38" t="n">
        <v>6</v>
      </c>
      <c r="H224" s="666" t="n">
        <v>3.6</v>
      </c>
      <c r="I224" s="666" t="n">
        <v>3.876</v>
      </c>
      <c r="J224" s="38" t="n">
        <v>120</v>
      </c>
      <c r="K224" s="39" t="inlineStr">
        <is>
          <t>СК2</t>
        </is>
      </c>
      <c r="L224" s="38" t="n">
        <v>40</v>
      </c>
      <c r="M224" s="797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4" s="668" t="n"/>
      <c r="O224" s="668" t="n"/>
      <c r="P224" s="668" t="n"/>
      <c r="Q224" s="634" t="n"/>
      <c r="R224" s="40" t="inlineStr"/>
      <c r="S224" s="40" t="inlineStr"/>
      <c r="T224" s="41" t="inlineStr">
        <is>
          <t>кг</t>
        </is>
      </c>
      <c r="U224" s="669" t="n">
        <v>0</v>
      </c>
      <c r="V224" s="670">
        <f>IFERROR(IF(U224="",0,CEILING((U224/$H224),1)*$H224),"")</f>
        <v/>
      </c>
      <c r="W224" s="42">
        <f>IFERROR(IF(V224=0,"",ROUNDUP(V224/H224,0)*0.00937),"")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27" customHeight="1">
      <c r="A225" s="64" t="inlineStr">
        <is>
          <t>SU001763</t>
        </is>
      </c>
      <c r="B225" s="64" t="inlineStr">
        <is>
          <t>P002206</t>
        </is>
      </c>
      <c r="C225" s="37" t="n">
        <v>4301051130</v>
      </c>
      <c r="D225" s="316" t="n">
        <v>4607091387537</v>
      </c>
      <c r="E225" s="634" t="n"/>
      <c r="F225" s="666" t="n">
        <v>0.45</v>
      </c>
      <c r="G225" s="38" t="n">
        <v>6</v>
      </c>
      <c r="H225" s="666" t="n">
        <v>2.7</v>
      </c>
      <c r="I225" s="666" t="n">
        <v>2.99</v>
      </c>
      <c r="J225" s="38" t="n">
        <v>156</v>
      </c>
      <c r="K225" s="39" t="inlineStr">
        <is>
          <t>СК2</t>
        </is>
      </c>
      <c r="L225" s="38" t="n">
        <v>40</v>
      </c>
      <c r="M225" s="798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5" s="668" t="n"/>
      <c r="O225" s="668" t="n"/>
      <c r="P225" s="668" t="n"/>
      <c r="Q225" s="634" t="n"/>
      <c r="R225" s="40" t="inlineStr"/>
      <c r="S225" s="40" t="inlineStr"/>
      <c r="T225" s="41" t="inlineStr">
        <is>
          <t>кг</t>
        </is>
      </c>
      <c r="U225" s="669" t="n">
        <v>0</v>
      </c>
      <c r="V225" s="670">
        <f>IFERROR(IF(U225="",0,CEILING((U225/$H225),1)*$H225),"")</f>
        <v/>
      </c>
      <c r="W225" s="42">
        <f>IFERROR(IF(V225=0,"",ROUNDUP(V225/H225,0)*0.00753),"")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SU001762</t>
        </is>
      </c>
      <c r="B226" s="64" t="inlineStr">
        <is>
          <t>P002208</t>
        </is>
      </c>
      <c r="C226" s="37" t="n">
        <v>4301051132</v>
      </c>
      <c r="D226" s="316" t="n">
        <v>4607091387513</v>
      </c>
      <c r="E226" s="634" t="n"/>
      <c r="F226" s="666" t="n">
        <v>0.45</v>
      </c>
      <c r="G226" s="38" t="n">
        <v>6</v>
      </c>
      <c r="H226" s="666" t="n">
        <v>2.7</v>
      </c>
      <c r="I226" s="666" t="n">
        <v>2.978</v>
      </c>
      <c r="J226" s="38" t="n">
        <v>156</v>
      </c>
      <c r="K226" s="39" t="inlineStr">
        <is>
          <t>СК2</t>
        </is>
      </c>
      <c r="L226" s="38" t="n">
        <v>40</v>
      </c>
      <c r="M226" s="799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6" s="668" t="n"/>
      <c r="O226" s="668" t="n"/>
      <c r="P226" s="668" t="n"/>
      <c r="Q226" s="634" t="n"/>
      <c r="R226" s="40" t="inlineStr"/>
      <c r="S226" s="40" t="inlineStr"/>
      <c r="T226" s="41" t="inlineStr">
        <is>
          <t>кг</t>
        </is>
      </c>
      <c r="U226" s="669" t="n">
        <v>69.3</v>
      </c>
      <c r="V226" s="670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71" t="n"/>
      <c r="AZ226" s="198" t="inlineStr">
        <is>
          <t>КИ</t>
        </is>
      </c>
    </row>
    <row r="227">
      <c r="A227" s="324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1" t="n"/>
      <c r="M227" s="672" t="inlineStr">
        <is>
          <t>Итого</t>
        </is>
      </c>
      <c r="N227" s="642" t="n"/>
      <c r="O227" s="642" t="n"/>
      <c r="P227" s="642" t="n"/>
      <c r="Q227" s="642" t="n"/>
      <c r="R227" s="642" t="n"/>
      <c r="S227" s="643" t="n"/>
      <c r="T227" s="43" t="inlineStr">
        <is>
          <t>кор</t>
        </is>
      </c>
      <c r="U227" s="673">
        <f>IFERROR(U221/H221,"0")+IFERROR(U222/H222,"0")+IFERROR(U223/H223,"0")+IFERROR(U224/H224,"0")+IFERROR(U225/H225,"0")+IFERROR(U226/H226,"0")</f>
        <v/>
      </c>
      <c r="V227" s="673">
        <f>IFERROR(V221/H221,"0")+IFERROR(V222/H222,"0")+IFERROR(V223/H223,"0")+IFERROR(V224/H224,"0")+IFERROR(V225/H225,"0")+IFERROR(V226/H226,"0")</f>
        <v/>
      </c>
      <c r="W227" s="673">
        <f>IFERROR(IF(W221="",0,W221),"0")+IFERROR(IF(W222="",0,W222),"0")+IFERROR(IF(W223="",0,W223),"0")+IFERROR(IF(W224="",0,W224),"0")+IFERROR(IF(W225="",0,W225),"0")+IFERROR(IF(W226="",0,W226),"0")</f>
        <v/>
      </c>
      <c r="X227" s="674" t="n"/>
      <c r="Y227" s="674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1" t="n"/>
      <c r="M228" s="672" t="inlineStr">
        <is>
          <t>Итого</t>
        </is>
      </c>
      <c r="N228" s="642" t="n"/>
      <c r="O228" s="642" t="n"/>
      <c r="P228" s="642" t="n"/>
      <c r="Q228" s="642" t="n"/>
      <c r="R228" s="642" t="n"/>
      <c r="S228" s="643" t="n"/>
      <c r="T228" s="43" t="inlineStr">
        <is>
          <t>кг</t>
        </is>
      </c>
      <c r="U228" s="673">
        <f>IFERROR(SUM(U221:U226),"0")</f>
        <v/>
      </c>
      <c r="V228" s="673">
        <f>IFERROR(SUM(V221:V226),"0")</f>
        <v/>
      </c>
      <c r="W228" s="43" t="n"/>
      <c r="X228" s="674" t="n"/>
      <c r="Y228" s="674" t="n"/>
    </row>
    <row r="229" ht="14.25" customHeight="1">
      <c r="A229" s="315" t="inlineStr">
        <is>
          <t>Сардельки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315" t="n"/>
      <c r="Y229" s="315" t="n"/>
    </row>
    <row r="230" ht="16.5" customHeight="1">
      <c r="A230" s="64" t="inlineStr">
        <is>
          <t>SU001051</t>
        </is>
      </c>
      <c r="B230" s="64" t="inlineStr">
        <is>
          <t>P002061</t>
        </is>
      </c>
      <c r="C230" s="37" t="n">
        <v>4301060326</v>
      </c>
      <c r="D230" s="316" t="n">
        <v>4607091380880</v>
      </c>
      <c r="E230" s="634" t="n"/>
      <c r="F230" s="666" t="n">
        <v>1.4</v>
      </c>
      <c r="G230" s="38" t="n">
        <v>6</v>
      </c>
      <c r="H230" s="666" t="n">
        <v>8.4</v>
      </c>
      <c r="I230" s="666" t="n">
        <v>8.964</v>
      </c>
      <c r="J230" s="38" t="n">
        <v>56</v>
      </c>
      <c r="K230" s="39" t="inlineStr">
        <is>
          <t>СК2</t>
        </is>
      </c>
      <c r="L230" s="38" t="n">
        <v>30</v>
      </c>
      <c r="M230" s="800">
        <f>HYPERLINK("https://abi.ru/products/Охлажденные/Стародворье/Бордо/Сардельки/P002061/","Сардельки Нежные Бордо Весовые н/о мгс Стародворье")</f>
        <v/>
      </c>
      <c r="N230" s="668" t="n"/>
      <c r="O230" s="668" t="n"/>
      <c r="P230" s="668" t="n"/>
      <c r="Q230" s="634" t="n"/>
      <c r="R230" s="40" t="inlineStr"/>
      <c r="S230" s="40" t="inlineStr"/>
      <c r="T230" s="41" t="inlineStr">
        <is>
          <t>кг</t>
        </is>
      </c>
      <c r="U230" s="669" t="n">
        <v>0</v>
      </c>
      <c r="V230" s="670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199" t="inlineStr">
        <is>
          <t>КИ</t>
        </is>
      </c>
    </row>
    <row r="231" ht="27" customHeight="1">
      <c r="A231" s="64" t="inlineStr">
        <is>
          <t>SU000227</t>
        </is>
      </c>
      <c r="B231" s="64" t="inlineStr">
        <is>
          <t>P002536</t>
        </is>
      </c>
      <c r="C231" s="37" t="n">
        <v>4301060308</v>
      </c>
      <c r="D231" s="316" t="n">
        <v>4607091384482</v>
      </c>
      <c r="E231" s="634" t="n"/>
      <c r="F231" s="666" t="n">
        <v>1.3</v>
      </c>
      <c r="G231" s="38" t="n">
        <v>6</v>
      </c>
      <c r="H231" s="666" t="n">
        <v>7.8</v>
      </c>
      <c r="I231" s="666" t="n">
        <v>8.364000000000001</v>
      </c>
      <c r="J231" s="38" t="n">
        <v>56</v>
      </c>
      <c r="K231" s="39" t="inlineStr">
        <is>
          <t>СК2</t>
        </is>
      </c>
      <c r="L231" s="38" t="n">
        <v>30</v>
      </c>
      <c r="M231" s="801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1" s="668" t="n"/>
      <c r="O231" s="668" t="n"/>
      <c r="P231" s="668" t="n"/>
      <c r="Q231" s="634" t="n"/>
      <c r="R231" s="40" t="inlineStr"/>
      <c r="S231" s="40" t="inlineStr"/>
      <c r="T231" s="41" t="inlineStr">
        <is>
          <t>кг</t>
        </is>
      </c>
      <c r="U231" s="669" t="n">
        <v>68.25</v>
      </c>
      <c r="V231" s="670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0" t="inlineStr">
        <is>
          <t>КИ</t>
        </is>
      </c>
    </row>
    <row r="232" ht="16.5" customHeight="1">
      <c r="A232" s="64" t="inlineStr">
        <is>
          <t>SU001430</t>
        </is>
      </c>
      <c r="B232" s="64" t="inlineStr">
        <is>
          <t>P002036</t>
        </is>
      </c>
      <c r="C232" s="37" t="n">
        <v>4301060325</v>
      </c>
      <c r="D232" s="316" t="n">
        <v>4607091380897</v>
      </c>
      <c r="E232" s="634" t="n"/>
      <c r="F232" s="666" t="n">
        <v>1.4</v>
      </c>
      <c r="G232" s="38" t="n">
        <v>6</v>
      </c>
      <c r="H232" s="666" t="n">
        <v>8.4</v>
      </c>
      <c r="I232" s="666" t="n">
        <v>8.964</v>
      </c>
      <c r="J232" s="38" t="n">
        <v>56</v>
      </c>
      <c r="K232" s="39" t="inlineStr">
        <is>
          <t>СК2</t>
        </is>
      </c>
      <c r="L232" s="38" t="n">
        <v>30</v>
      </c>
      <c r="M232" s="802">
        <f>HYPERLINK("https://abi.ru/products/Охлажденные/Стародворье/Бордо/Сардельки/P002036/","Сардельки Шпикачки Бордо Весовые NDX мгс Стародворье")</f>
        <v/>
      </c>
      <c r="N232" s="668" t="n"/>
      <c r="O232" s="668" t="n"/>
      <c r="P232" s="668" t="n"/>
      <c r="Q232" s="634" t="n"/>
      <c r="R232" s="40" t="inlineStr"/>
      <c r="S232" s="40" t="inlineStr"/>
      <c r="T232" s="41" t="inlineStr">
        <is>
          <t>кг</t>
        </is>
      </c>
      <c r="U232" s="669" t="n">
        <v>0</v>
      </c>
      <c r="V232" s="670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71" t="n"/>
      <c r="AZ232" s="201" t="inlineStr">
        <is>
          <t>КИ</t>
        </is>
      </c>
    </row>
    <row r="233">
      <c r="A233" s="324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1" t="n"/>
      <c r="M233" s="672" t="inlineStr">
        <is>
          <t>Итого</t>
        </is>
      </c>
      <c r="N233" s="642" t="n"/>
      <c r="O233" s="642" t="n"/>
      <c r="P233" s="642" t="n"/>
      <c r="Q233" s="642" t="n"/>
      <c r="R233" s="642" t="n"/>
      <c r="S233" s="643" t="n"/>
      <c r="T233" s="43" t="inlineStr">
        <is>
          <t>кор</t>
        </is>
      </c>
      <c r="U233" s="673">
        <f>IFERROR(U230/H230,"0")+IFERROR(U231/H231,"0")+IFERROR(U232/H232,"0")</f>
        <v/>
      </c>
      <c r="V233" s="673">
        <f>IFERROR(V230/H230,"0")+IFERROR(V231/H231,"0")+IFERROR(V232/H232,"0")</f>
        <v/>
      </c>
      <c r="W233" s="673">
        <f>IFERROR(IF(W230="",0,W230),"0")+IFERROR(IF(W231="",0,W231),"0")+IFERROR(IF(W232="",0,W232),"0")</f>
        <v/>
      </c>
      <c r="X233" s="674" t="n"/>
      <c r="Y233" s="674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71" t="n"/>
      <c r="M234" s="672" t="inlineStr">
        <is>
          <t>Итого</t>
        </is>
      </c>
      <c r="N234" s="642" t="n"/>
      <c r="O234" s="642" t="n"/>
      <c r="P234" s="642" t="n"/>
      <c r="Q234" s="642" t="n"/>
      <c r="R234" s="642" t="n"/>
      <c r="S234" s="643" t="n"/>
      <c r="T234" s="43" t="inlineStr">
        <is>
          <t>кг</t>
        </is>
      </c>
      <c r="U234" s="673">
        <f>IFERROR(SUM(U230:U232),"0")</f>
        <v/>
      </c>
      <c r="V234" s="673">
        <f>IFERROR(SUM(V230:V232),"0")</f>
        <v/>
      </c>
      <c r="W234" s="43" t="n"/>
      <c r="X234" s="674" t="n"/>
      <c r="Y234" s="674" t="n"/>
    </row>
    <row r="235" ht="14.25" customHeight="1">
      <c r="A235" s="315" t="inlineStr">
        <is>
          <t>Сырокопченые колбасы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315" t="n"/>
      <c r="Y235" s="315" t="n"/>
    </row>
    <row r="236" ht="16.5" customHeight="1">
      <c r="A236" s="64" t="inlineStr">
        <is>
          <t>SU001920</t>
        </is>
      </c>
      <c r="B236" s="64" t="inlineStr">
        <is>
          <t>P001900</t>
        </is>
      </c>
      <c r="C236" s="37" t="n">
        <v>4301030232</v>
      </c>
      <c r="D236" s="316" t="n">
        <v>4607091388374</v>
      </c>
      <c r="E236" s="634" t="n"/>
      <c r="F236" s="666" t="n">
        <v>0.38</v>
      </c>
      <c r="G236" s="38" t="n">
        <v>8</v>
      </c>
      <c r="H236" s="666" t="n">
        <v>3.04</v>
      </c>
      <c r="I236" s="666" t="n">
        <v>3.28</v>
      </c>
      <c r="J236" s="38" t="n">
        <v>156</v>
      </c>
      <c r="K236" s="39" t="inlineStr">
        <is>
          <t>АК</t>
        </is>
      </c>
      <c r="L236" s="38" t="n">
        <v>180</v>
      </c>
      <c r="M236" s="803" t="inlineStr">
        <is>
          <t>С/к колбасы Княжеская Бордо Весовые б/о терм/п Стародворье</t>
        </is>
      </c>
      <c r="N236" s="668" t="n"/>
      <c r="O236" s="668" t="n"/>
      <c r="P236" s="668" t="n"/>
      <c r="Q236" s="634" t="n"/>
      <c r="R236" s="40" t="inlineStr"/>
      <c r="S236" s="40" t="inlineStr"/>
      <c r="T236" s="41" t="inlineStr">
        <is>
          <t>кг</t>
        </is>
      </c>
      <c r="U236" s="669" t="n">
        <v>0</v>
      </c>
      <c r="V236" s="670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2" t="inlineStr">
        <is>
          <t>КИ</t>
        </is>
      </c>
    </row>
    <row r="237" ht="27" customHeight="1">
      <c r="A237" s="64" t="inlineStr">
        <is>
          <t>SU001921</t>
        </is>
      </c>
      <c r="B237" s="64" t="inlineStr">
        <is>
          <t>P001916</t>
        </is>
      </c>
      <c r="C237" s="37" t="n">
        <v>4301030235</v>
      </c>
      <c r="D237" s="316" t="n">
        <v>4607091388381</v>
      </c>
      <c r="E237" s="634" t="n"/>
      <c r="F237" s="666" t="n">
        <v>0.38</v>
      </c>
      <c r="G237" s="38" t="n">
        <v>8</v>
      </c>
      <c r="H237" s="666" t="n">
        <v>3.04</v>
      </c>
      <c r="I237" s="666" t="n">
        <v>3.32</v>
      </c>
      <c r="J237" s="38" t="n">
        <v>156</v>
      </c>
      <c r="K237" s="39" t="inlineStr">
        <is>
          <t>АК</t>
        </is>
      </c>
      <c r="L237" s="38" t="n">
        <v>180</v>
      </c>
      <c r="M237" s="804" t="inlineStr">
        <is>
          <t>С/к колбасы Салями Охотничья Бордо Весовые б/о терм/п 180 Стародворье</t>
        </is>
      </c>
      <c r="N237" s="668" t="n"/>
      <c r="O237" s="668" t="n"/>
      <c r="P237" s="668" t="n"/>
      <c r="Q237" s="634" t="n"/>
      <c r="R237" s="40" t="inlineStr"/>
      <c r="S237" s="40" t="inlineStr"/>
      <c r="T237" s="41" t="inlineStr">
        <is>
          <t>кг</t>
        </is>
      </c>
      <c r="U237" s="669" t="n">
        <v>0</v>
      </c>
      <c r="V237" s="670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3" t="inlineStr">
        <is>
          <t>КИ</t>
        </is>
      </c>
    </row>
    <row r="238" ht="27" customHeight="1">
      <c r="A238" s="64" t="inlineStr">
        <is>
          <t>SU001869</t>
        </is>
      </c>
      <c r="B238" s="64" t="inlineStr">
        <is>
          <t>P001909</t>
        </is>
      </c>
      <c r="C238" s="37" t="n">
        <v>4301030233</v>
      </c>
      <c r="D238" s="316" t="n">
        <v>4607091388404</v>
      </c>
      <c r="E238" s="634" t="n"/>
      <c r="F238" s="666" t="n">
        <v>0.17</v>
      </c>
      <c r="G238" s="38" t="n">
        <v>15</v>
      </c>
      <c r="H238" s="666" t="n">
        <v>2.55</v>
      </c>
      <c r="I238" s="666" t="n">
        <v>2.9</v>
      </c>
      <c r="J238" s="38" t="n">
        <v>156</v>
      </c>
      <c r="K238" s="39" t="inlineStr">
        <is>
          <t>АК</t>
        </is>
      </c>
      <c r="L238" s="38" t="n">
        <v>180</v>
      </c>
      <c r="M238" s="80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8" s="668" t="n"/>
      <c r="O238" s="668" t="n"/>
      <c r="P238" s="668" t="n"/>
      <c r="Q238" s="634" t="n"/>
      <c r="R238" s="40" t="inlineStr"/>
      <c r="S238" s="40" t="inlineStr"/>
      <c r="T238" s="41" t="inlineStr">
        <is>
          <t>кг</t>
        </is>
      </c>
      <c r="U238" s="669" t="n">
        <v>37.06</v>
      </c>
      <c r="V238" s="670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4" t="inlineStr">
        <is>
          <t>КИ</t>
        </is>
      </c>
    </row>
    <row r="239">
      <c r="A239" s="324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1" t="n"/>
      <c r="M239" s="672" t="inlineStr">
        <is>
          <t>Итого</t>
        </is>
      </c>
      <c r="N239" s="642" t="n"/>
      <c r="O239" s="642" t="n"/>
      <c r="P239" s="642" t="n"/>
      <c r="Q239" s="642" t="n"/>
      <c r="R239" s="642" t="n"/>
      <c r="S239" s="643" t="n"/>
      <c r="T239" s="43" t="inlineStr">
        <is>
          <t>кор</t>
        </is>
      </c>
      <c r="U239" s="673">
        <f>IFERROR(U236/H236,"0")+IFERROR(U237/H237,"0")+IFERROR(U238/H238,"0")</f>
        <v/>
      </c>
      <c r="V239" s="673">
        <f>IFERROR(V236/H236,"0")+IFERROR(V237/H237,"0")+IFERROR(V238/H238,"0")</f>
        <v/>
      </c>
      <c r="W239" s="673">
        <f>IFERROR(IF(W236="",0,W236),"0")+IFERROR(IF(W237="",0,W237),"0")+IFERROR(IF(W238="",0,W238),"0")</f>
        <v/>
      </c>
      <c r="X239" s="674" t="n"/>
      <c r="Y239" s="674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1" t="n"/>
      <c r="M240" s="672" t="inlineStr">
        <is>
          <t>Итого</t>
        </is>
      </c>
      <c r="N240" s="642" t="n"/>
      <c r="O240" s="642" t="n"/>
      <c r="P240" s="642" t="n"/>
      <c r="Q240" s="642" t="n"/>
      <c r="R240" s="642" t="n"/>
      <c r="S240" s="643" t="n"/>
      <c r="T240" s="43" t="inlineStr">
        <is>
          <t>кг</t>
        </is>
      </c>
      <c r="U240" s="673">
        <f>IFERROR(SUM(U236:U238),"0")</f>
        <v/>
      </c>
      <c r="V240" s="673">
        <f>IFERROR(SUM(V236:V238),"0")</f>
        <v/>
      </c>
      <c r="W240" s="43" t="n"/>
      <c r="X240" s="674" t="n"/>
      <c r="Y240" s="674" t="n"/>
    </row>
    <row r="241" ht="14.25" customHeight="1">
      <c r="A241" s="315" t="inlineStr">
        <is>
          <t>Паштеты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15" t="n"/>
      <c r="Y241" s="315" t="n"/>
    </row>
    <row r="242" ht="16.5" customHeight="1">
      <c r="A242" s="64" t="inlineStr">
        <is>
          <t>SU002841</t>
        </is>
      </c>
      <c r="B242" s="64" t="inlineStr">
        <is>
          <t>P003253</t>
        </is>
      </c>
      <c r="C242" s="37" t="n">
        <v>4301180007</v>
      </c>
      <c r="D242" s="316" t="n">
        <v>4680115881808</v>
      </c>
      <c r="E242" s="634" t="n"/>
      <c r="F242" s="666" t="n">
        <v>0.1</v>
      </c>
      <c r="G242" s="38" t="n">
        <v>20</v>
      </c>
      <c r="H242" s="666" t="n">
        <v>2</v>
      </c>
      <c r="I242" s="666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06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2" s="668" t="n"/>
      <c r="O242" s="668" t="n"/>
      <c r="P242" s="668" t="n"/>
      <c r="Q242" s="634" t="n"/>
      <c r="R242" s="40" t="inlineStr"/>
      <c r="S242" s="40" t="inlineStr"/>
      <c r="T242" s="41" t="inlineStr">
        <is>
          <t>кг</t>
        </is>
      </c>
      <c r="U242" s="669" t="n">
        <v>0</v>
      </c>
      <c r="V242" s="670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5" t="inlineStr">
        <is>
          <t>КИ</t>
        </is>
      </c>
    </row>
    <row r="243" ht="27" customHeight="1">
      <c r="A243" s="64" t="inlineStr">
        <is>
          <t>SU002840</t>
        </is>
      </c>
      <c r="B243" s="64" t="inlineStr">
        <is>
          <t>P003252</t>
        </is>
      </c>
      <c r="C243" s="37" t="n">
        <v>4301180006</v>
      </c>
      <c r="D243" s="316" t="n">
        <v>4680115881822</v>
      </c>
      <c r="E243" s="634" t="n"/>
      <c r="F243" s="666" t="n">
        <v>0.1</v>
      </c>
      <c r="G243" s="38" t="n">
        <v>20</v>
      </c>
      <c r="H243" s="666" t="n">
        <v>2</v>
      </c>
      <c r="I243" s="666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07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3" s="668" t="n"/>
      <c r="O243" s="668" t="n"/>
      <c r="P243" s="668" t="n"/>
      <c r="Q243" s="634" t="n"/>
      <c r="R243" s="40" t="inlineStr"/>
      <c r="S243" s="40" t="inlineStr"/>
      <c r="T243" s="41" t="inlineStr">
        <is>
          <t>кг</t>
        </is>
      </c>
      <c r="U243" s="669" t="n">
        <v>0</v>
      </c>
      <c r="V243" s="670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6" t="inlineStr">
        <is>
          <t>КИ</t>
        </is>
      </c>
    </row>
    <row r="244" ht="27" customHeight="1">
      <c r="A244" s="64" t="inlineStr">
        <is>
          <t>SU002368</t>
        </is>
      </c>
      <c r="B244" s="64" t="inlineStr">
        <is>
          <t>P002648</t>
        </is>
      </c>
      <c r="C244" s="37" t="n">
        <v>4301180001</v>
      </c>
      <c r="D244" s="316" t="n">
        <v>4680115880016</v>
      </c>
      <c r="E244" s="634" t="n"/>
      <c r="F244" s="666" t="n">
        <v>0.1</v>
      </c>
      <c r="G244" s="38" t="n">
        <v>20</v>
      </c>
      <c r="H244" s="666" t="n">
        <v>2</v>
      </c>
      <c r="I244" s="666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0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4" s="668" t="n"/>
      <c r="O244" s="668" t="n"/>
      <c r="P244" s="668" t="n"/>
      <c r="Q244" s="634" t="n"/>
      <c r="R244" s="40" t="inlineStr"/>
      <c r="S244" s="40" t="inlineStr"/>
      <c r="T244" s="41" t="inlineStr">
        <is>
          <t>кг</t>
        </is>
      </c>
      <c r="U244" s="669" t="n">
        <v>0</v>
      </c>
      <c r="V244" s="670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07" t="inlineStr">
        <is>
          <t>КИ</t>
        </is>
      </c>
    </row>
    <row r="245">
      <c r="A245" s="324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1" t="n"/>
      <c r="M245" s="672" t="inlineStr">
        <is>
          <t>Итого</t>
        </is>
      </c>
      <c r="N245" s="642" t="n"/>
      <c r="O245" s="642" t="n"/>
      <c r="P245" s="642" t="n"/>
      <c r="Q245" s="642" t="n"/>
      <c r="R245" s="642" t="n"/>
      <c r="S245" s="643" t="n"/>
      <c r="T245" s="43" t="inlineStr">
        <is>
          <t>кор</t>
        </is>
      </c>
      <c r="U245" s="673">
        <f>IFERROR(U242/H242,"0")+IFERROR(U243/H243,"0")+IFERROR(U244/H244,"0")</f>
        <v/>
      </c>
      <c r="V245" s="673">
        <f>IFERROR(V242/H242,"0")+IFERROR(V243/H243,"0")+IFERROR(V244/H244,"0")</f>
        <v/>
      </c>
      <c r="W245" s="673">
        <f>IFERROR(IF(W242="",0,W242),"0")+IFERROR(IF(W243="",0,W243),"0")+IFERROR(IF(W244="",0,W244),"0")</f>
        <v/>
      </c>
      <c r="X245" s="674" t="n"/>
      <c r="Y245" s="674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71" t="n"/>
      <c r="M246" s="672" t="inlineStr">
        <is>
          <t>Итого</t>
        </is>
      </c>
      <c r="N246" s="642" t="n"/>
      <c r="O246" s="642" t="n"/>
      <c r="P246" s="642" t="n"/>
      <c r="Q246" s="642" t="n"/>
      <c r="R246" s="642" t="n"/>
      <c r="S246" s="643" t="n"/>
      <c r="T246" s="43" t="inlineStr">
        <is>
          <t>кг</t>
        </is>
      </c>
      <c r="U246" s="673">
        <f>IFERROR(SUM(U242:U244),"0")</f>
        <v/>
      </c>
      <c r="V246" s="673">
        <f>IFERROR(SUM(V242:V244),"0")</f>
        <v/>
      </c>
      <c r="W246" s="43" t="n"/>
      <c r="X246" s="674" t="n"/>
      <c r="Y246" s="674" t="n"/>
    </row>
    <row r="247" ht="16.5" customHeight="1">
      <c r="A247" s="314" t="inlineStr">
        <is>
          <t>Фирменная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14" t="n"/>
      <c r="Y247" s="314" t="n"/>
    </row>
    <row r="248" ht="14.25" customHeight="1">
      <c r="A248" s="315" t="inlineStr">
        <is>
          <t>Вареные колбасы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15" t="n"/>
      <c r="Y248" s="315" t="n"/>
    </row>
    <row r="249" ht="27" customHeight="1">
      <c r="A249" s="64" t="inlineStr">
        <is>
          <t>SU001793</t>
        </is>
      </c>
      <c r="B249" s="64" t="inlineStr">
        <is>
          <t>P001793</t>
        </is>
      </c>
      <c r="C249" s="37" t="n">
        <v>4301011315</v>
      </c>
      <c r="D249" s="316" t="n">
        <v>4607091387421</v>
      </c>
      <c r="E249" s="634" t="n"/>
      <c r="F249" s="666" t="n">
        <v>1.35</v>
      </c>
      <c r="G249" s="38" t="n">
        <v>8</v>
      </c>
      <c r="H249" s="666" t="n">
        <v>10.8</v>
      </c>
      <c r="I249" s="666" t="n">
        <v>11.28</v>
      </c>
      <c r="J249" s="38" t="n">
        <v>56</v>
      </c>
      <c r="K249" s="39" t="inlineStr">
        <is>
          <t>СК1</t>
        </is>
      </c>
      <c r="L249" s="38" t="n">
        <v>55</v>
      </c>
      <c r="M249" s="80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9" s="668" t="n"/>
      <c r="O249" s="668" t="n"/>
      <c r="P249" s="668" t="n"/>
      <c r="Q249" s="634" t="n"/>
      <c r="R249" s="40" t="inlineStr"/>
      <c r="S249" s="40" t="inlineStr"/>
      <c r="T249" s="41" t="inlineStr">
        <is>
          <t>кг</t>
        </is>
      </c>
      <c r="U249" s="669" t="n">
        <v>0</v>
      </c>
      <c r="V249" s="670">
        <f>IFERROR(IF(U249="",0,CEILING((U249/$H249),1)*$H249),"")</f>
        <v/>
      </c>
      <c r="W249" s="42">
        <f>IFERROR(IF(V249=0,"",ROUNDUP(V249/H249,0)*0.02175),"")</f>
        <v/>
      </c>
      <c r="X249" s="69" t="inlineStr"/>
      <c r="Y249" s="70" t="inlineStr"/>
      <c r="AC249" s="71" t="n"/>
      <c r="AZ249" s="208" t="inlineStr">
        <is>
          <t>КИ</t>
        </is>
      </c>
    </row>
    <row r="250" ht="27" customHeight="1">
      <c r="A250" s="64" t="inlineStr">
        <is>
          <t>SU001793</t>
        </is>
      </c>
      <c r="B250" s="64" t="inlineStr">
        <is>
          <t>P002227</t>
        </is>
      </c>
      <c r="C250" s="37" t="n">
        <v>4301011121</v>
      </c>
      <c r="D250" s="316" t="n">
        <v>4607091387421</v>
      </c>
      <c r="E250" s="634" t="n"/>
      <c r="F250" s="666" t="n">
        <v>1.35</v>
      </c>
      <c r="G250" s="38" t="n">
        <v>8</v>
      </c>
      <c r="H250" s="666" t="n">
        <v>10.8</v>
      </c>
      <c r="I250" s="666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0" s="668" t="n"/>
      <c r="O250" s="668" t="n"/>
      <c r="P250" s="668" t="n"/>
      <c r="Q250" s="634" t="n"/>
      <c r="R250" s="40" t="inlineStr"/>
      <c r="S250" s="40" t="inlineStr"/>
      <c r="T250" s="41" t="inlineStr">
        <is>
          <t>кг</t>
        </is>
      </c>
      <c r="U250" s="669" t="n">
        <v>0</v>
      </c>
      <c r="V250" s="670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09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P003076</t>
        </is>
      </c>
      <c r="C251" s="37" t="n">
        <v>4301011396</v>
      </c>
      <c r="D251" s="316" t="n">
        <v>4607091387452</v>
      </c>
      <c r="E251" s="634" t="n"/>
      <c r="F251" s="666" t="n">
        <v>1.35</v>
      </c>
      <c r="G251" s="38" t="n">
        <v>8</v>
      </c>
      <c r="H251" s="666" t="n">
        <v>10.8</v>
      </c>
      <c r="I251" s="666" t="n">
        <v>11.28</v>
      </c>
      <c r="J251" s="38" t="n">
        <v>48</v>
      </c>
      <c r="K251" s="39" t="inlineStr">
        <is>
          <t>ВЗ</t>
        </is>
      </c>
      <c r="L251" s="38" t="n">
        <v>55</v>
      </c>
      <c r="M251" s="811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1" s="668" t="n"/>
      <c r="O251" s="668" t="n"/>
      <c r="P251" s="668" t="n"/>
      <c r="Q251" s="634" t="n"/>
      <c r="R251" s="40" t="inlineStr"/>
      <c r="S251" s="40" t="inlineStr"/>
      <c r="T251" s="41" t="inlineStr">
        <is>
          <t>кг</t>
        </is>
      </c>
      <c r="U251" s="669" t="n">
        <v>0</v>
      </c>
      <c r="V251" s="670">
        <f>IFERROR(IF(U251="",0,CEILING((U251/$H251),1)*$H251),"")</f>
        <v/>
      </c>
      <c r="W251" s="42">
        <f>IFERROR(IF(V251=0,"",ROUNDUP(V251/H251,0)*0.02039),"")</f>
        <v/>
      </c>
      <c r="X251" s="69" t="inlineStr"/>
      <c r="Y251" s="70" t="inlineStr"/>
      <c r="AC251" s="71" t="n"/>
      <c r="AZ251" s="210" t="inlineStr">
        <is>
          <t>КИ</t>
        </is>
      </c>
    </row>
    <row r="252" ht="27" customHeight="1">
      <c r="A252" s="64" t="inlineStr">
        <is>
          <t>SU001799</t>
        </is>
      </c>
      <c r="B252" s="64" t="inlineStr">
        <is>
          <t>P003673</t>
        </is>
      </c>
      <c r="C252" s="37" t="n">
        <v>4301011619</v>
      </c>
      <c r="D252" s="316" t="n">
        <v>4607091387452</v>
      </c>
      <c r="E252" s="634" t="n"/>
      <c r="F252" s="666" t="n">
        <v>1.45</v>
      </c>
      <c r="G252" s="38" t="n">
        <v>8</v>
      </c>
      <c r="H252" s="666" t="n">
        <v>11.6</v>
      </c>
      <c r="I252" s="666" t="n">
        <v>12.08</v>
      </c>
      <c r="J252" s="38" t="n">
        <v>56</v>
      </c>
      <c r="K252" s="39" t="inlineStr">
        <is>
          <t>СК1</t>
        </is>
      </c>
      <c r="L252" s="38" t="n">
        <v>55</v>
      </c>
      <c r="M252" s="812" t="inlineStr">
        <is>
          <t>Вареные колбасы Молочная По-стародворски Фирменная Весовые П/а Стародворье</t>
        </is>
      </c>
      <c r="N252" s="668" t="n"/>
      <c r="O252" s="668" t="n"/>
      <c r="P252" s="668" t="n"/>
      <c r="Q252" s="634" t="n"/>
      <c r="R252" s="40" t="inlineStr"/>
      <c r="S252" s="40" t="inlineStr"/>
      <c r="T252" s="41" t="inlineStr">
        <is>
          <t>кг</t>
        </is>
      </c>
      <c r="U252" s="669" t="n">
        <v>0</v>
      </c>
      <c r="V252" s="670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71" t="n"/>
      <c r="AZ252" s="211" t="inlineStr">
        <is>
          <t>КИ</t>
        </is>
      </c>
    </row>
    <row r="253" ht="27" customHeight="1">
      <c r="A253" s="64" t="inlineStr">
        <is>
          <t>SU001792</t>
        </is>
      </c>
      <c r="B253" s="64" t="inlineStr">
        <is>
          <t>P001792</t>
        </is>
      </c>
      <c r="C253" s="37" t="n">
        <v>4301011313</v>
      </c>
      <c r="D253" s="316" t="n">
        <v>4607091385984</v>
      </c>
      <c r="E253" s="634" t="n"/>
      <c r="F253" s="666" t="n">
        <v>1.35</v>
      </c>
      <c r="G253" s="38" t="n">
        <v>8</v>
      </c>
      <c r="H253" s="666" t="n">
        <v>10.8</v>
      </c>
      <c r="I253" s="666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1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3" s="668" t="n"/>
      <c r="O253" s="668" t="n"/>
      <c r="P253" s="668" t="n"/>
      <c r="Q253" s="634" t="n"/>
      <c r="R253" s="40" t="inlineStr"/>
      <c r="S253" s="40" t="inlineStr"/>
      <c r="T253" s="41" t="inlineStr">
        <is>
          <t>кг</t>
        </is>
      </c>
      <c r="U253" s="669" t="n">
        <v>0</v>
      </c>
      <c r="V253" s="670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SU001794</t>
        </is>
      </c>
      <c r="B254" s="64" t="inlineStr">
        <is>
          <t>P001794</t>
        </is>
      </c>
      <c r="C254" s="37" t="n">
        <v>4301011316</v>
      </c>
      <c r="D254" s="316" t="n">
        <v>4607091387438</v>
      </c>
      <c r="E254" s="634" t="n"/>
      <c r="F254" s="666" t="n">
        <v>0.5</v>
      </c>
      <c r="G254" s="38" t="n">
        <v>10</v>
      </c>
      <c r="H254" s="666" t="n">
        <v>5</v>
      </c>
      <c r="I254" s="666" t="n">
        <v>5.24</v>
      </c>
      <c r="J254" s="38" t="n">
        <v>120</v>
      </c>
      <c r="K254" s="39" t="inlineStr">
        <is>
          <t>СК1</t>
        </is>
      </c>
      <c r="L254" s="38" t="n">
        <v>55</v>
      </c>
      <c r="M254" s="81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4" s="668" t="n"/>
      <c r="O254" s="668" t="n"/>
      <c r="P254" s="668" t="n"/>
      <c r="Q254" s="634" t="n"/>
      <c r="R254" s="40" t="inlineStr"/>
      <c r="S254" s="40" t="inlineStr"/>
      <c r="T254" s="41" t="inlineStr">
        <is>
          <t>кг</t>
        </is>
      </c>
      <c r="U254" s="669" t="n">
        <v>0</v>
      </c>
      <c r="V254" s="670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SU001795</t>
        </is>
      </c>
      <c r="B255" s="64" t="inlineStr">
        <is>
          <t>P001795</t>
        </is>
      </c>
      <c r="C255" s="37" t="n">
        <v>4301011318</v>
      </c>
      <c r="D255" s="316" t="n">
        <v>4607091387469</v>
      </c>
      <c r="E255" s="634" t="n"/>
      <c r="F255" s="666" t="n">
        <v>0.5</v>
      </c>
      <c r="G255" s="38" t="n">
        <v>10</v>
      </c>
      <c r="H255" s="666" t="n">
        <v>5</v>
      </c>
      <c r="I255" s="666" t="n">
        <v>5.21</v>
      </c>
      <c r="J255" s="38" t="n">
        <v>120</v>
      </c>
      <c r="K255" s="39" t="inlineStr">
        <is>
          <t>СК2</t>
        </is>
      </c>
      <c r="L255" s="38" t="n">
        <v>55</v>
      </c>
      <c r="M255" s="81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5" s="668" t="n"/>
      <c r="O255" s="668" t="n"/>
      <c r="P255" s="668" t="n"/>
      <c r="Q255" s="634" t="n"/>
      <c r="R255" s="40" t="inlineStr"/>
      <c r="S255" s="40" t="inlineStr"/>
      <c r="T255" s="41" t="inlineStr">
        <is>
          <t>кг</t>
        </is>
      </c>
      <c r="U255" s="669" t="n">
        <v>0</v>
      </c>
      <c r="V255" s="670">
        <f>IFERROR(IF(U255="",0,CEILING((U255/$H255),1)*$H255),"")</f>
        <v/>
      </c>
      <c r="W255" s="42">
        <f>IFERROR(IF(V255=0,"",ROUNDUP(V255/H255,0)*0.00937),"")</f>
        <v/>
      </c>
      <c r="X255" s="69" t="inlineStr"/>
      <c r="Y255" s="70" t="inlineStr"/>
      <c r="AC255" s="71" t="n"/>
      <c r="AZ255" s="214" t="inlineStr">
        <is>
          <t>КИ</t>
        </is>
      </c>
    </row>
    <row r="256">
      <c r="A256" s="324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1" t="n"/>
      <c r="M256" s="672" t="inlineStr">
        <is>
          <t>Итого</t>
        </is>
      </c>
      <c r="N256" s="642" t="n"/>
      <c r="O256" s="642" t="n"/>
      <c r="P256" s="642" t="n"/>
      <c r="Q256" s="642" t="n"/>
      <c r="R256" s="642" t="n"/>
      <c r="S256" s="643" t="n"/>
      <c r="T256" s="43" t="inlineStr">
        <is>
          <t>кор</t>
        </is>
      </c>
      <c r="U256" s="673">
        <f>IFERROR(U249/H249,"0")+IFERROR(U250/H250,"0")+IFERROR(U251/H251,"0")+IFERROR(U252/H252,"0")+IFERROR(U253/H253,"0")+IFERROR(U254/H254,"0")+IFERROR(U255/H255,"0")</f>
        <v/>
      </c>
      <c r="V256" s="673">
        <f>IFERROR(V249/H249,"0")+IFERROR(V250/H250,"0")+IFERROR(V251/H251,"0")+IFERROR(V252/H252,"0")+IFERROR(V253/H253,"0")+IFERROR(V254/H254,"0")+IFERROR(V255/H255,"0")</f>
        <v/>
      </c>
      <c r="W256" s="673">
        <f>IFERROR(IF(W249="",0,W249),"0")+IFERROR(IF(W250="",0,W250),"0")+IFERROR(IF(W251="",0,W251),"0")+IFERROR(IF(W252="",0,W252),"0")+IFERROR(IF(W253="",0,W253),"0")+IFERROR(IF(W254="",0,W254),"0")+IFERROR(IF(W255="",0,W255),"0")</f>
        <v/>
      </c>
      <c r="X256" s="674" t="n"/>
      <c r="Y256" s="674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1" t="n"/>
      <c r="M257" s="672" t="inlineStr">
        <is>
          <t>Итого</t>
        </is>
      </c>
      <c r="N257" s="642" t="n"/>
      <c r="O257" s="642" t="n"/>
      <c r="P257" s="642" t="n"/>
      <c r="Q257" s="642" t="n"/>
      <c r="R257" s="642" t="n"/>
      <c r="S257" s="643" t="n"/>
      <c r="T257" s="43" t="inlineStr">
        <is>
          <t>кг</t>
        </is>
      </c>
      <c r="U257" s="673">
        <f>IFERROR(SUM(U249:U255),"0")</f>
        <v/>
      </c>
      <c r="V257" s="673">
        <f>IFERROR(SUM(V249:V255),"0")</f>
        <v/>
      </c>
      <c r="W257" s="43" t="n"/>
      <c r="X257" s="674" t="n"/>
      <c r="Y257" s="674" t="n"/>
    </row>
    <row r="258" ht="14.25" customHeight="1">
      <c r="A258" s="315" t="inlineStr">
        <is>
          <t>Копченые колбасы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15" t="n"/>
      <c r="Y258" s="315" t="n"/>
    </row>
    <row r="259" ht="27" customHeight="1">
      <c r="A259" s="64" t="inlineStr">
        <is>
          <t>SU001801</t>
        </is>
      </c>
      <c r="B259" s="64" t="inlineStr">
        <is>
          <t>P003014</t>
        </is>
      </c>
      <c r="C259" s="37" t="n">
        <v>4301031154</v>
      </c>
      <c r="D259" s="316" t="n">
        <v>4607091387292</v>
      </c>
      <c r="E259" s="634" t="n"/>
      <c r="F259" s="666" t="n">
        <v>0.73</v>
      </c>
      <c r="G259" s="38" t="n">
        <v>6</v>
      </c>
      <c r="H259" s="666" t="n">
        <v>4.38</v>
      </c>
      <c r="I259" s="666" t="n">
        <v>4.64</v>
      </c>
      <c r="J259" s="38" t="n">
        <v>156</v>
      </c>
      <c r="K259" s="39" t="inlineStr">
        <is>
          <t>СК2</t>
        </is>
      </c>
      <c r="L259" s="38" t="n">
        <v>45</v>
      </c>
      <c r="M259" s="81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9" s="668" t="n"/>
      <c r="O259" s="668" t="n"/>
      <c r="P259" s="668" t="n"/>
      <c r="Q259" s="634" t="n"/>
      <c r="R259" s="40" t="inlineStr"/>
      <c r="S259" s="40" t="inlineStr"/>
      <c r="T259" s="41" t="inlineStr">
        <is>
          <t>кг</t>
        </is>
      </c>
      <c r="U259" s="669" t="n">
        <v>0</v>
      </c>
      <c r="V259" s="670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5" t="inlineStr">
        <is>
          <t>КИ</t>
        </is>
      </c>
    </row>
    <row r="260" ht="27" customHeight="1">
      <c r="A260" s="64" t="inlineStr">
        <is>
          <t>SU000231</t>
        </is>
      </c>
      <c r="B260" s="64" t="inlineStr">
        <is>
          <t>P003015</t>
        </is>
      </c>
      <c r="C260" s="37" t="n">
        <v>4301031155</v>
      </c>
      <c r="D260" s="316" t="n">
        <v>4607091387315</v>
      </c>
      <c r="E260" s="634" t="n"/>
      <c r="F260" s="666" t="n">
        <v>0.7</v>
      </c>
      <c r="G260" s="38" t="n">
        <v>4</v>
      </c>
      <c r="H260" s="666" t="n">
        <v>2.8</v>
      </c>
      <c r="I260" s="666" t="n">
        <v>3.048</v>
      </c>
      <c r="J260" s="38" t="n">
        <v>156</v>
      </c>
      <c r="K260" s="39" t="inlineStr">
        <is>
          <t>СК2</t>
        </is>
      </c>
      <c r="L260" s="38" t="n">
        <v>45</v>
      </c>
      <c r="M260" s="81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0" s="668" t="n"/>
      <c r="O260" s="668" t="n"/>
      <c r="P260" s="668" t="n"/>
      <c r="Q260" s="634" t="n"/>
      <c r="R260" s="40" t="inlineStr"/>
      <c r="S260" s="40" t="inlineStr"/>
      <c r="T260" s="41" t="inlineStr">
        <is>
          <t>кг</t>
        </is>
      </c>
      <c r="U260" s="669" t="n">
        <v>0</v>
      </c>
      <c r="V260" s="670">
        <f>IFERROR(IF(U260="",0,CEILING((U260/$H260),1)*$H260),"")</f>
        <v/>
      </c>
      <c r="W260" s="42">
        <f>IFERROR(IF(V260=0,"",ROUNDUP(V260/H260,0)*0.00753),"")</f>
        <v/>
      </c>
      <c r="X260" s="69" t="inlineStr"/>
      <c r="Y260" s="70" t="inlineStr"/>
      <c r="AC260" s="71" t="n"/>
      <c r="AZ260" s="216" t="inlineStr">
        <is>
          <t>КИ</t>
        </is>
      </c>
    </row>
    <row r="261">
      <c r="A261" s="324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1" t="n"/>
      <c r="M261" s="672" t="inlineStr">
        <is>
          <t>Итого</t>
        </is>
      </c>
      <c r="N261" s="642" t="n"/>
      <c r="O261" s="642" t="n"/>
      <c r="P261" s="642" t="n"/>
      <c r="Q261" s="642" t="n"/>
      <c r="R261" s="642" t="n"/>
      <c r="S261" s="643" t="n"/>
      <c r="T261" s="43" t="inlineStr">
        <is>
          <t>кор</t>
        </is>
      </c>
      <c r="U261" s="673">
        <f>IFERROR(U259/H259,"0")+IFERROR(U260/H260,"0")</f>
        <v/>
      </c>
      <c r="V261" s="673">
        <f>IFERROR(V259/H259,"0")+IFERROR(V260/H260,"0")</f>
        <v/>
      </c>
      <c r="W261" s="673">
        <f>IFERROR(IF(W259="",0,W259),"0")+IFERROR(IF(W260="",0,W260),"0")</f>
        <v/>
      </c>
      <c r="X261" s="674" t="n"/>
      <c r="Y261" s="674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71" t="n"/>
      <c r="M262" s="672" t="inlineStr">
        <is>
          <t>Итого</t>
        </is>
      </c>
      <c r="N262" s="642" t="n"/>
      <c r="O262" s="642" t="n"/>
      <c r="P262" s="642" t="n"/>
      <c r="Q262" s="642" t="n"/>
      <c r="R262" s="642" t="n"/>
      <c r="S262" s="643" t="n"/>
      <c r="T262" s="43" t="inlineStr">
        <is>
          <t>кг</t>
        </is>
      </c>
      <c r="U262" s="673">
        <f>IFERROR(SUM(U259:U260),"0")</f>
        <v/>
      </c>
      <c r="V262" s="673">
        <f>IFERROR(SUM(V259:V260),"0")</f>
        <v/>
      </c>
      <c r="W262" s="43" t="n"/>
      <c r="X262" s="674" t="n"/>
      <c r="Y262" s="674" t="n"/>
    </row>
    <row r="263" ht="16.5" customHeight="1">
      <c r="A263" s="314" t="inlineStr">
        <is>
          <t>Бавария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14" t="n"/>
      <c r="Y263" s="314" t="n"/>
    </row>
    <row r="264" ht="14.25" customHeight="1">
      <c r="A264" s="315" t="inlineStr">
        <is>
          <t>Копченые колбасы</t>
        </is>
      </c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315" t="n"/>
      <c r="Y264" s="315" t="n"/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16" t="n">
        <v>4607091383836</v>
      </c>
      <c r="E265" s="634" t="n"/>
      <c r="F265" s="666" t="n">
        <v>0.3</v>
      </c>
      <c r="G265" s="38" t="n">
        <v>6</v>
      </c>
      <c r="H265" s="666" t="n">
        <v>1.8</v>
      </c>
      <c r="I265" s="666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18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68" t="n"/>
      <c r="O265" s="668" t="n"/>
      <c r="P265" s="668" t="n"/>
      <c r="Q265" s="634" t="n"/>
      <c r="R265" s="40" t="inlineStr"/>
      <c r="S265" s="40" t="inlineStr"/>
      <c r="T265" s="41" t="inlineStr">
        <is>
          <t>кг</t>
        </is>
      </c>
      <c r="U265" s="669" t="n">
        <v>60.59999999999999</v>
      </c>
      <c r="V265" s="670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17" t="inlineStr">
        <is>
          <t>КИ</t>
        </is>
      </c>
    </row>
    <row r="266">
      <c r="A266" s="324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1" t="n"/>
      <c r="M266" s="672" t="inlineStr">
        <is>
          <t>Итого</t>
        </is>
      </c>
      <c r="N266" s="642" t="n"/>
      <c r="O266" s="642" t="n"/>
      <c r="P266" s="642" t="n"/>
      <c r="Q266" s="642" t="n"/>
      <c r="R266" s="642" t="n"/>
      <c r="S266" s="643" t="n"/>
      <c r="T266" s="43" t="inlineStr">
        <is>
          <t>кор</t>
        </is>
      </c>
      <c r="U266" s="673">
        <f>IFERROR(U265/H265,"0")</f>
        <v/>
      </c>
      <c r="V266" s="673">
        <f>IFERROR(V265/H265,"0")</f>
        <v/>
      </c>
      <c r="W266" s="673">
        <f>IFERROR(IF(W265="",0,W265),"0")</f>
        <v/>
      </c>
      <c r="X266" s="674" t="n"/>
      <c r="Y266" s="674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1" t="n"/>
      <c r="M267" s="672" t="inlineStr">
        <is>
          <t>Итого</t>
        </is>
      </c>
      <c r="N267" s="642" t="n"/>
      <c r="O267" s="642" t="n"/>
      <c r="P267" s="642" t="n"/>
      <c r="Q267" s="642" t="n"/>
      <c r="R267" s="642" t="n"/>
      <c r="S267" s="643" t="n"/>
      <c r="T267" s="43" t="inlineStr">
        <is>
          <t>кг</t>
        </is>
      </c>
      <c r="U267" s="673">
        <f>IFERROR(SUM(U265:U265),"0")</f>
        <v/>
      </c>
      <c r="V267" s="673">
        <f>IFERROR(SUM(V265:V265),"0")</f>
        <v/>
      </c>
      <c r="W267" s="43" t="n"/>
      <c r="X267" s="674" t="n"/>
      <c r="Y267" s="674" t="n"/>
    </row>
    <row r="268" ht="14.25" customHeight="1">
      <c r="A268" s="315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15" t="n"/>
      <c r="Y268" s="315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16" t="n">
        <v>4607091387919</v>
      </c>
      <c r="E269" s="634" t="n"/>
      <c r="F269" s="666" t="n">
        <v>1.35</v>
      </c>
      <c r="G269" s="38" t="n">
        <v>6</v>
      </c>
      <c r="H269" s="666" t="n">
        <v>8.1</v>
      </c>
      <c r="I269" s="666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19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68" t="n"/>
      <c r="O269" s="668" t="n"/>
      <c r="P269" s="668" t="n"/>
      <c r="Q269" s="634" t="n"/>
      <c r="R269" s="40" t="inlineStr"/>
      <c r="S269" s="40" t="inlineStr"/>
      <c r="T269" s="41" t="inlineStr">
        <is>
          <t>кг</t>
        </is>
      </c>
      <c r="U269" s="669" t="n">
        <v>0</v>
      </c>
      <c r="V269" s="670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18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16" t="n">
        <v>4607091383942</v>
      </c>
      <c r="E270" s="634" t="n"/>
      <c r="F270" s="666" t="n">
        <v>0.42</v>
      </c>
      <c r="G270" s="38" t="n">
        <v>6</v>
      </c>
      <c r="H270" s="666" t="n">
        <v>2.52</v>
      </c>
      <c r="I270" s="666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0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68" t="n"/>
      <c r="O270" s="668" t="n"/>
      <c r="P270" s="668" t="n"/>
      <c r="Q270" s="634" t="n"/>
      <c r="R270" s="40" t="inlineStr"/>
      <c r="S270" s="40" t="inlineStr"/>
      <c r="T270" s="41" t="inlineStr">
        <is>
          <t>кг</t>
        </is>
      </c>
      <c r="U270" s="669" t="n">
        <v>0</v>
      </c>
      <c r="V270" s="670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19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P003579</t>
        </is>
      </c>
      <c r="C271" s="37" t="n">
        <v>4301051518</v>
      </c>
      <c r="D271" s="316" t="n">
        <v>4607091383959</v>
      </c>
      <c r="E271" s="634" t="n"/>
      <c r="F271" s="666" t="n">
        <v>0.42</v>
      </c>
      <c r="G271" s="38" t="n">
        <v>6</v>
      </c>
      <c r="H271" s="666" t="n">
        <v>2.52</v>
      </c>
      <c r="I271" s="666" t="n">
        <v>2.78</v>
      </c>
      <c r="J271" s="38" t="n">
        <v>156</v>
      </c>
      <c r="K271" s="39" t="inlineStr">
        <is>
          <t>СК2</t>
        </is>
      </c>
      <c r="L271" s="38" t="n">
        <v>40</v>
      </c>
      <c r="M271" s="821" t="inlineStr">
        <is>
          <t>Сосиски «Баварские с сыром» Фикс.вес 0,42 п/а ТМ «Стародворье»</t>
        </is>
      </c>
      <c r="N271" s="668" t="n"/>
      <c r="O271" s="668" t="n"/>
      <c r="P271" s="668" t="n"/>
      <c r="Q271" s="634" t="n"/>
      <c r="R271" s="40" t="inlineStr"/>
      <c r="S271" s="40" t="inlineStr"/>
      <c r="T271" s="41" t="inlineStr">
        <is>
          <t>кг</t>
        </is>
      </c>
      <c r="U271" s="669" t="n">
        <v>0</v>
      </c>
      <c r="V271" s="670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0" t="inlineStr">
        <is>
          <t>КИ</t>
        </is>
      </c>
    </row>
    <row r="272">
      <c r="A272" s="324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1" t="n"/>
      <c r="M272" s="672" t="inlineStr">
        <is>
          <t>Итого</t>
        </is>
      </c>
      <c r="N272" s="642" t="n"/>
      <c r="O272" s="642" t="n"/>
      <c r="P272" s="642" t="n"/>
      <c r="Q272" s="642" t="n"/>
      <c r="R272" s="642" t="n"/>
      <c r="S272" s="643" t="n"/>
      <c r="T272" s="43" t="inlineStr">
        <is>
          <t>кор</t>
        </is>
      </c>
      <c r="U272" s="673">
        <f>IFERROR(U269/H269,"0")+IFERROR(U270/H270,"0")+IFERROR(U271/H271,"0")</f>
        <v/>
      </c>
      <c r="V272" s="673">
        <f>IFERROR(V269/H269,"0")+IFERROR(V270/H270,"0")+IFERROR(V271/H271,"0")</f>
        <v/>
      </c>
      <c r="W272" s="673">
        <f>IFERROR(IF(W269="",0,W269),"0")+IFERROR(IF(W270="",0,W270),"0")+IFERROR(IF(W271="",0,W271),"0")</f>
        <v/>
      </c>
      <c r="X272" s="674" t="n"/>
      <c r="Y272" s="674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1" t="n"/>
      <c r="M273" s="672" t="inlineStr">
        <is>
          <t>Итого</t>
        </is>
      </c>
      <c r="N273" s="642" t="n"/>
      <c r="O273" s="642" t="n"/>
      <c r="P273" s="642" t="n"/>
      <c r="Q273" s="642" t="n"/>
      <c r="R273" s="642" t="n"/>
      <c r="S273" s="643" t="n"/>
      <c r="T273" s="43" t="inlineStr">
        <is>
          <t>кг</t>
        </is>
      </c>
      <c r="U273" s="673">
        <f>IFERROR(SUM(U269:U271),"0")</f>
        <v/>
      </c>
      <c r="V273" s="673">
        <f>IFERROR(SUM(V269:V271),"0")</f>
        <v/>
      </c>
      <c r="W273" s="43" t="n"/>
      <c r="X273" s="674" t="n"/>
      <c r="Y273" s="674" t="n"/>
    </row>
    <row r="274" ht="14.25" customHeight="1">
      <c r="A274" s="315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15" t="n"/>
      <c r="Y274" s="315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16" t="n">
        <v>4607091388831</v>
      </c>
      <c r="E275" s="634" t="n"/>
      <c r="F275" s="666" t="n">
        <v>0.38</v>
      </c>
      <c r="G275" s="38" t="n">
        <v>6</v>
      </c>
      <c r="H275" s="666" t="n">
        <v>2.28</v>
      </c>
      <c r="I275" s="666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2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68" t="n"/>
      <c r="O275" s="668" t="n"/>
      <c r="P275" s="668" t="n"/>
      <c r="Q275" s="634" t="n"/>
      <c r="R275" s="40" t="inlineStr"/>
      <c r="S275" s="40" t="inlineStr"/>
      <c r="T275" s="41" t="inlineStr">
        <is>
          <t>кг</t>
        </is>
      </c>
      <c r="U275" s="669" t="n">
        <v>0</v>
      </c>
      <c r="V275" s="670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1" t="inlineStr">
        <is>
          <t>КИ</t>
        </is>
      </c>
    </row>
    <row r="276">
      <c r="A276" s="324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1" t="n"/>
      <c r="M276" s="672" t="inlineStr">
        <is>
          <t>Итого</t>
        </is>
      </c>
      <c r="N276" s="642" t="n"/>
      <c r="O276" s="642" t="n"/>
      <c r="P276" s="642" t="n"/>
      <c r="Q276" s="642" t="n"/>
      <c r="R276" s="642" t="n"/>
      <c r="S276" s="643" t="n"/>
      <c r="T276" s="43" t="inlineStr">
        <is>
          <t>кор</t>
        </is>
      </c>
      <c r="U276" s="673">
        <f>IFERROR(U275/H275,"0")</f>
        <v/>
      </c>
      <c r="V276" s="673">
        <f>IFERROR(V275/H275,"0")</f>
        <v/>
      </c>
      <c r="W276" s="673">
        <f>IFERROR(IF(W275="",0,W275),"0")</f>
        <v/>
      </c>
      <c r="X276" s="674" t="n"/>
      <c r="Y276" s="674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1" t="n"/>
      <c r="M277" s="672" t="inlineStr">
        <is>
          <t>Итого</t>
        </is>
      </c>
      <c r="N277" s="642" t="n"/>
      <c r="O277" s="642" t="n"/>
      <c r="P277" s="642" t="n"/>
      <c r="Q277" s="642" t="n"/>
      <c r="R277" s="642" t="n"/>
      <c r="S277" s="643" t="n"/>
      <c r="T277" s="43" t="inlineStr">
        <is>
          <t>кг</t>
        </is>
      </c>
      <c r="U277" s="673">
        <f>IFERROR(SUM(U275:U275),"0")</f>
        <v/>
      </c>
      <c r="V277" s="673">
        <f>IFERROR(SUM(V275:V275),"0")</f>
        <v/>
      </c>
      <c r="W277" s="43" t="n"/>
      <c r="X277" s="674" t="n"/>
      <c r="Y277" s="674" t="n"/>
    </row>
    <row r="278" ht="14.25" customHeight="1">
      <c r="A278" s="315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15" t="n"/>
      <c r="Y278" s="315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16" t="n">
        <v>4607091383102</v>
      </c>
      <c r="E279" s="634" t="n"/>
      <c r="F279" s="666" t="n">
        <v>0.17</v>
      </c>
      <c r="G279" s="38" t="n">
        <v>15</v>
      </c>
      <c r="H279" s="666" t="n">
        <v>2.55</v>
      </c>
      <c r="I279" s="666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3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68" t="n"/>
      <c r="O279" s="668" t="n"/>
      <c r="P279" s="668" t="n"/>
      <c r="Q279" s="634" t="n"/>
      <c r="R279" s="40" t="inlineStr"/>
      <c r="S279" s="40" t="inlineStr"/>
      <c r="T279" s="41" t="inlineStr">
        <is>
          <t>кг</t>
        </is>
      </c>
      <c r="U279" s="669" t="n">
        <v>37.06</v>
      </c>
      <c r="V279" s="670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2" t="inlineStr">
        <is>
          <t>КИ</t>
        </is>
      </c>
    </row>
    <row r="280">
      <c r="A280" s="324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1" t="n"/>
      <c r="M280" s="672" t="inlineStr">
        <is>
          <t>Итого</t>
        </is>
      </c>
      <c r="N280" s="642" t="n"/>
      <c r="O280" s="642" t="n"/>
      <c r="P280" s="642" t="n"/>
      <c r="Q280" s="642" t="n"/>
      <c r="R280" s="642" t="n"/>
      <c r="S280" s="643" t="n"/>
      <c r="T280" s="43" t="inlineStr">
        <is>
          <t>кор</t>
        </is>
      </c>
      <c r="U280" s="673">
        <f>IFERROR(U279/H279,"0")</f>
        <v/>
      </c>
      <c r="V280" s="673">
        <f>IFERROR(V279/H279,"0")</f>
        <v/>
      </c>
      <c r="W280" s="673">
        <f>IFERROR(IF(W279="",0,W279),"0")</f>
        <v/>
      </c>
      <c r="X280" s="674" t="n"/>
      <c r="Y280" s="674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1" t="n"/>
      <c r="M281" s="672" t="inlineStr">
        <is>
          <t>Итого</t>
        </is>
      </c>
      <c r="N281" s="642" t="n"/>
      <c r="O281" s="642" t="n"/>
      <c r="P281" s="642" t="n"/>
      <c r="Q281" s="642" t="n"/>
      <c r="R281" s="642" t="n"/>
      <c r="S281" s="643" t="n"/>
      <c r="T281" s="43" t="inlineStr">
        <is>
          <t>кг</t>
        </is>
      </c>
      <c r="U281" s="673">
        <f>IFERROR(SUM(U279:U279),"0")</f>
        <v/>
      </c>
      <c r="V281" s="673">
        <f>IFERROR(SUM(V279:V279),"0")</f>
        <v/>
      </c>
      <c r="W281" s="43" t="n"/>
      <c r="X281" s="674" t="n"/>
      <c r="Y281" s="674" t="n"/>
    </row>
    <row r="282" ht="27.75" customHeight="1">
      <c r="A282" s="337" t="inlineStr">
        <is>
          <t>Особый рецепт</t>
        </is>
      </c>
      <c r="B282" s="665" t="n"/>
      <c r="C282" s="665" t="n"/>
      <c r="D282" s="665" t="n"/>
      <c r="E282" s="665" t="n"/>
      <c r="F282" s="665" t="n"/>
      <c r="G282" s="665" t="n"/>
      <c r="H282" s="665" t="n"/>
      <c r="I282" s="665" t="n"/>
      <c r="J282" s="665" t="n"/>
      <c r="K282" s="665" t="n"/>
      <c r="L282" s="665" t="n"/>
      <c r="M282" s="665" t="n"/>
      <c r="N282" s="665" t="n"/>
      <c r="O282" s="665" t="n"/>
      <c r="P282" s="665" t="n"/>
      <c r="Q282" s="665" t="n"/>
      <c r="R282" s="665" t="n"/>
      <c r="S282" s="665" t="n"/>
      <c r="T282" s="665" t="n"/>
      <c r="U282" s="665" t="n"/>
      <c r="V282" s="665" t="n"/>
      <c r="W282" s="665" t="n"/>
      <c r="X282" s="55" t="n"/>
      <c r="Y282" s="55" t="n"/>
    </row>
    <row r="283" ht="16.5" customHeight="1">
      <c r="A283" s="314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14" t="n"/>
      <c r="Y283" s="314" t="n"/>
    </row>
    <row r="284" ht="14.25" customHeight="1">
      <c r="A284" s="315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15" t="n"/>
      <c r="Y284" s="315" t="n"/>
    </row>
    <row r="285" ht="27" customHeight="1">
      <c r="A285" s="64" t="inlineStr">
        <is>
          <t>SU000251</t>
        </is>
      </c>
      <c r="B285" s="64" t="inlineStr">
        <is>
          <t>P002581</t>
        </is>
      </c>
      <c r="C285" s="37" t="n">
        <v>4301011239</v>
      </c>
      <c r="D285" s="316" t="n">
        <v>4607091383997</v>
      </c>
      <c r="E285" s="634" t="n"/>
      <c r="F285" s="666" t="n">
        <v>2.5</v>
      </c>
      <c r="G285" s="38" t="n">
        <v>6</v>
      </c>
      <c r="H285" s="666" t="n">
        <v>15</v>
      </c>
      <c r="I285" s="666" t="n">
        <v>15.48</v>
      </c>
      <c r="J285" s="38" t="n">
        <v>48</v>
      </c>
      <c r="K285" s="39" t="inlineStr">
        <is>
          <t>ВЗ</t>
        </is>
      </c>
      <c r="L285" s="38" t="n">
        <v>60</v>
      </c>
      <c r="M285" s="82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5" s="668" t="n"/>
      <c r="O285" s="668" t="n"/>
      <c r="P285" s="668" t="n"/>
      <c r="Q285" s="634" t="n"/>
      <c r="R285" s="40" t="inlineStr"/>
      <c r="S285" s="40" t="inlineStr"/>
      <c r="T285" s="41" t="inlineStr">
        <is>
          <t>кг</t>
        </is>
      </c>
      <c r="U285" s="669" t="n">
        <v>0</v>
      </c>
      <c r="V285" s="670">
        <f>IFERROR(IF(U285="",0,CEILING((U285/$H285),1)*$H285),"")</f>
        <v/>
      </c>
      <c r="W285" s="42">
        <f>IFERROR(IF(V285=0,"",ROUNDUP(V285/H285,0)*0.02039),"")</f>
        <v/>
      </c>
      <c r="X285" s="69" t="inlineStr"/>
      <c r="Y285" s="70" t="inlineStr"/>
      <c r="AC285" s="71" t="n"/>
      <c r="AZ285" s="223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P002584</t>
        </is>
      </c>
      <c r="C286" s="37" t="n">
        <v>4301011339</v>
      </c>
      <c r="D286" s="316" t="n">
        <v>4607091383997</v>
      </c>
      <c r="E286" s="634" t="n"/>
      <c r="F286" s="666" t="n">
        <v>2.5</v>
      </c>
      <c r="G286" s="38" t="n">
        <v>6</v>
      </c>
      <c r="H286" s="666" t="n">
        <v>15</v>
      </c>
      <c r="I286" s="666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2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6" s="668" t="n"/>
      <c r="O286" s="668" t="n"/>
      <c r="P286" s="668" t="n"/>
      <c r="Q286" s="634" t="n"/>
      <c r="R286" s="40" t="inlineStr"/>
      <c r="S286" s="40" t="inlineStr"/>
      <c r="T286" s="41" t="inlineStr">
        <is>
          <t>кг</t>
        </is>
      </c>
      <c r="U286" s="669" t="n">
        <v>0</v>
      </c>
      <c r="V286" s="670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4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16" t="n">
        <v>4607091384130</v>
      </c>
      <c r="E287" s="634" t="n"/>
      <c r="F287" s="666" t="n">
        <v>2.5</v>
      </c>
      <c r="G287" s="38" t="n">
        <v>6</v>
      </c>
      <c r="H287" s="666" t="n">
        <v>15</v>
      </c>
      <c r="I287" s="666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26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68" t="n"/>
      <c r="O287" s="668" t="n"/>
      <c r="P287" s="668" t="n"/>
      <c r="Q287" s="634" t="n"/>
      <c r="R287" s="40" t="inlineStr"/>
      <c r="S287" s="40" t="inlineStr"/>
      <c r="T287" s="41" t="inlineStr">
        <is>
          <t>кг</t>
        </is>
      </c>
      <c r="U287" s="669" t="n">
        <v>0</v>
      </c>
      <c r="V287" s="670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5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16" t="n">
        <v>4607091384130</v>
      </c>
      <c r="E288" s="634" t="n"/>
      <c r="F288" s="666" t="n">
        <v>2.5</v>
      </c>
      <c r="G288" s="38" t="n">
        <v>6</v>
      </c>
      <c r="H288" s="666" t="n">
        <v>15</v>
      </c>
      <c r="I288" s="666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27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68" t="n"/>
      <c r="O288" s="668" t="n"/>
      <c r="P288" s="668" t="n"/>
      <c r="Q288" s="634" t="n"/>
      <c r="R288" s="40" t="inlineStr"/>
      <c r="S288" s="40" t="inlineStr"/>
      <c r="T288" s="41" t="inlineStr">
        <is>
          <t>кг</t>
        </is>
      </c>
      <c r="U288" s="669" t="n">
        <v>0</v>
      </c>
      <c r="V288" s="670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6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16" t="n">
        <v>4607091384147</v>
      </c>
      <c r="E289" s="634" t="n"/>
      <c r="F289" s="666" t="n">
        <v>2.5</v>
      </c>
      <c r="G289" s="38" t="n">
        <v>6</v>
      </c>
      <c r="H289" s="666" t="n">
        <v>15</v>
      </c>
      <c r="I289" s="666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28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68" t="n"/>
      <c r="O289" s="668" t="n"/>
      <c r="P289" s="668" t="n"/>
      <c r="Q289" s="634" t="n"/>
      <c r="R289" s="40" t="inlineStr"/>
      <c r="S289" s="40" t="inlineStr"/>
      <c r="T289" s="41" t="inlineStr">
        <is>
          <t>кг</t>
        </is>
      </c>
      <c r="U289" s="669" t="n">
        <v>0</v>
      </c>
      <c r="V289" s="670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16" t="n">
        <v>4607091384147</v>
      </c>
      <c r="E290" s="634" t="n"/>
      <c r="F290" s="666" t="n">
        <v>2.5</v>
      </c>
      <c r="G290" s="38" t="n">
        <v>6</v>
      </c>
      <c r="H290" s="666" t="n">
        <v>15</v>
      </c>
      <c r="I290" s="666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29" t="inlineStr">
        <is>
          <t>Вареные колбасы Особая Особая Весовые П/а Особый рецепт</t>
        </is>
      </c>
      <c r="N290" s="668" t="n"/>
      <c r="O290" s="668" t="n"/>
      <c r="P290" s="668" t="n"/>
      <c r="Q290" s="634" t="n"/>
      <c r="R290" s="40" t="inlineStr"/>
      <c r="S290" s="40" t="inlineStr"/>
      <c r="T290" s="41" t="inlineStr">
        <is>
          <t>кг</t>
        </is>
      </c>
      <c r="U290" s="669" t="n">
        <v>0</v>
      </c>
      <c r="V290" s="670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16" t="n">
        <v>4607091384154</v>
      </c>
      <c r="E291" s="634" t="n"/>
      <c r="F291" s="666" t="n">
        <v>0.5</v>
      </c>
      <c r="G291" s="38" t="n">
        <v>10</v>
      </c>
      <c r="H291" s="666" t="n">
        <v>5</v>
      </c>
      <c r="I291" s="666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0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68" t="n"/>
      <c r="O291" s="668" t="n"/>
      <c r="P291" s="668" t="n"/>
      <c r="Q291" s="634" t="n"/>
      <c r="R291" s="40" t="inlineStr"/>
      <c r="S291" s="40" t="inlineStr"/>
      <c r="T291" s="41" t="inlineStr">
        <is>
          <t>кг</t>
        </is>
      </c>
      <c r="U291" s="669" t="n">
        <v>0</v>
      </c>
      <c r="V291" s="670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16" t="n">
        <v>4607091384161</v>
      </c>
      <c r="E292" s="634" t="n"/>
      <c r="F292" s="666" t="n">
        <v>0.5</v>
      </c>
      <c r="G292" s="38" t="n">
        <v>10</v>
      </c>
      <c r="H292" s="666" t="n">
        <v>5</v>
      </c>
      <c r="I292" s="666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1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68" t="n"/>
      <c r="O292" s="668" t="n"/>
      <c r="P292" s="668" t="n"/>
      <c r="Q292" s="634" t="n"/>
      <c r="R292" s="40" t="inlineStr"/>
      <c r="S292" s="40" t="inlineStr"/>
      <c r="T292" s="41" t="inlineStr">
        <is>
          <t>кг</t>
        </is>
      </c>
      <c r="U292" s="669" t="n">
        <v>0</v>
      </c>
      <c r="V292" s="670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0" t="inlineStr">
        <is>
          <t>КИ</t>
        </is>
      </c>
    </row>
    <row r="293">
      <c r="A293" s="324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1" t="n"/>
      <c r="M293" s="672" t="inlineStr">
        <is>
          <t>Итого</t>
        </is>
      </c>
      <c r="N293" s="642" t="n"/>
      <c r="O293" s="642" t="n"/>
      <c r="P293" s="642" t="n"/>
      <c r="Q293" s="642" t="n"/>
      <c r="R293" s="642" t="n"/>
      <c r="S293" s="643" t="n"/>
      <c r="T293" s="43" t="inlineStr">
        <is>
          <t>кор</t>
        </is>
      </c>
      <c r="U293" s="673">
        <f>IFERROR(U285/H285,"0")+IFERROR(U286/H286,"0")+IFERROR(U287/H287,"0")+IFERROR(U288/H288,"0")+IFERROR(U289/H289,"0")+IFERROR(U290/H290,"0")+IFERROR(U291/H291,"0")+IFERROR(U292/H292,"0")</f>
        <v/>
      </c>
      <c r="V293" s="673">
        <f>IFERROR(V285/H285,"0")+IFERROR(V286/H286,"0")+IFERROR(V287/H287,"0")+IFERROR(V288/H288,"0")+IFERROR(V289/H289,"0")+IFERROR(V290/H290,"0")+IFERROR(V291/H291,"0")+IFERROR(V292/H292,"0")</f>
        <v/>
      </c>
      <c r="W293" s="673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4" t="n"/>
      <c r="Y293" s="674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1" t="n"/>
      <c r="M294" s="672" t="inlineStr">
        <is>
          <t>Итого</t>
        </is>
      </c>
      <c r="N294" s="642" t="n"/>
      <c r="O294" s="642" t="n"/>
      <c r="P294" s="642" t="n"/>
      <c r="Q294" s="642" t="n"/>
      <c r="R294" s="642" t="n"/>
      <c r="S294" s="643" t="n"/>
      <c r="T294" s="43" t="inlineStr">
        <is>
          <t>кг</t>
        </is>
      </c>
      <c r="U294" s="673">
        <f>IFERROR(SUM(U285:U292),"0")</f>
        <v/>
      </c>
      <c r="V294" s="673">
        <f>IFERROR(SUM(V285:V292),"0")</f>
        <v/>
      </c>
      <c r="W294" s="43" t="n"/>
      <c r="X294" s="674" t="n"/>
      <c r="Y294" s="674" t="n"/>
    </row>
    <row r="295" ht="14.25" customHeight="1">
      <c r="A295" s="315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15" t="n"/>
      <c r="Y295" s="315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16" t="n">
        <v>4607091383980</v>
      </c>
      <c r="E296" s="634" t="n"/>
      <c r="F296" s="666" t="n">
        <v>2.5</v>
      </c>
      <c r="G296" s="38" t="n">
        <v>6</v>
      </c>
      <c r="H296" s="666" t="n">
        <v>15</v>
      </c>
      <c r="I296" s="666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68" t="n"/>
      <c r="O296" s="668" t="n"/>
      <c r="P296" s="668" t="n"/>
      <c r="Q296" s="634" t="n"/>
      <c r="R296" s="40" t="inlineStr"/>
      <c r="S296" s="40" t="inlineStr"/>
      <c r="T296" s="41" t="inlineStr">
        <is>
          <t>кг</t>
        </is>
      </c>
      <c r="U296" s="669" t="n">
        <v>0</v>
      </c>
      <c r="V296" s="670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1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16" t="n">
        <v>4607091384178</v>
      </c>
      <c r="E297" s="634" t="n"/>
      <c r="F297" s="666" t="n">
        <v>0.4</v>
      </c>
      <c r="G297" s="38" t="n">
        <v>10</v>
      </c>
      <c r="H297" s="666" t="n">
        <v>4</v>
      </c>
      <c r="I297" s="666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3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68" t="n"/>
      <c r="O297" s="668" t="n"/>
      <c r="P297" s="668" t="n"/>
      <c r="Q297" s="634" t="n"/>
      <c r="R297" s="40" t="inlineStr"/>
      <c r="S297" s="40" t="inlineStr"/>
      <c r="T297" s="41" t="inlineStr">
        <is>
          <t>кг</t>
        </is>
      </c>
      <c r="U297" s="669" t="n">
        <v>0</v>
      </c>
      <c r="V297" s="670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2" t="inlineStr">
        <is>
          <t>КИ</t>
        </is>
      </c>
    </row>
    <row r="298">
      <c r="A298" s="324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1" t="n"/>
      <c r="M298" s="672" t="inlineStr">
        <is>
          <t>Итого</t>
        </is>
      </c>
      <c r="N298" s="642" t="n"/>
      <c r="O298" s="642" t="n"/>
      <c r="P298" s="642" t="n"/>
      <c r="Q298" s="642" t="n"/>
      <c r="R298" s="642" t="n"/>
      <c r="S298" s="643" t="n"/>
      <c r="T298" s="43" t="inlineStr">
        <is>
          <t>кор</t>
        </is>
      </c>
      <c r="U298" s="673">
        <f>IFERROR(U296/H296,"0")+IFERROR(U297/H297,"0")</f>
        <v/>
      </c>
      <c r="V298" s="673">
        <f>IFERROR(V296/H296,"0")+IFERROR(V297/H297,"0")</f>
        <v/>
      </c>
      <c r="W298" s="673">
        <f>IFERROR(IF(W296="",0,W296),"0")+IFERROR(IF(W297="",0,W297),"0")</f>
        <v/>
      </c>
      <c r="X298" s="674" t="n"/>
      <c r="Y298" s="674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1" t="n"/>
      <c r="M299" s="672" t="inlineStr">
        <is>
          <t>Итого</t>
        </is>
      </c>
      <c r="N299" s="642" t="n"/>
      <c r="O299" s="642" t="n"/>
      <c r="P299" s="642" t="n"/>
      <c r="Q299" s="642" t="n"/>
      <c r="R299" s="642" t="n"/>
      <c r="S299" s="643" t="n"/>
      <c r="T299" s="43" t="inlineStr">
        <is>
          <t>кг</t>
        </is>
      </c>
      <c r="U299" s="673">
        <f>IFERROR(SUM(U296:U297),"0")</f>
        <v/>
      </c>
      <c r="V299" s="673">
        <f>IFERROR(SUM(V296:V297),"0")</f>
        <v/>
      </c>
      <c r="W299" s="43" t="n"/>
      <c r="X299" s="674" t="n"/>
      <c r="Y299" s="674" t="n"/>
    </row>
    <row r="300" ht="14.25" customHeight="1">
      <c r="A300" s="315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15" t="n"/>
      <c r="Y300" s="315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16" t="n">
        <v>4607091384260</v>
      </c>
      <c r="E301" s="634" t="n"/>
      <c r="F301" s="666" t="n">
        <v>1.3</v>
      </c>
      <c r="G301" s="38" t="n">
        <v>6</v>
      </c>
      <c r="H301" s="666" t="n">
        <v>7.8</v>
      </c>
      <c r="I301" s="666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68" t="n"/>
      <c r="O301" s="668" t="n"/>
      <c r="P301" s="668" t="n"/>
      <c r="Q301" s="634" t="n"/>
      <c r="R301" s="40" t="inlineStr"/>
      <c r="S301" s="40" t="inlineStr"/>
      <c r="T301" s="41" t="inlineStr">
        <is>
          <t>кг</t>
        </is>
      </c>
      <c r="U301" s="669" t="n">
        <v>0</v>
      </c>
      <c r="V301" s="670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3" t="inlineStr">
        <is>
          <t>КИ</t>
        </is>
      </c>
    </row>
    <row r="302">
      <c r="A302" s="324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1" t="n"/>
      <c r="M302" s="672" t="inlineStr">
        <is>
          <t>Итого</t>
        </is>
      </c>
      <c r="N302" s="642" t="n"/>
      <c r="O302" s="642" t="n"/>
      <c r="P302" s="642" t="n"/>
      <c r="Q302" s="642" t="n"/>
      <c r="R302" s="642" t="n"/>
      <c r="S302" s="643" t="n"/>
      <c r="T302" s="43" t="inlineStr">
        <is>
          <t>кор</t>
        </is>
      </c>
      <c r="U302" s="673">
        <f>IFERROR(U301/H301,"0")</f>
        <v/>
      </c>
      <c r="V302" s="673">
        <f>IFERROR(V301/H301,"0")</f>
        <v/>
      </c>
      <c r="W302" s="673">
        <f>IFERROR(IF(W301="",0,W301),"0")</f>
        <v/>
      </c>
      <c r="X302" s="674" t="n"/>
      <c r="Y302" s="674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1" t="n"/>
      <c r="M303" s="672" t="inlineStr">
        <is>
          <t>Итого</t>
        </is>
      </c>
      <c r="N303" s="642" t="n"/>
      <c r="O303" s="642" t="n"/>
      <c r="P303" s="642" t="n"/>
      <c r="Q303" s="642" t="n"/>
      <c r="R303" s="642" t="n"/>
      <c r="S303" s="643" t="n"/>
      <c r="T303" s="43" t="inlineStr">
        <is>
          <t>кг</t>
        </is>
      </c>
      <c r="U303" s="673">
        <f>IFERROR(SUM(U301:U301),"0")</f>
        <v/>
      </c>
      <c r="V303" s="673">
        <f>IFERROR(SUM(V301:V301),"0")</f>
        <v/>
      </c>
      <c r="W303" s="43" t="n"/>
      <c r="X303" s="674" t="n"/>
      <c r="Y303" s="674" t="n"/>
    </row>
    <row r="304" ht="14.25" customHeight="1">
      <c r="A304" s="315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15" t="n"/>
      <c r="Y304" s="315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16" t="n">
        <v>4607091384673</v>
      </c>
      <c r="E305" s="634" t="n"/>
      <c r="F305" s="666" t="n">
        <v>1.3</v>
      </c>
      <c r="G305" s="38" t="n">
        <v>6</v>
      </c>
      <c r="H305" s="666" t="n">
        <v>7.8</v>
      </c>
      <c r="I305" s="666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3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68" t="n"/>
      <c r="O305" s="668" t="n"/>
      <c r="P305" s="668" t="n"/>
      <c r="Q305" s="634" t="n"/>
      <c r="R305" s="40" t="inlineStr"/>
      <c r="S305" s="40" t="inlineStr"/>
      <c r="T305" s="41" t="inlineStr">
        <is>
          <t>кг</t>
        </is>
      </c>
      <c r="U305" s="669" t="n">
        <v>0</v>
      </c>
      <c r="V305" s="670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4" t="inlineStr">
        <is>
          <t>КИ</t>
        </is>
      </c>
    </row>
    <row r="306">
      <c r="A306" s="324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1" t="n"/>
      <c r="M306" s="672" t="inlineStr">
        <is>
          <t>Итого</t>
        </is>
      </c>
      <c r="N306" s="642" t="n"/>
      <c r="O306" s="642" t="n"/>
      <c r="P306" s="642" t="n"/>
      <c r="Q306" s="642" t="n"/>
      <c r="R306" s="642" t="n"/>
      <c r="S306" s="643" t="n"/>
      <c r="T306" s="43" t="inlineStr">
        <is>
          <t>кор</t>
        </is>
      </c>
      <c r="U306" s="673">
        <f>IFERROR(U305/H305,"0")</f>
        <v/>
      </c>
      <c r="V306" s="673">
        <f>IFERROR(V305/H305,"0")</f>
        <v/>
      </c>
      <c r="W306" s="673">
        <f>IFERROR(IF(W305="",0,W305),"0")</f>
        <v/>
      </c>
      <c r="X306" s="674" t="n"/>
      <c r="Y306" s="674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1" t="n"/>
      <c r="M307" s="672" t="inlineStr">
        <is>
          <t>Итого</t>
        </is>
      </c>
      <c r="N307" s="642" t="n"/>
      <c r="O307" s="642" t="n"/>
      <c r="P307" s="642" t="n"/>
      <c r="Q307" s="642" t="n"/>
      <c r="R307" s="642" t="n"/>
      <c r="S307" s="643" t="n"/>
      <c r="T307" s="43" t="inlineStr">
        <is>
          <t>кг</t>
        </is>
      </c>
      <c r="U307" s="673">
        <f>IFERROR(SUM(U305:U305),"0")</f>
        <v/>
      </c>
      <c r="V307" s="673">
        <f>IFERROR(SUM(V305:V305),"0")</f>
        <v/>
      </c>
      <c r="W307" s="43" t="n"/>
      <c r="X307" s="674" t="n"/>
      <c r="Y307" s="674" t="n"/>
    </row>
    <row r="308" ht="16.5" customHeight="1">
      <c r="A308" s="314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14" t="n"/>
      <c r="Y308" s="314" t="n"/>
    </row>
    <row r="309" ht="14.25" customHeight="1">
      <c r="A309" s="315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15" t="n"/>
      <c r="Y309" s="315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16" t="n">
        <v>4607091384185</v>
      </c>
      <c r="E310" s="634" t="n"/>
      <c r="F310" s="666" t="n">
        <v>0.8</v>
      </c>
      <c r="G310" s="38" t="n">
        <v>15</v>
      </c>
      <c r="H310" s="666" t="n">
        <v>12</v>
      </c>
      <c r="I310" s="666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3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68" t="n"/>
      <c r="O310" s="668" t="n"/>
      <c r="P310" s="668" t="n"/>
      <c r="Q310" s="634" t="n"/>
      <c r="R310" s="40" t="inlineStr"/>
      <c r="S310" s="40" t="inlineStr"/>
      <c r="T310" s="41" t="inlineStr">
        <is>
          <t>кг</t>
        </is>
      </c>
      <c r="U310" s="669" t="n">
        <v>0</v>
      </c>
      <c r="V310" s="670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5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16" t="n">
        <v>4607091384192</v>
      </c>
      <c r="E311" s="634" t="n"/>
      <c r="F311" s="666" t="n">
        <v>1.8</v>
      </c>
      <c r="G311" s="38" t="n">
        <v>6</v>
      </c>
      <c r="H311" s="666" t="n">
        <v>10.8</v>
      </c>
      <c r="I311" s="666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3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68" t="n"/>
      <c r="O311" s="668" t="n"/>
      <c r="P311" s="668" t="n"/>
      <c r="Q311" s="634" t="n"/>
      <c r="R311" s="40" t="inlineStr"/>
      <c r="S311" s="40" t="inlineStr"/>
      <c r="T311" s="41" t="inlineStr">
        <is>
          <t>кг</t>
        </is>
      </c>
      <c r="U311" s="669" t="n">
        <v>0</v>
      </c>
      <c r="V311" s="670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6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16" t="n">
        <v>4680115881907</v>
      </c>
      <c r="E312" s="634" t="n"/>
      <c r="F312" s="666" t="n">
        <v>1.8</v>
      </c>
      <c r="G312" s="38" t="n">
        <v>6</v>
      </c>
      <c r="H312" s="666" t="n">
        <v>10.8</v>
      </c>
      <c r="I312" s="666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38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68" t="n"/>
      <c r="O312" s="668" t="n"/>
      <c r="P312" s="668" t="n"/>
      <c r="Q312" s="634" t="n"/>
      <c r="R312" s="40" t="inlineStr"/>
      <c r="S312" s="40" t="inlineStr"/>
      <c r="T312" s="41" t="inlineStr">
        <is>
          <t>кг</t>
        </is>
      </c>
      <c r="U312" s="669" t="n">
        <v>0</v>
      </c>
      <c r="V312" s="670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37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16" t="n">
        <v>4607091384680</v>
      </c>
      <c r="E313" s="634" t="n"/>
      <c r="F313" s="666" t="n">
        <v>0.4</v>
      </c>
      <c r="G313" s="38" t="n">
        <v>10</v>
      </c>
      <c r="H313" s="666" t="n">
        <v>4</v>
      </c>
      <c r="I313" s="666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39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68" t="n"/>
      <c r="O313" s="668" t="n"/>
      <c r="P313" s="668" t="n"/>
      <c r="Q313" s="634" t="n"/>
      <c r="R313" s="40" t="inlineStr"/>
      <c r="S313" s="40" t="inlineStr"/>
      <c r="T313" s="41" t="inlineStr">
        <is>
          <t>кг</t>
        </is>
      </c>
      <c r="U313" s="669" t="n">
        <v>0</v>
      </c>
      <c r="V313" s="670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38" t="inlineStr">
        <is>
          <t>КИ</t>
        </is>
      </c>
    </row>
    <row r="314">
      <c r="A314" s="324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1" t="n"/>
      <c r="M314" s="672" t="inlineStr">
        <is>
          <t>Итого</t>
        </is>
      </c>
      <c r="N314" s="642" t="n"/>
      <c r="O314" s="642" t="n"/>
      <c r="P314" s="642" t="n"/>
      <c r="Q314" s="642" t="n"/>
      <c r="R314" s="642" t="n"/>
      <c r="S314" s="643" t="n"/>
      <c r="T314" s="43" t="inlineStr">
        <is>
          <t>кор</t>
        </is>
      </c>
      <c r="U314" s="673">
        <f>IFERROR(U310/H310,"0")+IFERROR(U311/H311,"0")+IFERROR(U312/H312,"0")+IFERROR(U313/H313,"0")</f>
        <v/>
      </c>
      <c r="V314" s="673">
        <f>IFERROR(V310/H310,"0")+IFERROR(V311/H311,"0")+IFERROR(V312/H312,"0")+IFERROR(V313/H313,"0")</f>
        <v/>
      </c>
      <c r="W314" s="673">
        <f>IFERROR(IF(W310="",0,W310),"0")+IFERROR(IF(W311="",0,W311),"0")+IFERROR(IF(W312="",0,W312),"0")+IFERROR(IF(W313="",0,W313),"0")</f>
        <v/>
      </c>
      <c r="X314" s="674" t="n"/>
      <c r="Y314" s="674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1" t="n"/>
      <c r="M315" s="672" t="inlineStr">
        <is>
          <t>Итого</t>
        </is>
      </c>
      <c r="N315" s="642" t="n"/>
      <c r="O315" s="642" t="n"/>
      <c r="P315" s="642" t="n"/>
      <c r="Q315" s="642" t="n"/>
      <c r="R315" s="642" t="n"/>
      <c r="S315" s="643" t="n"/>
      <c r="T315" s="43" t="inlineStr">
        <is>
          <t>кг</t>
        </is>
      </c>
      <c r="U315" s="673">
        <f>IFERROR(SUM(U310:U313),"0")</f>
        <v/>
      </c>
      <c r="V315" s="673">
        <f>IFERROR(SUM(V310:V313),"0")</f>
        <v/>
      </c>
      <c r="W315" s="43" t="n"/>
      <c r="X315" s="674" t="n"/>
      <c r="Y315" s="674" t="n"/>
    </row>
    <row r="316" ht="14.25" customHeight="1">
      <c r="A316" s="315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15" t="n"/>
      <c r="Y316" s="315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16" t="n">
        <v>4607091384802</v>
      </c>
      <c r="E317" s="634" t="n"/>
      <c r="F317" s="666" t="n">
        <v>0.73</v>
      </c>
      <c r="G317" s="38" t="n">
        <v>6</v>
      </c>
      <c r="H317" s="666" t="n">
        <v>4.38</v>
      </c>
      <c r="I317" s="666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0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68" t="n"/>
      <c r="O317" s="668" t="n"/>
      <c r="P317" s="668" t="n"/>
      <c r="Q317" s="634" t="n"/>
      <c r="R317" s="40" t="inlineStr"/>
      <c r="S317" s="40" t="inlineStr"/>
      <c r="T317" s="41" t="inlineStr">
        <is>
          <t>кг</t>
        </is>
      </c>
      <c r="U317" s="669" t="n">
        <v>0</v>
      </c>
      <c r="V317" s="670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39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16" t="n">
        <v>4607091384826</v>
      </c>
      <c r="E318" s="634" t="n"/>
      <c r="F318" s="666" t="n">
        <v>0.35</v>
      </c>
      <c r="G318" s="38" t="n">
        <v>8</v>
      </c>
      <c r="H318" s="666" t="n">
        <v>2.8</v>
      </c>
      <c r="I318" s="666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1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68" t="n"/>
      <c r="O318" s="668" t="n"/>
      <c r="P318" s="668" t="n"/>
      <c r="Q318" s="634" t="n"/>
      <c r="R318" s="40" t="inlineStr"/>
      <c r="S318" s="40" t="inlineStr"/>
      <c r="T318" s="41" t="inlineStr">
        <is>
          <t>кг</t>
        </is>
      </c>
      <c r="U318" s="669" t="n">
        <v>0</v>
      </c>
      <c r="V318" s="670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0" t="inlineStr">
        <is>
          <t>КИ</t>
        </is>
      </c>
    </row>
    <row r="319">
      <c r="A319" s="324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1" t="n"/>
      <c r="M319" s="672" t="inlineStr">
        <is>
          <t>Итого</t>
        </is>
      </c>
      <c r="N319" s="642" t="n"/>
      <c r="O319" s="642" t="n"/>
      <c r="P319" s="642" t="n"/>
      <c r="Q319" s="642" t="n"/>
      <c r="R319" s="642" t="n"/>
      <c r="S319" s="643" t="n"/>
      <c r="T319" s="43" t="inlineStr">
        <is>
          <t>кор</t>
        </is>
      </c>
      <c r="U319" s="673">
        <f>IFERROR(U317/H317,"0")+IFERROR(U318/H318,"0")</f>
        <v/>
      </c>
      <c r="V319" s="673">
        <f>IFERROR(V317/H317,"0")+IFERROR(V318/H318,"0")</f>
        <v/>
      </c>
      <c r="W319" s="673">
        <f>IFERROR(IF(W317="",0,W317),"0")+IFERROR(IF(W318="",0,W318),"0")</f>
        <v/>
      </c>
      <c r="X319" s="674" t="n"/>
      <c r="Y319" s="674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1" t="n"/>
      <c r="M320" s="672" t="inlineStr">
        <is>
          <t>Итого</t>
        </is>
      </c>
      <c r="N320" s="642" t="n"/>
      <c r="O320" s="642" t="n"/>
      <c r="P320" s="642" t="n"/>
      <c r="Q320" s="642" t="n"/>
      <c r="R320" s="642" t="n"/>
      <c r="S320" s="643" t="n"/>
      <c r="T320" s="43" t="inlineStr">
        <is>
          <t>кг</t>
        </is>
      </c>
      <c r="U320" s="673">
        <f>IFERROR(SUM(U317:U318),"0")</f>
        <v/>
      </c>
      <c r="V320" s="673">
        <f>IFERROR(SUM(V317:V318),"0")</f>
        <v/>
      </c>
      <c r="W320" s="43" t="n"/>
      <c r="X320" s="674" t="n"/>
      <c r="Y320" s="674" t="n"/>
    </row>
    <row r="321" ht="14.25" customHeight="1">
      <c r="A321" s="315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15" t="n"/>
      <c r="Y321" s="315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16" t="n">
        <v>4607091384246</v>
      </c>
      <c r="E322" s="634" t="n"/>
      <c r="F322" s="666" t="n">
        <v>1.3</v>
      </c>
      <c r="G322" s="38" t="n">
        <v>6</v>
      </c>
      <c r="H322" s="666" t="n">
        <v>7.8</v>
      </c>
      <c r="I322" s="666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68" t="n"/>
      <c r="O322" s="668" t="n"/>
      <c r="P322" s="668" t="n"/>
      <c r="Q322" s="634" t="n"/>
      <c r="R322" s="40" t="inlineStr"/>
      <c r="S322" s="40" t="inlineStr"/>
      <c r="T322" s="41" t="inlineStr">
        <is>
          <t>кг</t>
        </is>
      </c>
      <c r="U322" s="669" t="n">
        <v>0</v>
      </c>
      <c r="V322" s="670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1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16" t="n">
        <v>4680115881976</v>
      </c>
      <c r="E323" s="634" t="n"/>
      <c r="F323" s="666" t="n">
        <v>1.3</v>
      </c>
      <c r="G323" s="38" t="n">
        <v>6</v>
      </c>
      <c r="H323" s="666" t="n">
        <v>7.8</v>
      </c>
      <c r="I323" s="666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3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68" t="n"/>
      <c r="O323" s="668" t="n"/>
      <c r="P323" s="668" t="n"/>
      <c r="Q323" s="634" t="n"/>
      <c r="R323" s="40" t="inlineStr"/>
      <c r="S323" s="40" t="inlineStr"/>
      <c r="T323" s="41" t="inlineStr">
        <is>
          <t>кг</t>
        </is>
      </c>
      <c r="U323" s="669" t="n">
        <v>0</v>
      </c>
      <c r="V323" s="670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2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16" t="n">
        <v>4607091384253</v>
      </c>
      <c r="E324" s="634" t="n"/>
      <c r="F324" s="666" t="n">
        <v>0.4</v>
      </c>
      <c r="G324" s="38" t="n">
        <v>6</v>
      </c>
      <c r="H324" s="666" t="n">
        <v>2.4</v>
      </c>
      <c r="I324" s="666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68" t="n"/>
      <c r="O324" s="668" t="n"/>
      <c r="P324" s="668" t="n"/>
      <c r="Q324" s="634" t="n"/>
      <c r="R324" s="40" t="inlineStr"/>
      <c r="S324" s="40" t="inlineStr"/>
      <c r="T324" s="41" t="inlineStr">
        <is>
          <t>кг</t>
        </is>
      </c>
      <c r="U324" s="669" t="n">
        <v>0</v>
      </c>
      <c r="V324" s="670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3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16" t="n">
        <v>4680115881969</v>
      </c>
      <c r="E325" s="634" t="n"/>
      <c r="F325" s="666" t="n">
        <v>0.4</v>
      </c>
      <c r="G325" s="38" t="n">
        <v>6</v>
      </c>
      <c r="H325" s="666" t="n">
        <v>2.4</v>
      </c>
      <c r="I325" s="666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45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68" t="n"/>
      <c r="O325" s="668" t="n"/>
      <c r="P325" s="668" t="n"/>
      <c r="Q325" s="634" t="n"/>
      <c r="R325" s="40" t="inlineStr"/>
      <c r="S325" s="40" t="inlineStr"/>
      <c r="T325" s="41" t="inlineStr">
        <is>
          <t>кг</t>
        </is>
      </c>
      <c r="U325" s="669" t="n">
        <v>0</v>
      </c>
      <c r="V325" s="670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4" t="inlineStr">
        <is>
          <t>КИ</t>
        </is>
      </c>
    </row>
    <row r="326">
      <c r="A326" s="324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1" t="n"/>
      <c r="M326" s="672" t="inlineStr">
        <is>
          <t>Итого</t>
        </is>
      </c>
      <c r="N326" s="642" t="n"/>
      <c r="O326" s="642" t="n"/>
      <c r="P326" s="642" t="n"/>
      <c r="Q326" s="642" t="n"/>
      <c r="R326" s="642" t="n"/>
      <c r="S326" s="643" t="n"/>
      <c r="T326" s="43" t="inlineStr">
        <is>
          <t>кор</t>
        </is>
      </c>
      <c r="U326" s="673">
        <f>IFERROR(U322/H322,"0")+IFERROR(U323/H323,"0")+IFERROR(U324/H324,"0")+IFERROR(U325/H325,"0")</f>
        <v/>
      </c>
      <c r="V326" s="673">
        <f>IFERROR(V322/H322,"0")+IFERROR(V323/H323,"0")+IFERROR(V324/H324,"0")+IFERROR(V325/H325,"0")</f>
        <v/>
      </c>
      <c r="W326" s="673">
        <f>IFERROR(IF(W322="",0,W322),"0")+IFERROR(IF(W323="",0,W323),"0")+IFERROR(IF(W324="",0,W324),"0")+IFERROR(IF(W325="",0,W325),"0")</f>
        <v/>
      </c>
      <c r="X326" s="674" t="n"/>
      <c r="Y326" s="674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1" t="n"/>
      <c r="M327" s="672" t="inlineStr">
        <is>
          <t>Итого</t>
        </is>
      </c>
      <c r="N327" s="642" t="n"/>
      <c r="O327" s="642" t="n"/>
      <c r="P327" s="642" t="n"/>
      <c r="Q327" s="642" t="n"/>
      <c r="R327" s="642" t="n"/>
      <c r="S327" s="643" t="n"/>
      <c r="T327" s="43" t="inlineStr">
        <is>
          <t>кг</t>
        </is>
      </c>
      <c r="U327" s="673">
        <f>IFERROR(SUM(U322:U325),"0")</f>
        <v/>
      </c>
      <c r="V327" s="673">
        <f>IFERROR(SUM(V322:V325),"0")</f>
        <v/>
      </c>
      <c r="W327" s="43" t="n"/>
      <c r="X327" s="674" t="n"/>
      <c r="Y327" s="674" t="n"/>
    </row>
    <row r="328" ht="14.25" customHeight="1">
      <c r="A328" s="315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15" t="n"/>
      <c r="Y328" s="315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16" t="n">
        <v>4607091389357</v>
      </c>
      <c r="E329" s="634" t="n"/>
      <c r="F329" s="666" t="n">
        <v>1.3</v>
      </c>
      <c r="G329" s="38" t="n">
        <v>6</v>
      </c>
      <c r="H329" s="666" t="n">
        <v>7.8</v>
      </c>
      <c r="I329" s="666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46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68" t="n"/>
      <c r="O329" s="668" t="n"/>
      <c r="P329" s="668" t="n"/>
      <c r="Q329" s="634" t="n"/>
      <c r="R329" s="40" t="inlineStr"/>
      <c r="S329" s="40" t="inlineStr"/>
      <c r="T329" s="41" t="inlineStr">
        <is>
          <t>кг</t>
        </is>
      </c>
      <c r="U329" s="669" t="n">
        <v>0</v>
      </c>
      <c r="V329" s="670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5" t="inlineStr">
        <is>
          <t>КИ</t>
        </is>
      </c>
    </row>
    <row r="330">
      <c r="A330" s="324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1" t="n"/>
      <c r="M330" s="672" t="inlineStr">
        <is>
          <t>Итого</t>
        </is>
      </c>
      <c r="N330" s="642" t="n"/>
      <c r="O330" s="642" t="n"/>
      <c r="P330" s="642" t="n"/>
      <c r="Q330" s="642" t="n"/>
      <c r="R330" s="642" t="n"/>
      <c r="S330" s="643" t="n"/>
      <c r="T330" s="43" t="inlineStr">
        <is>
          <t>кор</t>
        </is>
      </c>
      <c r="U330" s="673">
        <f>IFERROR(U329/H329,"0")</f>
        <v/>
      </c>
      <c r="V330" s="673">
        <f>IFERROR(V329/H329,"0")</f>
        <v/>
      </c>
      <c r="W330" s="673">
        <f>IFERROR(IF(W329="",0,W329),"0")</f>
        <v/>
      </c>
      <c r="X330" s="674" t="n"/>
      <c r="Y330" s="674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1" t="n"/>
      <c r="M331" s="672" t="inlineStr">
        <is>
          <t>Итого</t>
        </is>
      </c>
      <c r="N331" s="642" t="n"/>
      <c r="O331" s="642" t="n"/>
      <c r="P331" s="642" t="n"/>
      <c r="Q331" s="642" t="n"/>
      <c r="R331" s="642" t="n"/>
      <c r="S331" s="643" t="n"/>
      <c r="T331" s="43" t="inlineStr">
        <is>
          <t>кг</t>
        </is>
      </c>
      <c r="U331" s="673">
        <f>IFERROR(SUM(U329:U329),"0")</f>
        <v/>
      </c>
      <c r="V331" s="673">
        <f>IFERROR(SUM(V329:V329),"0")</f>
        <v/>
      </c>
      <c r="W331" s="43" t="n"/>
      <c r="X331" s="674" t="n"/>
      <c r="Y331" s="674" t="n"/>
    </row>
    <row r="332" ht="27.75" customHeight="1">
      <c r="A332" s="337" t="inlineStr">
        <is>
          <t>Баварушка</t>
        </is>
      </c>
      <c r="B332" s="665" t="n"/>
      <c r="C332" s="665" t="n"/>
      <c r="D332" s="665" t="n"/>
      <c r="E332" s="665" t="n"/>
      <c r="F332" s="665" t="n"/>
      <c r="G332" s="665" t="n"/>
      <c r="H332" s="665" t="n"/>
      <c r="I332" s="665" t="n"/>
      <c r="J332" s="665" t="n"/>
      <c r="K332" s="665" t="n"/>
      <c r="L332" s="665" t="n"/>
      <c r="M332" s="665" t="n"/>
      <c r="N332" s="665" t="n"/>
      <c r="O332" s="665" t="n"/>
      <c r="P332" s="665" t="n"/>
      <c r="Q332" s="665" t="n"/>
      <c r="R332" s="665" t="n"/>
      <c r="S332" s="665" t="n"/>
      <c r="T332" s="665" t="n"/>
      <c r="U332" s="665" t="n"/>
      <c r="V332" s="665" t="n"/>
      <c r="W332" s="665" t="n"/>
      <c r="X332" s="55" t="n"/>
      <c r="Y332" s="55" t="n"/>
    </row>
    <row r="333" ht="16.5" customHeight="1">
      <c r="A333" s="314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14" t="n"/>
      <c r="Y333" s="314" t="n"/>
    </row>
    <row r="334" ht="14.25" customHeight="1">
      <c r="A334" s="315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15" t="n"/>
      <c r="Y334" s="315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16" t="n">
        <v>4607091389708</v>
      </c>
      <c r="E335" s="634" t="n"/>
      <c r="F335" s="666" t="n">
        <v>0.45</v>
      </c>
      <c r="G335" s="38" t="n">
        <v>6</v>
      </c>
      <c r="H335" s="666" t="n">
        <v>2.7</v>
      </c>
      <c r="I335" s="666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4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68" t="n"/>
      <c r="O335" s="668" t="n"/>
      <c r="P335" s="668" t="n"/>
      <c r="Q335" s="634" t="n"/>
      <c r="R335" s="40" t="inlineStr"/>
      <c r="S335" s="40" t="inlineStr"/>
      <c r="T335" s="41" t="inlineStr">
        <is>
          <t>кг</t>
        </is>
      </c>
      <c r="U335" s="669" t="n">
        <v>0</v>
      </c>
      <c r="V335" s="670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6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16" t="n">
        <v>4607091389692</v>
      </c>
      <c r="E336" s="634" t="n"/>
      <c r="F336" s="666" t="n">
        <v>0.45</v>
      </c>
      <c r="G336" s="38" t="n">
        <v>6</v>
      </c>
      <c r="H336" s="666" t="n">
        <v>2.7</v>
      </c>
      <c r="I336" s="666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48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68" t="n"/>
      <c r="O336" s="668" t="n"/>
      <c r="P336" s="668" t="n"/>
      <c r="Q336" s="634" t="n"/>
      <c r="R336" s="40" t="inlineStr"/>
      <c r="S336" s="40" t="inlineStr"/>
      <c r="T336" s="41" t="inlineStr">
        <is>
          <t>кг</t>
        </is>
      </c>
      <c r="U336" s="669" t="n">
        <v>0</v>
      </c>
      <c r="V336" s="670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47" t="inlineStr">
        <is>
          <t>КИ</t>
        </is>
      </c>
    </row>
    <row r="337">
      <c r="A337" s="324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1" t="n"/>
      <c r="M337" s="672" t="inlineStr">
        <is>
          <t>Итого</t>
        </is>
      </c>
      <c r="N337" s="642" t="n"/>
      <c r="O337" s="642" t="n"/>
      <c r="P337" s="642" t="n"/>
      <c r="Q337" s="642" t="n"/>
      <c r="R337" s="642" t="n"/>
      <c r="S337" s="643" t="n"/>
      <c r="T337" s="43" t="inlineStr">
        <is>
          <t>кор</t>
        </is>
      </c>
      <c r="U337" s="673">
        <f>IFERROR(U335/H335,"0")+IFERROR(U336/H336,"0")</f>
        <v/>
      </c>
      <c r="V337" s="673">
        <f>IFERROR(V335/H335,"0")+IFERROR(V336/H336,"0")</f>
        <v/>
      </c>
      <c r="W337" s="673">
        <f>IFERROR(IF(W335="",0,W335),"0")+IFERROR(IF(W336="",0,W336),"0")</f>
        <v/>
      </c>
      <c r="X337" s="674" t="n"/>
      <c r="Y337" s="674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1" t="n"/>
      <c r="M338" s="672" t="inlineStr">
        <is>
          <t>Итого</t>
        </is>
      </c>
      <c r="N338" s="642" t="n"/>
      <c r="O338" s="642" t="n"/>
      <c r="P338" s="642" t="n"/>
      <c r="Q338" s="642" t="n"/>
      <c r="R338" s="642" t="n"/>
      <c r="S338" s="643" t="n"/>
      <c r="T338" s="43" t="inlineStr">
        <is>
          <t>кг</t>
        </is>
      </c>
      <c r="U338" s="673">
        <f>IFERROR(SUM(U335:U336),"0")</f>
        <v/>
      </c>
      <c r="V338" s="673">
        <f>IFERROR(SUM(V335:V336),"0")</f>
        <v/>
      </c>
      <c r="W338" s="43" t="n"/>
      <c r="X338" s="674" t="n"/>
      <c r="Y338" s="674" t="n"/>
    </row>
    <row r="339" ht="14.25" customHeight="1">
      <c r="A339" s="315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15" t="n"/>
      <c r="Y339" s="315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16" t="n">
        <v>4607091389753</v>
      </c>
      <c r="E340" s="634" t="n"/>
      <c r="F340" s="666" t="n">
        <v>0.7</v>
      </c>
      <c r="G340" s="38" t="n">
        <v>6</v>
      </c>
      <c r="H340" s="666" t="n">
        <v>4.2</v>
      </c>
      <c r="I340" s="666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49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68" t="n"/>
      <c r="O340" s="668" t="n"/>
      <c r="P340" s="668" t="n"/>
      <c r="Q340" s="634" t="n"/>
      <c r="R340" s="40" t="inlineStr"/>
      <c r="S340" s="40" t="inlineStr"/>
      <c r="T340" s="41" t="inlineStr">
        <is>
          <t>кг</t>
        </is>
      </c>
      <c r="U340" s="669" t="n">
        <v>0</v>
      </c>
      <c r="V340" s="670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48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16" t="n">
        <v>4607091389760</v>
      </c>
      <c r="E341" s="634" t="n"/>
      <c r="F341" s="666" t="n">
        <v>0.7</v>
      </c>
      <c r="G341" s="38" t="n">
        <v>6</v>
      </c>
      <c r="H341" s="666" t="n">
        <v>4.2</v>
      </c>
      <c r="I341" s="666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0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68" t="n"/>
      <c r="O341" s="668" t="n"/>
      <c r="P341" s="668" t="n"/>
      <c r="Q341" s="634" t="n"/>
      <c r="R341" s="40" t="inlineStr"/>
      <c r="S341" s="40" t="inlineStr"/>
      <c r="T341" s="41" t="inlineStr">
        <is>
          <t>кг</t>
        </is>
      </c>
      <c r="U341" s="669" t="n">
        <v>0</v>
      </c>
      <c r="V341" s="670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49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16" t="n">
        <v>4607091389746</v>
      </c>
      <c r="E342" s="634" t="n"/>
      <c r="F342" s="666" t="n">
        <v>0.7</v>
      </c>
      <c r="G342" s="38" t="n">
        <v>6</v>
      </c>
      <c r="H342" s="666" t="n">
        <v>4.2</v>
      </c>
      <c r="I342" s="666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1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68" t="n"/>
      <c r="O342" s="668" t="n"/>
      <c r="P342" s="668" t="n"/>
      <c r="Q342" s="634" t="n"/>
      <c r="R342" s="40" t="inlineStr"/>
      <c r="S342" s="40" t="inlineStr"/>
      <c r="T342" s="41" t="inlineStr">
        <is>
          <t>кг</t>
        </is>
      </c>
      <c r="U342" s="669" t="n">
        <v>0</v>
      </c>
      <c r="V342" s="670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0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16" t="n">
        <v>4680115882928</v>
      </c>
      <c r="E343" s="634" t="n"/>
      <c r="F343" s="666" t="n">
        <v>0.28</v>
      </c>
      <c r="G343" s="38" t="n">
        <v>6</v>
      </c>
      <c r="H343" s="666" t="n">
        <v>1.68</v>
      </c>
      <c r="I343" s="666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2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68" t="n"/>
      <c r="O343" s="668" t="n"/>
      <c r="P343" s="668" t="n"/>
      <c r="Q343" s="634" t="n"/>
      <c r="R343" s="40" t="inlineStr"/>
      <c r="S343" s="40" t="inlineStr"/>
      <c r="T343" s="41" t="inlineStr">
        <is>
          <t>кг</t>
        </is>
      </c>
      <c r="U343" s="669" t="n">
        <v>0</v>
      </c>
      <c r="V343" s="670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1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16" t="n">
        <v>4680115883147</v>
      </c>
      <c r="E344" s="634" t="n"/>
      <c r="F344" s="666" t="n">
        <v>0.28</v>
      </c>
      <c r="G344" s="38" t="n">
        <v>6</v>
      </c>
      <c r="H344" s="666" t="n">
        <v>1.68</v>
      </c>
      <c r="I344" s="666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3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68" t="n"/>
      <c r="O344" s="668" t="n"/>
      <c r="P344" s="668" t="n"/>
      <c r="Q344" s="634" t="n"/>
      <c r="R344" s="40" t="inlineStr"/>
      <c r="S344" s="40" t="inlineStr"/>
      <c r="T344" s="41" t="inlineStr">
        <is>
          <t>кг</t>
        </is>
      </c>
      <c r="U344" s="669" t="n">
        <v>0</v>
      </c>
      <c r="V344" s="670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2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16" t="n">
        <v>4607091384338</v>
      </c>
      <c r="E345" s="634" t="n"/>
      <c r="F345" s="666" t="n">
        <v>0.35</v>
      </c>
      <c r="G345" s="38" t="n">
        <v>6</v>
      </c>
      <c r="H345" s="666" t="n">
        <v>2.1</v>
      </c>
      <c r="I345" s="666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4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68" t="n"/>
      <c r="O345" s="668" t="n"/>
      <c r="P345" s="668" t="n"/>
      <c r="Q345" s="634" t="n"/>
      <c r="R345" s="40" t="inlineStr"/>
      <c r="S345" s="40" t="inlineStr"/>
      <c r="T345" s="41" t="inlineStr">
        <is>
          <t>кг</t>
        </is>
      </c>
      <c r="U345" s="669" t="n">
        <v>0</v>
      </c>
      <c r="V345" s="670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16" t="n">
        <v>4680115883154</v>
      </c>
      <c r="E346" s="634" t="n"/>
      <c r="F346" s="666" t="n">
        <v>0.28</v>
      </c>
      <c r="G346" s="38" t="n">
        <v>6</v>
      </c>
      <c r="H346" s="666" t="n">
        <v>1.68</v>
      </c>
      <c r="I346" s="666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55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68" t="n"/>
      <c r="O346" s="668" t="n"/>
      <c r="P346" s="668" t="n"/>
      <c r="Q346" s="634" t="n"/>
      <c r="R346" s="40" t="inlineStr"/>
      <c r="S346" s="40" t="inlineStr"/>
      <c r="T346" s="41" t="inlineStr">
        <is>
          <t>кг</t>
        </is>
      </c>
      <c r="U346" s="669" t="n">
        <v>0</v>
      </c>
      <c r="V346" s="670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16" t="n">
        <v>4607091389524</v>
      </c>
      <c r="E347" s="634" t="n"/>
      <c r="F347" s="666" t="n">
        <v>0.35</v>
      </c>
      <c r="G347" s="38" t="n">
        <v>6</v>
      </c>
      <c r="H347" s="666" t="n">
        <v>2.1</v>
      </c>
      <c r="I347" s="666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56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68" t="n"/>
      <c r="O347" s="668" t="n"/>
      <c r="P347" s="668" t="n"/>
      <c r="Q347" s="634" t="n"/>
      <c r="R347" s="40" t="inlineStr"/>
      <c r="S347" s="40" t="inlineStr"/>
      <c r="T347" s="41" t="inlineStr">
        <is>
          <t>кг</t>
        </is>
      </c>
      <c r="U347" s="669" t="n">
        <v>0</v>
      </c>
      <c r="V347" s="670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16" t="n">
        <v>4680115883161</v>
      </c>
      <c r="E348" s="634" t="n"/>
      <c r="F348" s="666" t="n">
        <v>0.28</v>
      </c>
      <c r="G348" s="38" t="n">
        <v>6</v>
      </c>
      <c r="H348" s="666" t="n">
        <v>1.68</v>
      </c>
      <c r="I348" s="666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57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68" t="n"/>
      <c r="O348" s="668" t="n"/>
      <c r="P348" s="668" t="n"/>
      <c r="Q348" s="634" t="n"/>
      <c r="R348" s="40" t="inlineStr"/>
      <c r="S348" s="40" t="inlineStr"/>
      <c r="T348" s="41" t="inlineStr">
        <is>
          <t>кг</t>
        </is>
      </c>
      <c r="U348" s="669" t="n">
        <v>0</v>
      </c>
      <c r="V348" s="670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16" t="n">
        <v>4607091384345</v>
      </c>
      <c r="E349" s="634" t="n"/>
      <c r="F349" s="666" t="n">
        <v>0.35</v>
      </c>
      <c r="G349" s="38" t="n">
        <v>6</v>
      </c>
      <c r="H349" s="666" t="n">
        <v>2.1</v>
      </c>
      <c r="I349" s="666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58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68" t="n"/>
      <c r="O349" s="668" t="n"/>
      <c r="P349" s="668" t="n"/>
      <c r="Q349" s="634" t="n"/>
      <c r="R349" s="40" t="inlineStr"/>
      <c r="S349" s="40" t="inlineStr"/>
      <c r="T349" s="41" t="inlineStr">
        <is>
          <t>кг</t>
        </is>
      </c>
      <c r="U349" s="669" t="n">
        <v>0</v>
      </c>
      <c r="V349" s="670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16" t="n">
        <v>4680115883178</v>
      </c>
      <c r="E350" s="634" t="n"/>
      <c r="F350" s="666" t="n">
        <v>0.28</v>
      </c>
      <c r="G350" s="38" t="n">
        <v>6</v>
      </c>
      <c r="H350" s="666" t="n">
        <v>1.68</v>
      </c>
      <c r="I350" s="666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59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68" t="n"/>
      <c r="O350" s="668" t="n"/>
      <c r="P350" s="668" t="n"/>
      <c r="Q350" s="634" t="n"/>
      <c r="R350" s="40" t="inlineStr"/>
      <c r="S350" s="40" t="inlineStr"/>
      <c r="T350" s="41" t="inlineStr">
        <is>
          <t>кг</t>
        </is>
      </c>
      <c r="U350" s="669" t="n">
        <v>0</v>
      </c>
      <c r="V350" s="670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16" t="n">
        <v>4607091389531</v>
      </c>
      <c r="E351" s="634" t="n"/>
      <c r="F351" s="666" t="n">
        <v>0.35</v>
      </c>
      <c r="G351" s="38" t="n">
        <v>6</v>
      </c>
      <c r="H351" s="666" t="n">
        <v>2.1</v>
      </c>
      <c r="I351" s="666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0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68" t="n"/>
      <c r="O351" s="668" t="n"/>
      <c r="P351" s="668" t="n"/>
      <c r="Q351" s="634" t="n"/>
      <c r="R351" s="40" t="inlineStr"/>
      <c r="S351" s="40" t="inlineStr"/>
      <c r="T351" s="41" t="inlineStr">
        <is>
          <t>кг</t>
        </is>
      </c>
      <c r="U351" s="669" t="n">
        <v>0</v>
      </c>
      <c r="V351" s="670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16" t="n">
        <v>4680115883185</v>
      </c>
      <c r="E352" s="634" t="n"/>
      <c r="F352" s="666" t="n">
        <v>0.28</v>
      </c>
      <c r="G352" s="38" t="n">
        <v>6</v>
      </c>
      <c r="H352" s="666" t="n">
        <v>1.68</v>
      </c>
      <c r="I352" s="666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1" t="inlineStr">
        <is>
          <t>В/к колбасы «Филейбургская с душистым чесноком» срез Фикс.вес 0,28 фиброуз в/у Баварушка</t>
        </is>
      </c>
      <c r="N352" s="668" t="n"/>
      <c r="O352" s="668" t="n"/>
      <c r="P352" s="668" t="n"/>
      <c r="Q352" s="634" t="n"/>
      <c r="R352" s="40" t="inlineStr"/>
      <c r="S352" s="40" t="inlineStr"/>
      <c r="T352" s="41" t="inlineStr">
        <is>
          <t>кг</t>
        </is>
      </c>
      <c r="U352" s="669" t="n">
        <v>0</v>
      </c>
      <c r="V352" s="670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>
      <c r="A353" s="324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1" t="n"/>
      <c r="M353" s="672" t="inlineStr">
        <is>
          <t>Итого</t>
        </is>
      </c>
      <c r="N353" s="642" t="n"/>
      <c r="O353" s="642" t="n"/>
      <c r="P353" s="642" t="n"/>
      <c r="Q353" s="642" t="n"/>
      <c r="R353" s="642" t="n"/>
      <c r="S353" s="643" t="n"/>
      <c r="T353" s="43" t="inlineStr">
        <is>
          <t>кор</t>
        </is>
      </c>
      <c r="U353" s="673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3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3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4" t="n"/>
      <c r="Y353" s="674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1" t="n"/>
      <c r="M354" s="672" t="inlineStr">
        <is>
          <t>Итого</t>
        </is>
      </c>
      <c r="N354" s="642" t="n"/>
      <c r="O354" s="642" t="n"/>
      <c r="P354" s="642" t="n"/>
      <c r="Q354" s="642" t="n"/>
      <c r="R354" s="642" t="n"/>
      <c r="S354" s="643" t="n"/>
      <c r="T354" s="43" t="inlineStr">
        <is>
          <t>кг</t>
        </is>
      </c>
      <c r="U354" s="673">
        <f>IFERROR(SUM(U340:U352),"0")</f>
        <v/>
      </c>
      <c r="V354" s="673">
        <f>IFERROR(SUM(V340:V352),"0")</f>
        <v/>
      </c>
      <c r="W354" s="43" t="n"/>
      <c r="X354" s="674" t="n"/>
      <c r="Y354" s="674" t="n"/>
    </row>
    <row r="355" ht="14.25" customHeight="1">
      <c r="A355" s="315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15" t="n"/>
      <c r="Y355" s="315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16" t="n">
        <v>4607091389685</v>
      </c>
      <c r="E356" s="634" t="n"/>
      <c r="F356" s="666" t="n">
        <v>1.3</v>
      </c>
      <c r="G356" s="38" t="n">
        <v>6</v>
      </c>
      <c r="H356" s="666" t="n">
        <v>7.8</v>
      </c>
      <c r="I356" s="666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68" t="n"/>
      <c r="O356" s="668" t="n"/>
      <c r="P356" s="668" t="n"/>
      <c r="Q356" s="634" t="n"/>
      <c r="R356" s="40" t="inlineStr"/>
      <c r="S356" s="40" t="inlineStr"/>
      <c r="T356" s="41" t="inlineStr">
        <is>
          <t>кг</t>
        </is>
      </c>
      <c r="U356" s="669" t="n">
        <v>0</v>
      </c>
      <c r="V356" s="670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1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16" t="n">
        <v>4607091389654</v>
      </c>
      <c r="E357" s="634" t="n"/>
      <c r="F357" s="666" t="n">
        <v>0.33</v>
      </c>
      <c r="G357" s="38" t="n">
        <v>6</v>
      </c>
      <c r="H357" s="666" t="n">
        <v>1.98</v>
      </c>
      <c r="I357" s="666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3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68" t="n"/>
      <c r="O357" s="668" t="n"/>
      <c r="P357" s="668" t="n"/>
      <c r="Q357" s="634" t="n"/>
      <c r="R357" s="40" t="inlineStr"/>
      <c r="S357" s="40" t="inlineStr"/>
      <c r="T357" s="41" t="inlineStr">
        <is>
          <t>кг</t>
        </is>
      </c>
      <c r="U357" s="669" t="n">
        <v>0</v>
      </c>
      <c r="V357" s="670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2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16" t="n">
        <v>4607091384352</v>
      </c>
      <c r="E358" s="634" t="n"/>
      <c r="F358" s="666" t="n">
        <v>0.6</v>
      </c>
      <c r="G358" s="38" t="n">
        <v>4</v>
      </c>
      <c r="H358" s="666" t="n">
        <v>2.4</v>
      </c>
      <c r="I358" s="666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68" t="n"/>
      <c r="O358" s="668" t="n"/>
      <c r="P358" s="668" t="n"/>
      <c r="Q358" s="634" t="n"/>
      <c r="R358" s="40" t="inlineStr"/>
      <c r="S358" s="40" t="inlineStr"/>
      <c r="T358" s="41" t="inlineStr">
        <is>
          <t>кг</t>
        </is>
      </c>
      <c r="U358" s="669" t="n">
        <v>0</v>
      </c>
      <c r="V358" s="670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3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16" t="n">
        <v>4607091389661</v>
      </c>
      <c r="E359" s="634" t="n"/>
      <c r="F359" s="666" t="n">
        <v>0.55</v>
      </c>
      <c r="G359" s="38" t="n">
        <v>4</v>
      </c>
      <c r="H359" s="666" t="n">
        <v>2.2</v>
      </c>
      <c r="I359" s="666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65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68" t="n"/>
      <c r="O359" s="668" t="n"/>
      <c r="P359" s="668" t="n"/>
      <c r="Q359" s="634" t="n"/>
      <c r="R359" s="40" t="inlineStr"/>
      <c r="S359" s="40" t="inlineStr"/>
      <c r="T359" s="41" t="inlineStr">
        <is>
          <t>кг</t>
        </is>
      </c>
      <c r="U359" s="669" t="n">
        <v>0</v>
      </c>
      <c r="V359" s="670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4" t="inlineStr">
        <is>
          <t>КИ</t>
        </is>
      </c>
    </row>
    <row r="360">
      <c r="A360" s="324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1" t="n"/>
      <c r="M360" s="672" t="inlineStr">
        <is>
          <t>Итого</t>
        </is>
      </c>
      <c r="N360" s="642" t="n"/>
      <c r="O360" s="642" t="n"/>
      <c r="P360" s="642" t="n"/>
      <c r="Q360" s="642" t="n"/>
      <c r="R360" s="642" t="n"/>
      <c r="S360" s="643" t="n"/>
      <c r="T360" s="43" t="inlineStr">
        <is>
          <t>кор</t>
        </is>
      </c>
      <c r="U360" s="673">
        <f>IFERROR(U356/H356,"0")+IFERROR(U357/H357,"0")+IFERROR(U358/H358,"0")+IFERROR(U359/H359,"0")</f>
        <v/>
      </c>
      <c r="V360" s="673">
        <f>IFERROR(V356/H356,"0")+IFERROR(V357/H357,"0")+IFERROR(V358/H358,"0")+IFERROR(V359/H359,"0")</f>
        <v/>
      </c>
      <c r="W360" s="673">
        <f>IFERROR(IF(W356="",0,W356),"0")+IFERROR(IF(W357="",0,W357),"0")+IFERROR(IF(W358="",0,W358),"0")+IFERROR(IF(W359="",0,W359),"0")</f>
        <v/>
      </c>
      <c r="X360" s="674" t="n"/>
      <c r="Y360" s="674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1" t="n"/>
      <c r="M361" s="672" t="inlineStr">
        <is>
          <t>Итого</t>
        </is>
      </c>
      <c r="N361" s="642" t="n"/>
      <c r="O361" s="642" t="n"/>
      <c r="P361" s="642" t="n"/>
      <c r="Q361" s="642" t="n"/>
      <c r="R361" s="642" t="n"/>
      <c r="S361" s="643" t="n"/>
      <c r="T361" s="43" t="inlineStr">
        <is>
          <t>кг</t>
        </is>
      </c>
      <c r="U361" s="673">
        <f>IFERROR(SUM(U356:U359),"0")</f>
        <v/>
      </c>
      <c r="V361" s="673">
        <f>IFERROR(SUM(V356:V359),"0")</f>
        <v/>
      </c>
      <c r="W361" s="43" t="n"/>
      <c r="X361" s="674" t="n"/>
      <c r="Y361" s="674" t="n"/>
    </row>
    <row r="362" ht="14.25" customHeight="1">
      <c r="A362" s="315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15" t="n"/>
      <c r="Y362" s="315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16" t="n">
        <v>4680115881648</v>
      </c>
      <c r="E363" s="634" t="n"/>
      <c r="F363" s="666" t="n">
        <v>1</v>
      </c>
      <c r="G363" s="38" t="n">
        <v>4</v>
      </c>
      <c r="H363" s="666" t="n">
        <v>4</v>
      </c>
      <c r="I363" s="666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66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68" t="n"/>
      <c r="O363" s="668" t="n"/>
      <c r="P363" s="668" t="n"/>
      <c r="Q363" s="634" t="n"/>
      <c r="R363" s="40" t="inlineStr"/>
      <c r="S363" s="40" t="inlineStr"/>
      <c r="T363" s="41" t="inlineStr">
        <is>
          <t>кг</t>
        </is>
      </c>
      <c r="U363" s="669" t="n">
        <v>0</v>
      </c>
      <c r="V363" s="670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5" t="inlineStr">
        <is>
          <t>КИ</t>
        </is>
      </c>
    </row>
    <row r="364">
      <c r="A364" s="324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1" t="n"/>
      <c r="M364" s="672" t="inlineStr">
        <is>
          <t>Итого</t>
        </is>
      </c>
      <c r="N364" s="642" t="n"/>
      <c r="O364" s="642" t="n"/>
      <c r="P364" s="642" t="n"/>
      <c r="Q364" s="642" t="n"/>
      <c r="R364" s="642" t="n"/>
      <c r="S364" s="643" t="n"/>
      <c r="T364" s="43" t="inlineStr">
        <is>
          <t>кор</t>
        </is>
      </c>
      <c r="U364" s="673">
        <f>IFERROR(U363/H363,"0")</f>
        <v/>
      </c>
      <c r="V364" s="673">
        <f>IFERROR(V363/H363,"0")</f>
        <v/>
      </c>
      <c r="W364" s="673">
        <f>IFERROR(IF(W363="",0,W363),"0")</f>
        <v/>
      </c>
      <c r="X364" s="674" t="n"/>
      <c r="Y364" s="674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1" t="n"/>
      <c r="M365" s="672" t="inlineStr">
        <is>
          <t>Итого</t>
        </is>
      </c>
      <c r="N365" s="642" t="n"/>
      <c r="O365" s="642" t="n"/>
      <c r="P365" s="642" t="n"/>
      <c r="Q365" s="642" t="n"/>
      <c r="R365" s="642" t="n"/>
      <c r="S365" s="643" t="n"/>
      <c r="T365" s="43" t="inlineStr">
        <is>
          <t>кг</t>
        </is>
      </c>
      <c r="U365" s="673">
        <f>IFERROR(SUM(U363:U363),"0")</f>
        <v/>
      </c>
      <c r="V365" s="673">
        <f>IFERROR(SUM(V363:V363),"0")</f>
        <v/>
      </c>
      <c r="W365" s="43" t="n"/>
      <c r="X365" s="674" t="n"/>
      <c r="Y365" s="674" t="n"/>
    </row>
    <row r="366" ht="14.25" customHeight="1">
      <c r="A366" s="315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15" t="n"/>
      <c r="Y366" s="315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16" t="n">
        <v>4680115883017</v>
      </c>
      <c r="E367" s="634" t="n"/>
      <c r="F367" s="666" t="n">
        <v>0.03</v>
      </c>
      <c r="G367" s="38" t="n">
        <v>20</v>
      </c>
      <c r="H367" s="666" t="n">
        <v>0.6</v>
      </c>
      <c r="I367" s="666" t="n">
        <v>0.9</v>
      </c>
      <c r="J367" s="38" t="n">
        <v>350</v>
      </c>
      <c r="K367" s="39" t="inlineStr">
        <is>
          <t>ДК</t>
        </is>
      </c>
      <c r="L367" s="38" t="n">
        <v>60</v>
      </c>
      <c r="M367" s="867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68" t="n"/>
      <c r="O367" s="668" t="n"/>
      <c r="P367" s="668" t="n"/>
      <c r="Q367" s="634" t="n"/>
      <c r="R367" s="40" t="inlineStr"/>
      <c r="S367" s="40" t="inlineStr"/>
      <c r="T367" s="41" t="inlineStr">
        <is>
          <t>кг</t>
        </is>
      </c>
      <c r="U367" s="669" t="n">
        <v>0</v>
      </c>
      <c r="V367" s="670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6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16" t="n">
        <v>4680115883031</v>
      </c>
      <c r="E368" s="634" t="n"/>
      <c r="F368" s="666" t="n">
        <v>0.03</v>
      </c>
      <c r="G368" s="38" t="n">
        <v>20</v>
      </c>
      <c r="H368" s="666" t="n">
        <v>0.6</v>
      </c>
      <c r="I368" s="666" t="n">
        <v>0.9</v>
      </c>
      <c r="J368" s="38" t="n">
        <v>350</v>
      </c>
      <c r="K368" s="39" t="inlineStr">
        <is>
          <t>ДК</t>
        </is>
      </c>
      <c r="L368" s="38" t="n">
        <v>60</v>
      </c>
      <c r="M368" s="868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68" t="n"/>
      <c r="O368" s="668" t="n"/>
      <c r="P368" s="668" t="n"/>
      <c r="Q368" s="634" t="n"/>
      <c r="R368" s="40" t="inlineStr"/>
      <c r="S368" s="40" t="inlineStr"/>
      <c r="T368" s="41" t="inlineStr">
        <is>
          <t>кг</t>
        </is>
      </c>
      <c r="U368" s="669" t="n">
        <v>0</v>
      </c>
      <c r="V368" s="670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67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16" t="n">
        <v>4680115883024</v>
      </c>
      <c r="E369" s="634" t="n"/>
      <c r="F369" s="666" t="n">
        <v>0.03</v>
      </c>
      <c r="G369" s="38" t="n">
        <v>20</v>
      </c>
      <c r="H369" s="666" t="n">
        <v>0.6</v>
      </c>
      <c r="I369" s="666" t="n">
        <v>0.9</v>
      </c>
      <c r="J369" s="38" t="n">
        <v>350</v>
      </c>
      <c r="K369" s="39" t="inlineStr">
        <is>
          <t>ДК</t>
        </is>
      </c>
      <c r="L369" s="38" t="n">
        <v>60</v>
      </c>
      <c r="M369" s="869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68" t="n"/>
      <c r="O369" s="668" t="n"/>
      <c r="P369" s="668" t="n"/>
      <c r="Q369" s="634" t="n"/>
      <c r="R369" s="40" t="inlineStr"/>
      <c r="S369" s="40" t="inlineStr"/>
      <c r="T369" s="41" t="inlineStr">
        <is>
          <t>кг</t>
        </is>
      </c>
      <c r="U369" s="669" t="n">
        <v>0</v>
      </c>
      <c r="V369" s="670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68" t="inlineStr">
        <is>
          <t>КИ</t>
        </is>
      </c>
    </row>
    <row r="370">
      <c r="A370" s="324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1" t="n"/>
      <c r="M370" s="672" t="inlineStr">
        <is>
          <t>Итого</t>
        </is>
      </c>
      <c r="N370" s="642" t="n"/>
      <c r="O370" s="642" t="n"/>
      <c r="P370" s="642" t="n"/>
      <c r="Q370" s="642" t="n"/>
      <c r="R370" s="642" t="n"/>
      <c r="S370" s="643" t="n"/>
      <c r="T370" s="43" t="inlineStr">
        <is>
          <t>кор</t>
        </is>
      </c>
      <c r="U370" s="673">
        <f>IFERROR(U367/H367,"0")+IFERROR(U368/H368,"0")+IFERROR(U369/H369,"0")</f>
        <v/>
      </c>
      <c r="V370" s="673">
        <f>IFERROR(V367/H367,"0")+IFERROR(V368/H368,"0")+IFERROR(V369/H369,"0")</f>
        <v/>
      </c>
      <c r="W370" s="673">
        <f>IFERROR(IF(W367="",0,W367),"0")+IFERROR(IF(W368="",0,W368),"0")+IFERROR(IF(W369="",0,W369),"0")</f>
        <v/>
      </c>
      <c r="X370" s="674" t="n"/>
      <c r="Y370" s="674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1" t="n"/>
      <c r="M371" s="672" t="inlineStr">
        <is>
          <t>Итого</t>
        </is>
      </c>
      <c r="N371" s="642" t="n"/>
      <c r="O371" s="642" t="n"/>
      <c r="P371" s="642" t="n"/>
      <c r="Q371" s="642" t="n"/>
      <c r="R371" s="642" t="n"/>
      <c r="S371" s="643" t="n"/>
      <c r="T371" s="43" t="inlineStr">
        <is>
          <t>кг</t>
        </is>
      </c>
      <c r="U371" s="673">
        <f>IFERROR(SUM(U367:U369),"0")</f>
        <v/>
      </c>
      <c r="V371" s="673">
        <f>IFERROR(SUM(V367:V369),"0")</f>
        <v/>
      </c>
      <c r="W371" s="43" t="n"/>
      <c r="X371" s="674" t="n"/>
      <c r="Y371" s="674" t="n"/>
    </row>
    <row r="372" ht="14.25" customHeight="1">
      <c r="A372" s="315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15" t="n"/>
      <c r="Y372" s="315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16" t="n">
        <v>4680115882997</v>
      </c>
      <c r="E373" s="634" t="n"/>
      <c r="F373" s="666" t="n">
        <v>0.13</v>
      </c>
      <c r="G373" s="38" t="n">
        <v>10</v>
      </c>
      <c r="H373" s="666" t="n">
        <v>1.3</v>
      </c>
      <c r="I373" s="666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0" t="inlineStr">
        <is>
          <t>с/в колбасы «Филейбургская с филе сочного окорока» ф/в 0,13 н/о ТМ «Баварушка»</t>
        </is>
      </c>
      <c r="N373" s="668" t="n"/>
      <c r="O373" s="668" t="n"/>
      <c r="P373" s="668" t="n"/>
      <c r="Q373" s="634" t="n"/>
      <c r="R373" s="40" t="inlineStr"/>
      <c r="S373" s="40" t="inlineStr"/>
      <c r="T373" s="41" t="inlineStr">
        <is>
          <t>кг</t>
        </is>
      </c>
      <c r="U373" s="669" t="n">
        <v>0</v>
      </c>
      <c r="V373" s="670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69" t="inlineStr">
        <is>
          <t>КИ</t>
        </is>
      </c>
    </row>
    <row r="374">
      <c r="A374" s="324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1" t="n"/>
      <c r="M374" s="672" t="inlineStr">
        <is>
          <t>Итого</t>
        </is>
      </c>
      <c r="N374" s="642" t="n"/>
      <c r="O374" s="642" t="n"/>
      <c r="P374" s="642" t="n"/>
      <c r="Q374" s="642" t="n"/>
      <c r="R374" s="642" t="n"/>
      <c r="S374" s="643" t="n"/>
      <c r="T374" s="43" t="inlineStr">
        <is>
          <t>кор</t>
        </is>
      </c>
      <c r="U374" s="673">
        <f>IFERROR(U373/H373,"0")</f>
        <v/>
      </c>
      <c r="V374" s="673">
        <f>IFERROR(V373/H373,"0")</f>
        <v/>
      </c>
      <c r="W374" s="673">
        <f>IFERROR(IF(W373="",0,W373),"0")</f>
        <v/>
      </c>
      <c r="X374" s="674" t="n"/>
      <c r="Y374" s="674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1" t="n"/>
      <c r="M375" s="672" t="inlineStr">
        <is>
          <t>Итого</t>
        </is>
      </c>
      <c r="N375" s="642" t="n"/>
      <c r="O375" s="642" t="n"/>
      <c r="P375" s="642" t="n"/>
      <c r="Q375" s="642" t="n"/>
      <c r="R375" s="642" t="n"/>
      <c r="S375" s="643" t="n"/>
      <c r="T375" s="43" t="inlineStr">
        <is>
          <t>кг</t>
        </is>
      </c>
      <c r="U375" s="673">
        <f>IFERROR(SUM(U373:U373),"0")</f>
        <v/>
      </c>
      <c r="V375" s="673">
        <f>IFERROR(SUM(V373:V373),"0")</f>
        <v/>
      </c>
      <c r="W375" s="43" t="n"/>
      <c r="X375" s="674" t="n"/>
      <c r="Y375" s="674" t="n"/>
    </row>
    <row r="376" ht="16.5" customHeight="1">
      <c r="A376" s="314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14" t="n"/>
      <c r="Y376" s="314" t="n"/>
    </row>
    <row r="377" ht="14.25" customHeight="1">
      <c r="A377" s="315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15" t="n"/>
      <c r="Y377" s="315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16" t="n">
        <v>4607091389388</v>
      </c>
      <c r="E378" s="634" t="n"/>
      <c r="F378" s="666" t="n">
        <v>1.3</v>
      </c>
      <c r="G378" s="38" t="n">
        <v>4</v>
      </c>
      <c r="H378" s="666" t="n">
        <v>5.2</v>
      </c>
      <c r="I378" s="666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1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68" t="n"/>
      <c r="O378" s="668" t="n"/>
      <c r="P378" s="668" t="n"/>
      <c r="Q378" s="634" t="n"/>
      <c r="R378" s="40" t="inlineStr"/>
      <c r="S378" s="40" t="inlineStr"/>
      <c r="T378" s="41" t="inlineStr">
        <is>
          <t>кг</t>
        </is>
      </c>
      <c r="U378" s="669" t="n">
        <v>0</v>
      </c>
      <c r="V378" s="670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0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16" t="n">
        <v>4607091389364</v>
      </c>
      <c r="E379" s="634" t="n"/>
      <c r="F379" s="666" t="n">
        <v>0.42</v>
      </c>
      <c r="G379" s="38" t="n">
        <v>6</v>
      </c>
      <c r="H379" s="666" t="n">
        <v>2.52</v>
      </c>
      <c r="I379" s="666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2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68" t="n"/>
      <c r="O379" s="668" t="n"/>
      <c r="P379" s="668" t="n"/>
      <c r="Q379" s="634" t="n"/>
      <c r="R379" s="40" t="inlineStr"/>
      <c r="S379" s="40" t="inlineStr"/>
      <c r="T379" s="41" t="inlineStr">
        <is>
          <t>кг</t>
        </is>
      </c>
      <c r="U379" s="669" t="n">
        <v>0</v>
      </c>
      <c r="V379" s="670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1" t="inlineStr">
        <is>
          <t>КИ</t>
        </is>
      </c>
    </row>
    <row r="380">
      <c r="A380" s="324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1" t="n"/>
      <c r="M380" s="672" t="inlineStr">
        <is>
          <t>Итого</t>
        </is>
      </c>
      <c r="N380" s="642" t="n"/>
      <c r="O380" s="642" t="n"/>
      <c r="P380" s="642" t="n"/>
      <c r="Q380" s="642" t="n"/>
      <c r="R380" s="642" t="n"/>
      <c r="S380" s="643" t="n"/>
      <c r="T380" s="43" t="inlineStr">
        <is>
          <t>кор</t>
        </is>
      </c>
      <c r="U380" s="673">
        <f>IFERROR(U378/H378,"0")+IFERROR(U379/H379,"0")</f>
        <v/>
      </c>
      <c r="V380" s="673">
        <f>IFERROR(V378/H378,"0")+IFERROR(V379/H379,"0")</f>
        <v/>
      </c>
      <c r="W380" s="673">
        <f>IFERROR(IF(W378="",0,W378),"0")+IFERROR(IF(W379="",0,W379),"0")</f>
        <v/>
      </c>
      <c r="X380" s="674" t="n"/>
      <c r="Y380" s="674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1" t="n"/>
      <c r="M381" s="672" t="inlineStr">
        <is>
          <t>Итого</t>
        </is>
      </c>
      <c r="N381" s="642" t="n"/>
      <c r="O381" s="642" t="n"/>
      <c r="P381" s="642" t="n"/>
      <c r="Q381" s="642" t="n"/>
      <c r="R381" s="642" t="n"/>
      <c r="S381" s="643" t="n"/>
      <c r="T381" s="43" t="inlineStr">
        <is>
          <t>кг</t>
        </is>
      </c>
      <c r="U381" s="673">
        <f>IFERROR(SUM(U378:U379),"0")</f>
        <v/>
      </c>
      <c r="V381" s="673">
        <f>IFERROR(SUM(V378:V379),"0")</f>
        <v/>
      </c>
      <c r="W381" s="43" t="n"/>
      <c r="X381" s="674" t="n"/>
      <c r="Y381" s="674" t="n"/>
    </row>
    <row r="382" ht="14.25" customHeight="1">
      <c r="A382" s="315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15" t="n"/>
      <c r="Y382" s="315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16" t="n">
        <v>4607091389739</v>
      </c>
      <c r="E383" s="634" t="n"/>
      <c r="F383" s="666" t="n">
        <v>0.7</v>
      </c>
      <c r="G383" s="38" t="n">
        <v>6</v>
      </c>
      <c r="H383" s="666" t="n">
        <v>4.2</v>
      </c>
      <c r="I383" s="666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3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68" t="n"/>
      <c r="O383" s="668" t="n"/>
      <c r="P383" s="668" t="n"/>
      <c r="Q383" s="634" t="n"/>
      <c r="R383" s="40" t="inlineStr"/>
      <c r="S383" s="40" t="inlineStr"/>
      <c r="T383" s="41" t="inlineStr">
        <is>
          <t>кг</t>
        </is>
      </c>
      <c r="U383" s="669" t="n">
        <v>0</v>
      </c>
      <c r="V383" s="670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2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16" t="n">
        <v>4680115883048</v>
      </c>
      <c r="E384" s="634" t="n"/>
      <c r="F384" s="666" t="n">
        <v>1</v>
      </c>
      <c r="G384" s="38" t="n">
        <v>4</v>
      </c>
      <c r="H384" s="666" t="n">
        <v>4</v>
      </c>
      <c r="I384" s="666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4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68" t="n"/>
      <c r="O384" s="668" t="n"/>
      <c r="P384" s="668" t="n"/>
      <c r="Q384" s="634" t="n"/>
      <c r="R384" s="40" t="inlineStr"/>
      <c r="S384" s="40" t="inlineStr"/>
      <c r="T384" s="41" t="inlineStr">
        <is>
          <t>кг</t>
        </is>
      </c>
      <c r="U384" s="669" t="n">
        <v>0</v>
      </c>
      <c r="V384" s="670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3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16" t="n">
        <v>4607091389425</v>
      </c>
      <c r="E385" s="634" t="n"/>
      <c r="F385" s="666" t="n">
        <v>0.35</v>
      </c>
      <c r="G385" s="38" t="n">
        <v>6</v>
      </c>
      <c r="H385" s="666" t="n">
        <v>2.1</v>
      </c>
      <c r="I385" s="666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75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68" t="n"/>
      <c r="O385" s="668" t="n"/>
      <c r="P385" s="668" t="n"/>
      <c r="Q385" s="634" t="n"/>
      <c r="R385" s="40" t="inlineStr"/>
      <c r="S385" s="40" t="inlineStr"/>
      <c r="T385" s="41" t="inlineStr">
        <is>
          <t>кг</t>
        </is>
      </c>
      <c r="U385" s="669" t="n">
        <v>0</v>
      </c>
      <c r="V385" s="670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4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16" t="n">
        <v>4680115882911</v>
      </c>
      <c r="E386" s="634" t="n"/>
      <c r="F386" s="666" t="n">
        <v>0.4</v>
      </c>
      <c r="G386" s="38" t="n">
        <v>6</v>
      </c>
      <c r="H386" s="666" t="n">
        <v>2.4</v>
      </c>
      <c r="I386" s="666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76" t="inlineStr">
        <is>
          <t>П/к колбасы «Балыкбургская по-баварски» Фикс.вес 0,4 н/о мгс ТМ «Баварушка»</t>
        </is>
      </c>
      <c r="N386" s="668" t="n"/>
      <c r="O386" s="668" t="n"/>
      <c r="P386" s="668" t="n"/>
      <c r="Q386" s="634" t="n"/>
      <c r="R386" s="40" t="inlineStr"/>
      <c r="S386" s="40" t="inlineStr"/>
      <c r="T386" s="41" t="inlineStr">
        <is>
          <t>кг</t>
        </is>
      </c>
      <c r="U386" s="669" t="n">
        <v>0</v>
      </c>
      <c r="V386" s="670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5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16" t="n">
        <v>4680115880771</v>
      </c>
      <c r="E387" s="634" t="n"/>
      <c r="F387" s="666" t="n">
        <v>0.28</v>
      </c>
      <c r="G387" s="38" t="n">
        <v>6</v>
      </c>
      <c r="H387" s="666" t="n">
        <v>1.68</v>
      </c>
      <c r="I387" s="666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77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68" t="n"/>
      <c r="O387" s="668" t="n"/>
      <c r="P387" s="668" t="n"/>
      <c r="Q387" s="634" t="n"/>
      <c r="R387" s="40" t="inlineStr"/>
      <c r="S387" s="40" t="inlineStr"/>
      <c r="T387" s="41" t="inlineStr">
        <is>
          <t>кг</t>
        </is>
      </c>
      <c r="U387" s="669" t="n">
        <v>0</v>
      </c>
      <c r="V387" s="670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6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16" t="n">
        <v>4607091389500</v>
      </c>
      <c r="E388" s="634" t="n"/>
      <c r="F388" s="666" t="n">
        <v>0.35</v>
      </c>
      <c r="G388" s="38" t="n">
        <v>6</v>
      </c>
      <c r="H388" s="666" t="n">
        <v>2.1</v>
      </c>
      <c r="I388" s="666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78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68" t="n"/>
      <c r="O388" s="668" t="n"/>
      <c r="P388" s="668" t="n"/>
      <c r="Q388" s="634" t="n"/>
      <c r="R388" s="40" t="inlineStr"/>
      <c r="S388" s="40" t="inlineStr"/>
      <c r="T388" s="41" t="inlineStr">
        <is>
          <t>кг</t>
        </is>
      </c>
      <c r="U388" s="669" t="n">
        <v>0</v>
      </c>
      <c r="V388" s="670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16" t="n">
        <v>4680115881983</v>
      </c>
      <c r="E389" s="634" t="n"/>
      <c r="F389" s="666" t="n">
        <v>0.28</v>
      </c>
      <c r="G389" s="38" t="n">
        <v>4</v>
      </c>
      <c r="H389" s="666" t="n">
        <v>1.12</v>
      </c>
      <c r="I389" s="666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79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68" t="n"/>
      <c r="O389" s="668" t="n"/>
      <c r="P389" s="668" t="n"/>
      <c r="Q389" s="634" t="n"/>
      <c r="R389" s="40" t="inlineStr"/>
      <c r="S389" s="40" t="inlineStr"/>
      <c r="T389" s="41" t="inlineStr">
        <is>
          <t>кг</t>
        </is>
      </c>
      <c r="U389" s="669" t="n">
        <v>0</v>
      </c>
      <c r="V389" s="670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78" t="inlineStr">
        <is>
          <t>КИ</t>
        </is>
      </c>
    </row>
    <row r="390">
      <c r="A390" s="324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1" t="n"/>
      <c r="M390" s="672" t="inlineStr">
        <is>
          <t>Итого</t>
        </is>
      </c>
      <c r="N390" s="642" t="n"/>
      <c r="O390" s="642" t="n"/>
      <c r="P390" s="642" t="n"/>
      <c r="Q390" s="642" t="n"/>
      <c r="R390" s="642" t="n"/>
      <c r="S390" s="643" t="n"/>
      <c r="T390" s="43" t="inlineStr">
        <is>
          <t>кор</t>
        </is>
      </c>
      <c r="U390" s="673">
        <f>IFERROR(U383/H383,"0")+IFERROR(U384/H384,"0")+IFERROR(U385/H385,"0")+IFERROR(U386/H386,"0")+IFERROR(U387/H387,"0")+IFERROR(U388/H388,"0")+IFERROR(U389/H389,"0")</f>
        <v/>
      </c>
      <c r="V390" s="673">
        <f>IFERROR(V383/H383,"0")+IFERROR(V384/H384,"0")+IFERROR(V385/H385,"0")+IFERROR(V386/H386,"0")+IFERROR(V387/H387,"0")+IFERROR(V388/H388,"0")+IFERROR(V389/H389,"0")</f>
        <v/>
      </c>
      <c r="W390" s="673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4" t="n"/>
      <c r="Y390" s="674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1" t="n"/>
      <c r="M391" s="672" t="inlineStr">
        <is>
          <t>Итого</t>
        </is>
      </c>
      <c r="N391" s="642" t="n"/>
      <c r="O391" s="642" t="n"/>
      <c r="P391" s="642" t="n"/>
      <c r="Q391" s="642" t="n"/>
      <c r="R391" s="642" t="n"/>
      <c r="S391" s="643" t="n"/>
      <c r="T391" s="43" t="inlineStr">
        <is>
          <t>кг</t>
        </is>
      </c>
      <c r="U391" s="673">
        <f>IFERROR(SUM(U383:U389),"0")</f>
        <v/>
      </c>
      <c r="V391" s="673">
        <f>IFERROR(SUM(V383:V389),"0")</f>
        <v/>
      </c>
      <c r="W391" s="43" t="n"/>
      <c r="X391" s="674" t="n"/>
      <c r="Y391" s="674" t="n"/>
    </row>
    <row r="392" ht="14.25" customHeight="1">
      <c r="A392" s="315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15" t="n"/>
      <c r="Y392" s="315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16" t="n">
        <v>4680115883000</v>
      </c>
      <c r="E393" s="634" t="n"/>
      <c r="F393" s="666" t="n">
        <v>0.03</v>
      </c>
      <c r="G393" s="38" t="n">
        <v>20</v>
      </c>
      <c r="H393" s="666" t="n">
        <v>0.6</v>
      </c>
      <c r="I393" s="666" t="n">
        <v>0.9</v>
      </c>
      <c r="J393" s="38" t="n">
        <v>350</v>
      </c>
      <c r="K393" s="39" t="inlineStr">
        <is>
          <t>ДК</t>
        </is>
      </c>
      <c r="L393" s="38" t="n">
        <v>60</v>
      </c>
      <c r="M393" s="880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68" t="n"/>
      <c r="O393" s="668" t="n"/>
      <c r="P393" s="668" t="n"/>
      <c r="Q393" s="634" t="n"/>
      <c r="R393" s="40" t="inlineStr"/>
      <c r="S393" s="40" t="inlineStr"/>
      <c r="T393" s="41" t="inlineStr">
        <is>
          <t>кг</t>
        </is>
      </c>
      <c r="U393" s="669" t="n">
        <v>0</v>
      </c>
      <c r="V393" s="670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79" t="inlineStr">
        <is>
          <t>КИ</t>
        </is>
      </c>
    </row>
    <row r="394">
      <c r="A394" s="324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1" t="n"/>
      <c r="M394" s="672" t="inlineStr">
        <is>
          <t>Итого</t>
        </is>
      </c>
      <c r="N394" s="642" t="n"/>
      <c r="O394" s="642" t="n"/>
      <c r="P394" s="642" t="n"/>
      <c r="Q394" s="642" t="n"/>
      <c r="R394" s="642" t="n"/>
      <c r="S394" s="643" t="n"/>
      <c r="T394" s="43" t="inlineStr">
        <is>
          <t>кор</t>
        </is>
      </c>
      <c r="U394" s="673">
        <f>IFERROR(U393/H393,"0")</f>
        <v/>
      </c>
      <c r="V394" s="673">
        <f>IFERROR(V393/H393,"0")</f>
        <v/>
      </c>
      <c r="W394" s="673">
        <f>IFERROR(IF(W393="",0,W393),"0")</f>
        <v/>
      </c>
      <c r="X394" s="674" t="n"/>
      <c r="Y394" s="674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1" t="n"/>
      <c r="M395" s="672" t="inlineStr">
        <is>
          <t>Итого</t>
        </is>
      </c>
      <c r="N395" s="642" t="n"/>
      <c r="O395" s="642" t="n"/>
      <c r="P395" s="642" t="n"/>
      <c r="Q395" s="642" t="n"/>
      <c r="R395" s="642" t="n"/>
      <c r="S395" s="643" t="n"/>
      <c r="T395" s="43" t="inlineStr">
        <is>
          <t>кг</t>
        </is>
      </c>
      <c r="U395" s="673">
        <f>IFERROR(SUM(U393:U393),"0")</f>
        <v/>
      </c>
      <c r="V395" s="673">
        <f>IFERROR(SUM(V393:V393),"0")</f>
        <v/>
      </c>
      <c r="W395" s="43" t="n"/>
      <c r="X395" s="674" t="n"/>
      <c r="Y395" s="674" t="n"/>
    </row>
    <row r="396" ht="14.25" customHeight="1">
      <c r="A396" s="315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15" t="n"/>
      <c r="Y396" s="315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16" t="n">
        <v>4680115882980</v>
      </c>
      <c r="E397" s="634" t="n"/>
      <c r="F397" s="666" t="n">
        <v>0.13</v>
      </c>
      <c r="G397" s="38" t="n">
        <v>10</v>
      </c>
      <c r="H397" s="666" t="n">
        <v>1.3</v>
      </c>
      <c r="I397" s="666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1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68" t="n"/>
      <c r="O397" s="668" t="n"/>
      <c r="P397" s="668" t="n"/>
      <c r="Q397" s="634" t="n"/>
      <c r="R397" s="40" t="inlineStr"/>
      <c r="S397" s="40" t="inlineStr"/>
      <c r="T397" s="41" t="inlineStr">
        <is>
          <t>кг</t>
        </is>
      </c>
      <c r="U397" s="669" t="n">
        <v>0</v>
      </c>
      <c r="V397" s="670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0" t="inlineStr">
        <is>
          <t>КИ</t>
        </is>
      </c>
    </row>
    <row r="398">
      <c r="A398" s="324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1" t="n"/>
      <c r="M398" s="672" t="inlineStr">
        <is>
          <t>Итого</t>
        </is>
      </c>
      <c r="N398" s="642" t="n"/>
      <c r="O398" s="642" t="n"/>
      <c r="P398" s="642" t="n"/>
      <c r="Q398" s="642" t="n"/>
      <c r="R398" s="642" t="n"/>
      <c r="S398" s="643" t="n"/>
      <c r="T398" s="43" t="inlineStr">
        <is>
          <t>кор</t>
        </is>
      </c>
      <c r="U398" s="673">
        <f>IFERROR(U397/H397,"0")</f>
        <v/>
      </c>
      <c r="V398" s="673">
        <f>IFERROR(V397/H397,"0")</f>
        <v/>
      </c>
      <c r="W398" s="673">
        <f>IFERROR(IF(W397="",0,W397),"0")</f>
        <v/>
      </c>
      <c r="X398" s="674" t="n"/>
      <c r="Y398" s="674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1" t="n"/>
      <c r="M399" s="672" t="inlineStr">
        <is>
          <t>Итого</t>
        </is>
      </c>
      <c r="N399" s="642" t="n"/>
      <c r="O399" s="642" t="n"/>
      <c r="P399" s="642" t="n"/>
      <c r="Q399" s="642" t="n"/>
      <c r="R399" s="642" t="n"/>
      <c r="S399" s="643" t="n"/>
      <c r="T399" s="43" t="inlineStr">
        <is>
          <t>кг</t>
        </is>
      </c>
      <c r="U399" s="673">
        <f>IFERROR(SUM(U397:U397),"0")</f>
        <v/>
      </c>
      <c r="V399" s="673">
        <f>IFERROR(SUM(V397:V397),"0")</f>
        <v/>
      </c>
      <c r="W399" s="43" t="n"/>
      <c r="X399" s="674" t="n"/>
      <c r="Y399" s="674" t="n"/>
    </row>
    <row r="400" ht="27.75" customHeight="1">
      <c r="A400" s="337" t="inlineStr">
        <is>
          <t>Дугушка</t>
        </is>
      </c>
      <c r="B400" s="665" t="n"/>
      <c r="C400" s="665" t="n"/>
      <c r="D400" s="665" t="n"/>
      <c r="E400" s="665" t="n"/>
      <c r="F400" s="665" t="n"/>
      <c r="G400" s="665" t="n"/>
      <c r="H400" s="665" t="n"/>
      <c r="I400" s="665" t="n"/>
      <c r="J400" s="665" t="n"/>
      <c r="K400" s="665" t="n"/>
      <c r="L400" s="665" t="n"/>
      <c r="M400" s="665" t="n"/>
      <c r="N400" s="665" t="n"/>
      <c r="O400" s="665" t="n"/>
      <c r="P400" s="665" t="n"/>
      <c r="Q400" s="665" t="n"/>
      <c r="R400" s="665" t="n"/>
      <c r="S400" s="665" t="n"/>
      <c r="T400" s="665" t="n"/>
      <c r="U400" s="665" t="n"/>
      <c r="V400" s="665" t="n"/>
      <c r="W400" s="665" t="n"/>
      <c r="X400" s="55" t="n"/>
      <c r="Y400" s="55" t="n"/>
    </row>
    <row r="401" ht="16.5" customHeight="1">
      <c r="A401" s="314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14" t="n"/>
      <c r="Y401" s="314" t="n"/>
    </row>
    <row r="402" ht="14.25" customHeight="1">
      <c r="A402" s="315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15" t="n"/>
      <c r="Y402" s="315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16" t="n">
        <v>4607091389067</v>
      </c>
      <c r="E403" s="634" t="n"/>
      <c r="F403" s="666" t="n">
        <v>0.88</v>
      </c>
      <c r="G403" s="38" t="n">
        <v>6</v>
      </c>
      <c r="H403" s="666" t="n">
        <v>5.28</v>
      </c>
      <c r="I403" s="666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2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68" t="n"/>
      <c r="O403" s="668" t="n"/>
      <c r="P403" s="668" t="n"/>
      <c r="Q403" s="634" t="n"/>
      <c r="R403" s="40" t="inlineStr"/>
      <c r="S403" s="40" t="inlineStr"/>
      <c r="T403" s="41" t="inlineStr">
        <is>
          <t>кг</t>
        </is>
      </c>
      <c r="U403" s="669" t="n">
        <v>0</v>
      </c>
      <c r="V403" s="670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1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16" t="n">
        <v>4607091383522</v>
      </c>
      <c r="E404" s="634" t="n"/>
      <c r="F404" s="666" t="n">
        <v>0.88</v>
      </c>
      <c r="G404" s="38" t="n">
        <v>6</v>
      </c>
      <c r="H404" s="666" t="n">
        <v>5.28</v>
      </c>
      <c r="I404" s="666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3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68" t="n"/>
      <c r="O404" s="668" t="n"/>
      <c r="P404" s="668" t="n"/>
      <c r="Q404" s="634" t="n"/>
      <c r="R404" s="40" t="inlineStr"/>
      <c r="S404" s="40" t="inlineStr"/>
      <c r="T404" s="41" t="inlineStr">
        <is>
          <t>кг</t>
        </is>
      </c>
      <c r="U404" s="669" t="n">
        <v>0</v>
      </c>
      <c r="V404" s="670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2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16" t="n">
        <v>4607091384437</v>
      </c>
      <c r="E405" s="634" t="n"/>
      <c r="F405" s="666" t="n">
        <v>0.88</v>
      </c>
      <c r="G405" s="38" t="n">
        <v>6</v>
      </c>
      <c r="H405" s="666" t="n">
        <v>5.28</v>
      </c>
      <c r="I405" s="666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4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68" t="n"/>
      <c r="O405" s="668" t="n"/>
      <c r="P405" s="668" t="n"/>
      <c r="Q405" s="634" t="n"/>
      <c r="R405" s="40" t="inlineStr"/>
      <c r="S405" s="40" t="inlineStr"/>
      <c r="T405" s="41" t="inlineStr">
        <is>
          <t>кг</t>
        </is>
      </c>
      <c r="U405" s="669" t="n">
        <v>60.72</v>
      </c>
      <c r="V405" s="670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3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16" t="n">
        <v>4607091389104</v>
      </c>
      <c r="E406" s="634" t="n"/>
      <c r="F406" s="666" t="n">
        <v>0.88</v>
      </c>
      <c r="G406" s="38" t="n">
        <v>6</v>
      </c>
      <c r="H406" s="666" t="n">
        <v>5.28</v>
      </c>
      <c r="I406" s="666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85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68" t="n"/>
      <c r="O406" s="668" t="n"/>
      <c r="P406" s="668" t="n"/>
      <c r="Q406" s="634" t="n"/>
      <c r="R406" s="40" t="inlineStr"/>
      <c r="S406" s="40" t="inlineStr"/>
      <c r="T406" s="41" t="inlineStr">
        <is>
          <t>кг</t>
        </is>
      </c>
      <c r="U406" s="669" t="n">
        <v>0</v>
      </c>
      <c r="V406" s="670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4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16" t="n">
        <v>4680115880603</v>
      </c>
      <c r="E407" s="634" t="n"/>
      <c r="F407" s="666" t="n">
        <v>0.6</v>
      </c>
      <c r="G407" s="38" t="n">
        <v>6</v>
      </c>
      <c r="H407" s="666" t="n">
        <v>3.6</v>
      </c>
      <c r="I407" s="666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86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68" t="n"/>
      <c r="O407" s="668" t="n"/>
      <c r="P407" s="668" t="n"/>
      <c r="Q407" s="634" t="n"/>
      <c r="R407" s="40" t="inlineStr"/>
      <c r="S407" s="40" t="inlineStr"/>
      <c r="T407" s="41" t="inlineStr">
        <is>
          <t>кг</t>
        </is>
      </c>
      <c r="U407" s="669" t="n">
        <v>88.8</v>
      </c>
      <c r="V407" s="670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5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16" t="n">
        <v>4607091389999</v>
      </c>
      <c r="E408" s="634" t="n"/>
      <c r="F408" s="666" t="n">
        <v>0.6</v>
      </c>
      <c r="G408" s="38" t="n">
        <v>6</v>
      </c>
      <c r="H408" s="666" t="n">
        <v>3.6</v>
      </c>
      <c r="I408" s="666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87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68" t="n"/>
      <c r="O408" s="668" t="n"/>
      <c r="P408" s="668" t="n"/>
      <c r="Q408" s="634" t="n"/>
      <c r="R408" s="40" t="inlineStr"/>
      <c r="S408" s="40" t="inlineStr"/>
      <c r="T408" s="41" t="inlineStr">
        <is>
          <t>кг</t>
        </is>
      </c>
      <c r="U408" s="669" t="n">
        <v>0</v>
      </c>
      <c r="V408" s="670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16" t="n">
        <v>4680115882782</v>
      </c>
      <c r="E409" s="634" t="n"/>
      <c r="F409" s="666" t="n">
        <v>0.6</v>
      </c>
      <c r="G409" s="38" t="n">
        <v>6</v>
      </c>
      <c r="H409" s="666" t="n">
        <v>3.6</v>
      </c>
      <c r="I409" s="666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88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68" t="n"/>
      <c r="O409" s="668" t="n"/>
      <c r="P409" s="668" t="n"/>
      <c r="Q409" s="634" t="n"/>
      <c r="R409" s="40" t="inlineStr"/>
      <c r="S409" s="40" t="inlineStr"/>
      <c r="T409" s="41" t="inlineStr">
        <is>
          <t>кг</t>
        </is>
      </c>
      <c r="U409" s="669" t="n">
        <v>0</v>
      </c>
      <c r="V409" s="670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16" t="n">
        <v>4607091389098</v>
      </c>
      <c r="E410" s="634" t="n"/>
      <c r="F410" s="666" t="n">
        <v>0.4</v>
      </c>
      <c r="G410" s="38" t="n">
        <v>6</v>
      </c>
      <c r="H410" s="666" t="n">
        <v>2.4</v>
      </c>
      <c r="I410" s="666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89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68" t="n"/>
      <c r="O410" s="668" t="n"/>
      <c r="P410" s="668" t="n"/>
      <c r="Q410" s="634" t="n"/>
      <c r="R410" s="40" t="inlineStr"/>
      <c r="S410" s="40" t="inlineStr"/>
      <c r="T410" s="41" t="inlineStr">
        <is>
          <t>кг</t>
        </is>
      </c>
      <c r="U410" s="669" t="n">
        <v>59.2</v>
      </c>
      <c r="V410" s="670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16" t="n">
        <v>4607091389982</v>
      </c>
      <c r="E411" s="634" t="n"/>
      <c r="F411" s="666" t="n">
        <v>0.6</v>
      </c>
      <c r="G411" s="38" t="n">
        <v>6</v>
      </c>
      <c r="H411" s="666" t="n">
        <v>3.6</v>
      </c>
      <c r="I411" s="666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0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68" t="n"/>
      <c r="O411" s="668" t="n"/>
      <c r="P411" s="668" t="n"/>
      <c r="Q411" s="634" t="n"/>
      <c r="R411" s="40" t="inlineStr"/>
      <c r="S411" s="40" t="inlineStr"/>
      <c r="T411" s="41" t="inlineStr">
        <is>
          <t>кг</t>
        </is>
      </c>
      <c r="U411" s="669" t="n">
        <v>0</v>
      </c>
      <c r="V411" s="670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89" t="inlineStr">
        <is>
          <t>КИ</t>
        </is>
      </c>
    </row>
    <row r="412">
      <c r="A412" s="324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1" t="n"/>
      <c r="M412" s="672" t="inlineStr">
        <is>
          <t>Итого</t>
        </is>
      </c>
      <c r="N412" s="642" t="n"/>
      <c r="O412" s="642" t="n"/>
      <c r="P412" s="642" t="n"/>
      <c r="Q412" s="642" t="n"/>
      <c r="R412" s="642" t="n"/>
      <c r="S412" s="643" t="n"/>
      <c r="T412" s="43" t="inlineStr">
        <is>
          <t>кор</t>
        </is>
      </c>
      <c r="U412" s="673">
        <f>IFERROR(U403/H403,"0")+IFERROR(U404/H404,"0")+IFERROR(U405/H405,"0")+IFERROR(U406/H406,"0")+IFERROR(U407/H407,"0")+IFERROR(U408/H408,"0")+IFERROR(U409/H409,"0")+IFERROR(U410/H410,"0")+IFERROR(U411/H411,"0")</f>
        <v/>
      </c>
      <c r="V412" s="673">
        <f>IFERROR(V403/H403,"0")+IFERROR(V404/H404,"0")+IFERROR(V405/H405,"0")+IFERROR(V406/H406,"0")+IFERROR(V407/H407,"0")+IFERROR(V408/H408,"0")+IFERROR(V409/H409,"0")+IFERROR(V410/H410,"0")+IFERROR(V411/H411,"0")</f>
        <v/>
      </c>
      <c r="W412" s="673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4" t="n"/>
      <c r="Y412" s="674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1" t="n"/>
      <c r="M413" s="672" t="inlineStr">
        <is>
          <t>Итого</t>
        </is>
      </c>
      <c r="N413" s="642" t="n"/>
      <c r="O413" s="642" t="n"/>
      <c r="P413" s="642" t="n"/>
      <c r="Q413" s="642" t="n"/>
      <c r="R413" s="642" t="n"/>
      <c r="S413" s="643" t="n"/>
      <c r="T413" s="43" t="inlineStr">
        <is>
          <t>кг</t>
        </is>
      </c>
      <c r="U413" s="673">
        <f>IFERROR(SUM(U403:U411),"0")</f>
        <v/>
      </c>
      <c r="V413" s="673">
        <f>IFERROR(SUM(V403:V411),"0")</f>
        <v/>
      </c>
      <c r="W413" s="43" t="n"/>
      <c r="X413" s="674" t="n"/>
      <c r="Y413" s="674" t="n"/>
    </row>
    <row r="414" ht="14.25" customHeight="1">
      <c r="A414" s="315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15" t="n"/>
      <c r="Y414" s="315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16" t="n">
        <v>4607091388930</v>
      </c>
      <c r="E415" s="634" t="n"/>
      <c r="F415" s="666" t="n">
        <v>0.88</v>
      </c>
      <c r="G415" s="38" t="n">
        <v>6</v>
      </c>
      <c r="H415" s="666" t="n">
        <v>5.28</v>
      </c>
      <c r="I415" s="666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1">
        <f>HYPERLINK("https://abi.ru/products/Охлажденные/Дугушка/Дугушка/Ветчины/P003146/","Ветчины Дугушка Дугушка Вес б/о Дугушка")</f>
        <v/>
      </c>
      <c r="N415" s="668" t="n"/>
      <c r="O415" s="668" t="n"/>
      <c r="P415" s="668" t="n"/>
      <c r="Q415" s="634" t="n"/>
      <c r="R415" s="40" t="inlineStr"/>
      <c r="S415" s="40" t="inlineStr"/>
      <c r="T415" s="41" t="inlineStr">
        <is>
          <t>кг</t>
        </is>
      </c>
      <c r="U415" s="669" t="n">
        <v>0</v>
      </c>
      <c r="V415" s="670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0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16" t="n">
        <v>4680115880054</v>
      </c>
      <c r="E416" s="634" t="n"/>
      <c r="F416" s="666" t="n">
        <v>0.6</v>
      </c>
      <c r="G416" s="38" t="n">
        <v>6</v>
      </c>
      <c r="H416" s="666" t="n">
        <v>3.6</v>
      </c>
      <c r="I416" s="666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2">
        <f>HYPERLINK("https://abi.ru/products/Охлажденные/Дугушка/Дугушка/Ветчины/P002993/","Ветчины «Дугушка» Фикс.вес 0,6 П/а ТМ «Дугушка»")</f>
        <v/>
      </c>
      <c r="N416" s="668" t="n"/>
      <c r="O416" s="668" t="n"/>
      <c r="P416" s="668" t="n"/>
      <c r="Q416" s="634" t="n"/>
      <c r="R416" s="40" t="inlineStr"/>
      <c r="S416" s="40" t="inlineStr"/>
      <c r="T416" s="41" t="inlineStr">
        <is>
          <t>кг</t>
        </is>
      </c>
      <c r="U416" s="669" t="n">
        <v>94.8</v>
      </c>
      <c r="V416" s="670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1" t="inlineStr">
        <is>
          <t>КИ</t>
        </is>
      </c>
    </row>
    <row r="417">
      <c r="A417" s="324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1" t="n"/>
      <c r="M417" s="672" t="inlineStr">
        <is>
          <t>Итого</t>
        </is>
      </c>
      <c r="N417" s="642" t="n"/>
      <c r="O417" s="642" t="n"/>
      <c r="P417" s="642" t="n"/>
      <c r="Q417" s="642" t="n"/>
      <c r="R417" s="642" t="n"/>
      <c r="S417" s="643" t="n"/>
      <c r="T417" s="43" t="inlineStr">
        <is>
          <t>кор</t>
        </is>
      </c>
      <c r="U417" s="673">
        <f>IFERROR(U415/H415,"0")+IFERROR(U416/H416,"0")</f>
        <v/>
      </c>
      <c r="V417" s="673">
        <f>IFERROR(V415/H415,"0")+IFERROR(V416/H416,"0")</f>
        <v/>
      </c>
      <c r="W417" s="673">
        <f>IFERROR(IF(W415="",0,W415),"0")+IFERROR(IF(W416="",0,W416),"0")</f>
        <v/>
      </c>
      <c r="X417" s="674" t="n"/>
      <c r="Y417" s="674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1" t="n"/>
      <c r="M418" s="672" t="inlineStr">
        <is>
          <t>Итого</t>
        </is>
      </c>
      <c r="N418" s="642" t="n"/>
      <c r="O418" s="642" t="n"/>
      <c r="P418" s="642" t="n"/>
      <c r="Q418" s="642" t="n"/>
      <c r="R418" s="642" t="n"/>
      <c r="S418" s="643" t="n"/>
      <c r="T418" s="43" t="inlineStr">
        <is>
          <t>кг</t>
        </is>
      </c>
      <c r="U418" s="673">
        <f>IFERROR(SUM(U415:U416),"0")</f>
        <v/>
      </c>
      <c r="V418" s="673">
        <f>IFERROR(SUM(V415:V416),"0")</f>
        <v/>
      </c>
      <c r="W418" s="43" t="n"/>
      <c r="X418" s="674" t="n"/>
      <c r="Y418" s="674" t="n"/>
    </row>
    <row r="419" ht="14.25" customHeight="1">
      <c r="A419" s="315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15" t="n"/>
      <c r="Y419" s="315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16" t="n">
        <v>4680115883116</v>
      </c>
      <c r="E420" s="634" t="n"/>
      <c r="F420" s="666" t="n">
        <v>0.88</v>
      </c>
      <c r="G420" s="38" t="n">
        <v>6</v>
      </c>
      <c r="H420" s="666" t="n">
        <v>5.28</v>
      </c>
      <c r="I420" s="666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3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68" t="n"/>
      <c r="O420" s="668" t="n"/>
      <c r="P420" s="668" t="n"/>
      <c r="Q420" s="634" t="n"/>
      <c r="R420" s="40" t="inlineStr"/>
      <c r="S420" s="40" t="inlineStr"/>
      <c r="T420" s="41" t="inlineStr">
        <is>
          <t>кг</t>
        </is>
      </c>
      <c r="U420" s="669" t="n">
        <v>0</v>
      </c>
      <c r="V420" s="670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2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16" t="n">
        <v>4680115883093</v>
      </c>
      <c r="E421" s="634" t="n"/>
      <c r="F421" s="666" t="n">
        <v>0.88</v>
      </c>
      <c r="G421" s="38" t="n">
        <v>6</v>
      </c>
      <c r="H421" s="666" t="n">
        <v>5.28</v>
      </c>
      <c r="I421" s="666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4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68" t="n"/>
      <c r="O421" s="668" t="n"/>
      <c r="P421" s="668" t="n"/>
      <c r="Q421" s="634" t="n"/>
      <c r="R421" s="40" t="inlineStr"/>
      <c r="S421" s="40" t="inlineStr"/>
      <c r="T421" s="41" t="inlineStr">
        <is>
          <t>кг</t>
        </is>
      </c>
      <c r="U421" s="669" t="n">
        <v>0</v>
      </c>
      <c r="V421" s="670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3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16" t="n">
        <v>4680115883109</v>
      </c>
      <c r="E422" s="634" t="n"/>
      <c r="F422" s="666" t="n">
        <v>0.88</v>
      </c>
      <c r="G422" s="38" t="n">
        <v>6</v>
      </c>
      <c r="H422" s="666" t="n">
        <v>5.28</v>
      </c>
      <c r="I422" s="666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895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68" t="n"/>
      <c r="O422" s="668" t="n"/>
      <c r="P422" s="668" t="n"/>
      <c r="Q422" s="634" t="n"/>
      <c r="R422" s="40" t="inlineStr"/>
      <c r="S422" s="40" t="inlineStr"/>
      <c r="T422" s="41" t="inlineStr">
        <is>
          <t>кг</t>
        </is>
      </c>
      <c r="U422" s="669" t="n">
        <v>0</v>
      </c>
      <c r="V422" s="670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4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16" t="n">
        <v>4680115882072</v>
      </c>
      <c r="E423" s="634" t="n"/>
      <c r="F423" s="666" t="n">
        <v>0.6</v>
      </c>
      <c r="G423" s="38" t="n">
        <v>6</v>
      </c>
      <c r="H423" s="666" t="n">
        <v>3.6</v>
      </c>
      <c r="I423" s="666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896" t="inlineStr">
        <is>
          <t>В/к колбасы «Рубленая Запеченная» Фикс.вес 0,6 Вектор ТМ «Дугушка»</t>
        </is>
      </c>
      <c r="N423" s="668" t="n"/>
      <c r="O423" s="668" t="n"/>
      <c r="P423" s="668" t="n"/>
      <c r="Q423" s="634" t="n"/>
      <c r="R423" s="40" t="inlineStr"/>
      <c r="S423" s="40" t="inlineStr"/>
      <c r="T423" s="41" t="inlineStr">
        <is>
          <t>кг</t>
        </is>
      </c>
      <c r="U423" s="669" t="n">
        <v>0</v>
      </c>
      <c r="V423" s="670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5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16" t="n">
        <v>4680115882102</v>
      </c>
      <c r="E424" s="634" t="n"/>
      <c r="F424" s="666" t="n">
        <v>0.6</v>
      </c>
      <c r="G424" s="38" t="n">
        <v>6</v>
      </c>
      <c r="H424" s="666" t="n">
        <v>3.6</v>
      </c>
      <c r="I424" s="666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897" t="inlineStr">
        <is>
          <t>В/к колбасы «Салями Запеченая» Фикс.вес 0,6 Вектор ТМ «Дугушка»</t>
        </is>
      </c>
      <c r="N424" s="668" t="n"/>
      <c r="O424" s="668" t="n"/>
      <c r="P424" s="668" t="n"/>
      <c r="Q424" s="634" t="n"/>
      <c r="R424" s="40" t="inlineStr"/>
      <c r="S424" s="40" t="inlineStr"/>
      <c r="T424" s="41" t="inlineStr">
        <is>
          <t>кг</t>
        </is>
      </c>
      <c r="U424" s="669" t="n">
        <v>0</v>
      </c>
      <c r="V424" s="670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6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16" t="n">
        <v>4680115882096</v>
      </c>
      <c r="E425" s="634" t="n"/>
      <c r="F425" s="666" t="n">
        <v>0.6</v>
      </c>
      <c r="G425" s="38" t="n">
        <v>6</v>
      </c>
      <c r="H425" s="666" t="n">
        <v>3.6</v>
      </c>
      <c r="I425" s="666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898" t="inlineStr">
        <is>
          <t>В/к колбасы «Сервелат Запеченный» Фикс.вес 0,6 Вектор ТМ «Дугушка»</t>
        </is>
      </c>
      <c r="N425" s="668" t="n"/>
      <c r="O425" s="668" t="n"/>
      <c r="P425" s="668" t="n"/>
      <c r="Q425" s="634" t="n"/>
      <c r="R425" s="40" t="inlineStr"/>
      <c r="S425" s="40" t="inlineStr"/>
      <c r="T425" s="41" t="inlineStr">
        <is>
          <t>кг</t>
        </is>
      </c>
      <c r="U425" s="669" t="n">
        <v>0</v>
      </c>
      <c r="V425" s="670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297" t="inlineStr">
        <is>
          <t>КИ</t>
        </is>
      </c>
    </row>
    <row r="426">
      <c r="A426" s="324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1" t="n"/>
      <c r="M426" s="672" t="inlineStr">
        <is>
          <t>Итого</t>
        </is>
      </c>
      <c r="N426" s="642" t="n"/>
      <c r="O426" s="642" t="n"/>
      <c r="P426" s="642" t="n"/>
      <c r="Q426" s="642" t="n"/>
      <c r="R426" s="642" t="n"/>
      <c r="S426" s="643" t="n"/>
      <c r="T426" s="43" t="inlineStr">
        <is>
          <t>кор</t>
        </is>
      </c>
      <c r="U426" s="673">
        <f>IFERROR(U420/H420,"0")+IFERROR(U421/H421,"0")+IFERROR(U422/H422,"0")+IFERROR(U423/H423,"0")+IFERROR(U424/H424,"0")+IFERROR(U425/H425,"0")</f>
        <v/>
      </c>
      <c r="V426" s="673">
        <f>IFERROR(V420/H420,"0")+IFERROR(V421/H421,"0")+IFERROR(V422/H422,"0")+IFERROR(V423/H423,"0")+IFERROR(V424/H424,"0")+IFERROR(V425/H425,"0")</f>
        <v/>
      </c>
      <c r="W426" s="673">
        <f>IFERROR(IF(W420="",0,W420),"0")+IFERROR(IF(W421="",0,W421),"0")+IFERROR(IF(W422="",0,W422),"0")+IFERROR(IF(W423="",0,W423),"0")+IFERROR(IF(W424="",0,W424),"0")+IFERROR(IF(W425="",0,W425),"0")</f>
        <v/>
      </c>
      <c r="X426" s="674" t="n"/>
      <c r="Y426" s="674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1" t="n"/>
      <c r="M427" s="672" t="inlineStr">
        <is>
          <t>Итого</t>
        </is>
      </c>
      <c r="N427" s="642" t="n"/>
      <c r="O427" s="642" t="n"/>
      <c r="P427" s="642" t="n"/>
      <c r="Q427" s="642" t="n"/>
      <c r="R427" s="642" t="n"/>
      <c r="S427" s="643" t="n"/>
      <c r="T427" s="43" t="inlineStr">
        <is>
          <t>кг</t>
        </is>
      </c>
      <c r="U427" s="673">
        <f>IFERROR(SUM(U420:U425),"0")</f>
        <v/>
      </c>
      <c r="V427" s="673">
        <f>IFERROR(SUM(V420:V425),"0")</f>
        <v/>
      </c>
      <c r="W427" s="43" t="n"/>
      <c r="X427" s="674" t="n"/>
      <c r="Y427" s="674" t="n"/>
    </row>
    <row r="428" ht="14.25" customHeight="1">
      <c r="A428" s="315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15" t="n"/>
      <c r="Y428" s="315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16" t="n">
        <v>4607091383409</v>
      </c>
      <c r="E429" s="634" t="n"/>
      <c r="F429" s="666" t="n">
        <v>1.3</v>
      </c>
      <c r="G429" s="38" t="n">
        <v>6</v>
      </c>
      <c r="H429" s="666" t="n">
        <v>7.8</v>
      </c>
      <c r="I429" s="666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899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68" t="n"/>
      <c r="O429" s="668" t="n"/>
      <c r="P429" s="668" t="n"/>
      <c r="Q429" s="634" t="n"/>
      <c r="R429" s="40" t="inlineStr"/>
      <c r="S429" s="40" t="inlineStr"/>
      <c r="T429" s="41" t="inlineStr">
        <is>
          <t>кг</t>
        </is>
      </c>
      <c r="U429" s="669" t="n">
        <v>76.05000000000001</v>
      </c>
      <c r="V429" s="670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298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16" t="n">
        <v>4607091383416</v>
      </c>
      <c r="E430" s="634" t="n"/>
      <c r="F430" s="666" t="n">
        <v>1.3</v>
      </c>
      <c r="G430" s="38" t="n">
        <v>6</v>
      </c>
      <c r="H430" s="666" t="n">
        <v>7.8</v>
      </c>
      <c r="I430" s="666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0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68" t="n"/>
      <c r="O430" s="668" t="n"/>
      <c r="P430" s="668" t="n"/>
      <c r="Q430" s="634" t="n"/>
      <c r="R430" s="40" t="inlineStr"/>
      <c r="S430" s="40" t="inlineStr"/>
      <c r="T430" s="41" t="inlineStr">
        <is>
          <t>кг</t>
        </is>
      </c>
      <c r="U430" s="669" t="n">
        <v>72.15000000000001</v>
      </c>
      <c r="V430" s="670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299" t="inlineStr">
        <is>
          <t>КИ</t>
        </is>
      </c>
    </row>
    <row r="431">
      <c r="A431" s="324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1" t="n"/>
      <c r="M431" s="672" t="inlineStr">
        <is>
          <t>Итого</t>
        </is>
      </c>
      <c r="N431" s="642" t="n"/>
      <c r="O431" s="642" t="n"/>
      <c r="P431" s="642" t="n"/>
      <c r="Q431" s="642" t="n"/>
      <c r="R431" s="642" t="n"/>
      <c r="S431" s="643" t="n"/>
      <c r="T431" s="43" t="inlineStr">
        <is>
          <t>кор</t>
        </is>
      </c>
      <c r="U431" s="673">
        <f>IFERROR(U429/H429,"0")+IFERROR(U430/H430,"0")</f>
        <v/>
      </c>
      <c r="V431" s="673">
        <f>IFERROR(V429/H429,"0")+IFERROR(V430/H430,"0")</f>
        <v/>
      </c>
      <c r="W431" s="673">
        <f>IFERROR(IF(W429="",0,W429),"0")+IFERROR(IF(W430="",0,W430),"0")</f>
        <v/>
      </c>
      <c r="X431" s="674" t="n"/>
      <c r="Y431" s="674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1" t="n"/>
      <c r="M432" s="672" t="inlineStr">
        <is>
          <t>Итого</t>
        </is>
      </c>
      <c r="N432" s="642" t="n"/>
      <c r="O432" s="642" t="n"/>
      <c r="P432" s="642" t="n"/>
      <c r="Q432" s="642" t="n"/>
      <c r="R432" s="642" t="n"/>
      <c r="S432" s="643" t="n"/>
      <c r="T432" s="43" t="inlineStr">
        <is>
          <t>кг</t>
        </is>
      </c>
      <c r="U432" s="673">
        <f>IFERROR(SUM(U429:U430),"0")</f>
        <v/>
      </c>
      <c r="V432" s="673">
        <f>IFERROR(SUM(V429:V430),"0")</f>
        <v/>
      </c>
      <c r="W432" s="43" t="n"/>
      <c r="X432" s="674" t="n"/>
      <c r="Y432" s="674" t="n"/>
    </row>
    <row r="433" ht="27.75" customHeight="1">
      <c r="A433" s="337" t="inlineStr">
        <is>
          <t>Зареченские</t>
        </is>
      </c>
      <c r="B433" s="665" t="n"/>
      <c r="C433" s="665" t="n"/>
      <c r="D433" s="665" t="n"/>
      <c r="E433" s="665" t="n"/>
      <c r="F433" s="665" t="n"/>
      <c r="G433" s="665" t="n"/>
      <c r="H433" s="665" t="n"/>
      <c r="I433" s="665" t="n"/>
      <c r="J433" s="665" t="n"/>
      <c r="K433" s="665" t="n"/>
      <c r="L433" s="665" t="n"/>
      <c r="M433" s="665" t="n"/>
      <c r="N433" s="665" t="n"/>
      <c r="O433" s="665" t="n"/>
      <c r="P433" s="665" t="n"/>
      <c r="Q433" s="665" t="n"/>
      <c r="R433" s="665" t="n"/>
      <c r="S433" s="665" t="n"/>
      <c r="T433" s="665" t="n"/>
      <c r="U433" s="665" t="n"/>
      <c r="V433" s="665" t="n"/>
      <c r="W433" s="665" t="n"/>
      <c r="X433" s="55" t="n"/>
      <c r="Y433" s="55" t="n"/>
    </row>
    <row r="434" ht="16.5" customHeight="1">
      <c r="A434" s="314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14" t="n"/>
      <c r="Y434" s="314" t="n"/>
    </row>
    <row r="435" ht="14.25" customHeight="1">
      <c r="A435" s="315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15" t="n"/>
      <c r="Y435" s="315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16" t="n">
        <v>4680115881099</v>
      </c>
      <c r="E436" s="634" t="n"/>
      <c r="F436" s="666" t="n">
        <v>1.5</v>
      </c>
      <c r="G436" s="38" t="n">
        <v>8</v>
      </c>
      <c r="H436" s="666" t="n">
        <v>12</v>
      </c>
      <c r="I436" s="666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1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68" t="n"/>
      <c r="O436" s="668" t="n"/>
      <c r="P436" s="668" t="n"/>
      <c r="Q436" s="634" t="n"/>
      <c r="R436" s="40" t="inlineStr"/>
      <c r="S436" s="40" t="inlineStr"/>
      <c r="T436" s="41" t="inlineStr">
        <is>
          <t>кг</t>
        </is>
      </c>
      <c r="U436" s="669" t="n">
        <v>0</v>
      </c>
      <c r="V436" s="670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0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16" t="n">
        <v>4680115881150</v>
      </c>
      <c r="E437" s="634" t="n"/>
      <c r="F437" s="666" t="n">
        <v>1.5</v>
      </c>
      <c r="G437" s="38" t="n">
        <v>8</v>
      </c>
      <c r="H437" s="666" t="n">
        <v>12</v>
      </c>
      <c r="I437" s="666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2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68" t="n"/>
      <c r="O437" s="668" t="n"/>
      <c r="P437" s="668" t="n"/>
      <c r="Q437" s="634" t="n"/>
      <c r="R437" s="40" t="inlineStr"/>
      <c r="S437" s="40" t="inlineStr"/>
      <c r="T437" s="41" t="inlineStr">
        <is>
          <t>кг</t>
        </is>
      </c>
      <c r="U437" s="669" t="n">
        <v>0</v>
      </c>
      <c r="V437" s="670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1" t="inlineStr">
        <is>
          <t>КИ</t>
        </is>
      </c>
    </row>
    <row r="438">
      <c r="A438" s="324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1" t="n"/>
      <c r="M438" s="672" t="inlineStr">
        <is>
          <t>Итого</t>
        </is>
      </c>
      <c r="N438" s="642" t="n"/>
      <c r="O438" s="642" t="n"/>
      <c r="P438" s="642" t="n"/>
      <c r="Q438" s="642" t="n"/>
      <c r="R438" s="642" t="n"/>
      <c r="S438" s="643" t="n"/>
      <c r="T438" s="43" t="inlineStr">
        <is>
          <t>кор</t>
        </is>
      </c>
      <c r="U438" s="673">
        <f>IFERROR(U436/H436,"0")+IFERROR(U437/H437,"0")</f>
        <v/>
      </c>
      <c r="V438" s="673">
        <f>IFERROR(V436/H436,"0")+IFERROR(V437/H437,"0")</f>
        <v/>
      </c>
      <c r="W438" s="673">
        <f>IFERROR(IF(W436="",0,W436),"0")+IFERROR(IF(W437="",0,W437),"0")</f>
        <v/>
      </c>
      <c r="X438" s="674" t="n"/>
      <c r="Y438" s="674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1" t="n"/>
      <c r="M439" s="672" t="inlineStr">
        <is>
          <t>Итого</t>
        </is>
      </c>
      <c r="N439" s="642" t="n"/>
      <c r="O439" s="642" t="n"/>
      <c r="P439" s="642" t="n"/>
      <c r="Q439" s="642" t="n"/>
      <c r="R439" s="642" t="n"/>
      <c r="S439" s="643" t="n"/>
      <c r="T439" s="43" t="inlineStr">
        <is>
          <t>кг</t>
        </is>
      </c>
      <c r="U439" s="673">
        <f>IFERROR(SUM(U436:U437),"0")</f>
        <v/>
      </c>
      <c r="V439" s="673">
        <f>IFERROR(SUM(V436:V437),"0")</f>
        <v/>
      </c>
      <c r="W439" s="43" t="n"/>
      <c r="X439" s="674" t="n"/>
      <c r="Y439" s="674" t="n"/>
    </row>
    <row r="440" ht="14.25" customHeight="1">
      <c r="A440" s="315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15" t="n"/>
      <c r="Y440" s="315" t="n"/>
    </row>
    <row r="441" ht="27" customHeight="1">
      <c r="A441" s="64" t="inlineStr">
        <is>
          <t>SU002811</t>
        </is>
      </c>
      <c r="B441" s="64" t="inlineStr">
        <is>
          <t>P003588</t>
        </is>
      </c>
      <c r="C441" s="37" t="n">
        <v>4301020260</v>
      </c>
      <c r="D441" s="316" t="n">
        <v>4640242180526</v>
      </c>
      <c r="E441" s="634" t="n"/>
      <c r="F441" s="666" t="n">
        <v>1.8</v>
      </c>
      <c r="G441" s="38" t="n">
        <v>6</v>
      </c>
      <c r="H441" s="666" t="n">
        <v>10.8</v>
      </c>
      <c r="I441" s="666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3" t="inlineStr">
        <is>
          <t>Ветчины «Нежная» Весовой п/а ТМ «Зареченские» большой батон</t>
        </is>
      </c>
      <c r="N441" s="668" t="n"/>
      <c r="O441" s="668" t="n"/>
      <c r="P441" s="668" t="n"/>
      <c r="Q441" s="634" t="n"/>
      <c r="R441" s="40" t="inlineStr"/>
      <c r="S441" s="40" t="inlineStr"/>
      <c r="T441" s="41" t="inlineStr">
        <is>
          <t>кг</t>
        </is>
      </c>
      <c r="U441" s="669" t="n">
        <v>0</v>
      </c>
      <c r="V441" s="670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2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P003207</t>
        </is>
      </c>
      <c r="C442" s="37" t="n">
        <v>4301020230</v>
      </c>
      <c r="D442" s="316" t="n">
        <v>4680115881112</v>
      </c>
      <c r="E442" s="634" t="n"/>
      <c r="F442" s="666" t="n">
        <v>1.35</v>
      </c>
      <c r="G442" s="38" t="n">
        <v>8</v>
      </c>
      <c r="H442" s="666" t="n">
        <v>10.8</v>
      </c>
      <c r="I442" s="666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4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2" s="668" t="n"/>
      <c r="O442" s="668" t="n"/>
      <c r="P442" s="668" t="n"/>
      <c r="Q442" s="634" t="n"/>
      <c r="R442" s="40" t="inlineStr"/>
      <c r="S442" s="40" t="inlineStr"/>
      <c r="T442" s="41" t="inlineStr">
        <is>
          <t>кг</t>
        </is>
      </c>
      <c r="U442" s="669" t="n">
        <v>0</v>
      </c>
      <c r="V442" s="670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3" t="inlineStr">
        <is>
          <t>КИ</t>
        </is>
      </c>
    </row>
    <row r="443" ht="16.5" customHeight="1">
      <c r="A443" s="64" t="inlineStr">
        <is>
          <t>SU002806</t>
        </is>
      </c>
      <c r="B443" s="64" t="inlineStr">
        <is>
          <t>P003591</t>
        </is>
      </c>
      <c r="C443" s="37" t="n">
        <v>4301020269</v>
      </c>
      <c r="D443" s="316" t="n">
        <v>4640242180519</v>
      </c>
      <c r="E443" s="634" t="n"/>
      <c r="F443" s="666" t="n">
        <v>1.35</v>
      </c>
      <c r="G443" s="38" t="n">
        <v>8</v>
      </c>
      <c r="H443" s="666" t="n">
        <v>10.8</v>
      </c>
      <c r="I443" s="666" t="n">
        <v>11.28</v>
      </c>
      <c r="J443" s="38" t="n">
        <v>56</v>
      </c>
      <c r="K443" s="39" t="inlineStr">
        <is>
          <t>СК3</t>
        </is>
      </c>
      <c r="L443" s="38" t="n">
        <v>50</v>
      </c>
      <c r="M443" s="905" t="inlineStr">
        <is>
          <t>Ветчины «Нежная» Весовой п/а ТМ «Зареченские»</t>
        </is>
      </c>
      <c r="N443" s="668" t="n"/>
      <c r="O443" s="668" t="n"/>
      <c r="P443" s="668" t="n"/>
      <c r="Q443" s="634" t="n"/>
      <c r="R443" s="40" t="inlineStr"/>
      <c r="S443" s="40" t="inlineStr"/>
      <c r="T443" s="41" t="inlineStr">
        <is>
          <t>кг</t>
        </is>
      </c>
      <c r="U443" s="669" t="n">
        <v>0</v>
      </c>
      <c r="V443" s="670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4" t="inlineStr">
        <is>
          <t>КИ</t>
        </is>
      </c>
    </row>
    <row r="444">
      <c r="A444" s="324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1" t="n"/>
      <c r="M444" s="672" t="inlineStr">
        <is>
          <t>Итого</t>
        </is>
      </c>
      <c r="N444" s="642" t="n"/>
      <c r="O444" s="642" t="n"/>
      <c r="P444" s="642" t="n"/>
      <c r="Q444" s="642" t="n"/>
      <c r="R444" s="642" t="n"/>
      <c r="S444" s="643" t="n"/>
      <c r="T444" s="43" t="inlineStr">
        <is>
          <t>кор</t>
        </is>
      </c>
      <c r="U444" s="673">
        <f>IFERROR(U441/H441,"0")+IFERROR(U442/H442,"0")+IFERROR(U443/H443,"0")</f>
        <v/>
      </c>
      <c r="V444" s="673">
        <f>IFERROR(V441/H441,"0")+IFERROR(V442/H442,"0")+IFERROR(V443/H443,"0")</f>
        <v/>
      </c>
      <c r="W444" s="673">
        <f>IFERROR(IF(W441="",0,W441),"0")+IFERROR(IF(W442="",0,W442),"0")+IFERROR(IF(W443="",0,W443),"0")</f>
        <v/>
      </c>
      <c r="X444" s="674" t="n"/>
      <c r="Y444" s="674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71" t="n"/>
      <c r="M445" s="672" t="inlineStr">
        <is>
          <t>Итого</t>
        </is>
      </c>
      <c r="N445" s="642" t="n"/>
      <c r="O445" s="642" t="n"/>
      <c r="P445" s="642" t="n"/>
      <c r="Q445" s="642" t="n"/>
      <c r="R445" s="642" t="n"/>
      <c r="S445" s="643" t="n"/>
      <c r="T445" s="43" t="inlineStr">
        <is>
          <t>кг</t>
        </is>
      </c>
      <c r="U445" s="673">
        <f>IFERROR(SUM(U441:U443),"0")</f>
        <v/>
      </c>
      <c r="V445" s="673">
        <f>IFERROR(SUM(V441:V443),"0")</f>
        <v/>
      </c>
      <c r="W445" s="43" t="n"/>
      <c r="X445" s="674" t="n"/>
      <c r="Y445" s="674" t="n"/>
    </row>
    <row r="446" ht="14.25" customHeight="1">
      <c r="A446" s="315" t="inlineStr">
        <is>
          <t>Копченые колбасы</t>
        </is>
      </c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315" t="n"/>
      <c r="Y446" s="315" t="n"/>
    </row>
    <row r="447" ht="27" customHeight="1">
      <c r="A447" s="64" t="inlineStr">
        <is>
          <t>SU002805</t>
        </is>
      </c>
      <c r="B447" s="64" t="inlineStr">
        <is>
          <t>P003206</t>
        </is>
      </c>
      <c r="C447" s="37" t="n">
        <v>4301031192</v>
      </c>
      <c r="D447" s="316" t="n">
        <v>4680115881167</v>
      </c>
      <c r="E447" s="634" t="n"/>
      <c r="F447" s="666" t="n">
        <v>0.73</v>
      </c>
      <c r="G447" s="38" t="n">
        <v>6</v>
      </c>
      <c r="H447" s="666" t="n">
        <v>4.38</v>
      </c>
      <c r="I447" s="666" t="n">
        <v>4.64</v>
      </c>
      <c r="J447" s="38" t="n">
        <v>156</v>
      </c>
      <c r="K447" s="39" t="inlineStr">
        <is>
          <t>СК2</t>
        </is>
      </c>
      <c r="L447" s="38" t="n">
        <v>40</v>
      </c>
      <c r="M447" s="906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7" s="668" t="n"/>
      <c r="O447" s="668" t="n"/>
      <c r="P447" s="668" t="n"/>
      <c r="Q447" s="634" t="n"/>
      <c r="R447" s="40" t="inlineStr"/>
      <c r="S447" s="40" t="inlineStr"/>
      <c r="T447" s="41" t="inlineStr">
        <is>
          <t>кг</t>
        </is>
      </c>
      <c r="U447" s="669" t="n">
        <v>0</v>
      </c>
      <c r="V447" s="670">
        <f>IFERROR(IF(U447="",0,CEILING((U447/$H447),1)*$H447),"")</f>
        <v/>
      </c>
      <c r="W447" s="42">
        <f>IFERROR(IF(V447=0,"",ROUNDUP(V447/H447,0)*0.00753),"")</f>
        <v/>
      </c>
      <c r="X447" s="69" t="inlineStr"/>
      <c r="Y447" s="70" t="inlineStr"/>
      <c r="AC447" s="71" t="n"/>
      <c r="AZ447" s="305" t="inlineStr">
        <is>
          <t>КИ</t>
        </is>
      </c>
    </row>
    <row r="448" ht="27" customHeight="1">
      <c r="A448" s="64" t="inlineStr">
        <is>
          <t>SU002809</t>
        </is>
      </c>
      <c r="B448" s="64" t="inlineStr">
        <is>
          <t>P003216</t>
        </is>
      </c>
      <c r="C448" s="37" t="n">
        <v>4301031193</v>
      </c>
      <c r="D448" s="316" t="n">
        <v>4680115881136</v>
      </c>
      <c r="E448" s="634" t="n"/>
      <c r="F448" s="666" t="n">
        <v>0.73</v>
      </c>
      <c r="G448" s="38" t="n">
        <v>6</v>
      </c>
      <c r="H448" s="666" t="n">
        <v>4.38</v>
      </c>
      <c r="I448" s="666" t="n">
        <v>4.64</v>
      </c>
      <c r="J448" s="38" t="n">
        <v>156</v>
      </c>
      <c r="K448" s="39" t="inlineStr">
        <is>
          <t>СК2</t>
        </is>
      </c>
      <c r="L448" s="38" t="n">
        <v>40</v>
      </c>
      <c r="M448" s="907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8" s="668" t="n"/>
      <c r="O448" s="668" t="n"/>
      <c r="P448" s="668" t="n"/>
      <c r="Q448" s="634" t="n"/>
      <c r="R448" s="40" t="inlineStr"/>
      <c r="S448" s="40" t="inlineStr"/>
      <c r="T448" s="41" t="inlineStr">
        <is>
          <t>кг</t>
        </is>
      </c>
      <c r="U448" s="669" t="n">
        <v>0</v>
      </c>
      <c r="V448" s="670">
        <f>IFERROR(IF(U448="",0,CEILING((U448/$H448),1)*$H448),"")</f>
        <v/>
      </c>
      <c r="W448" s="42">
        <f>IFERROR(IF(V448=0,"",ROUNDUP(V448/H448,0)*0.00753),"")</f>
        <v/>
      </c>
      <c r="X448" s="69" t="inlineStr"/>
      <c r="Y448" s="70" t="inlineStr"/>
      <c r="AC448" s="71" t="n"/>
      <c r="AZ448" s="306" t="inlineStr">
        <is>
          <t>КИ</t>
        </is>
      </c>
    </row>
    <row r="449" ht="27" customHeight="1">
      <c r="A449" s="64" t="inlineStr">
        <is>
          <t>SU002809</t>
        </is>
      </c>
      <c r="B449" s="64" t="inlineStr">
        <is>
          <t>P003586</t>
        </is>
      </c>
      <c r="C449" s="37" t="n">
        <v>4301031244</v>
      </c>
      <c r="D449" s="316" t="n">
        <v>4640242180595</v>
      </c>
      <c r="E449" s="634" t="n"/>
      <c r="F449" s="666" t="n">
        <v>0.7</v>
      </c>
      <c r="G449" s="38" t="n">
        <v>6</v>
      </c>
      <c r="H449" s="666" t="n">
        <v>4.2</v>
      </c>
      <c r="I449" s="666" t="n">
        <v>4.46</v>
      </c>
      <c r="J449" s="38" t="n">
        <v>156</v>
      </c>
      <c r="K449" s="39" t="inlineStr">
        <is>
          <t>СК2</t>
        </is>
      </c>
      <c r="L449" s="38" t="n">
        <v>40</v>
      </c>
      <c r="M449" s="908" t="inlineStr">
        <is>
          <t>В/к колбасы «Сервелат Рижский» НТУ Весовые Фиброуз в/у ТМ «Зареченские»</t>
        </is>
      </c>
      <c r="N449" s="668" t="n"/>
      <c r="O449" s="668" t="n"/>
      <c r="P449" s="668" t="n"/>
      <c r="Q449" s="634" t="n"/>
      <c r="R449" s="40" t="inlineStr"/>
      <c r="S449" s="40" t="inlineStr"/>
      <c r="T449" s="41" t="inlineStr">
        <is>
          <t>кг</t>
        </is>
      </c>
      <c r="U449" s="669" t="n">
        <v>0</v>
      </c>
      <c r="V449" s="670">
        <f>IFERROR(IF(U449="",0,CEILING((U449/$H449),1)*$H449),"")</f>
        <v/>
      </c>
      <c r="W449" s="42">
        <f>IFERROR(IF(V449=0,"",ROUNDUP(V449/H449,0)*0.00753),"")</f>
        <v/>
      </c>
      <c r="X449" s="69" t="inlineStr"/>
      <c r="Y449" s="70" t="inlineStr"/>
      <c r="AC449" s="71" t="n"/>
      <c r="AZ449" s="307" t="inlineStr">
        <is>
          <t>КИ</t>
        </is>
      </c>
    </row>
    <row r="450">
      <c r="A450" s="324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71" t="n"/>
      <c r="M450" s="672" t="inlineStr">
        <is>
          <t>Итого</t>
        </is>
      </c>
      <c r="N450" s="642" t="n"/>
      <c r="O450" s="642" t="n"/>
      <c r="P450" s="642" t="n"/>
      <c r="Q450" s="642" t="n"/>
      <c r="R450" s="642" t="n"/>
      <c r="S450" s="643" t="n"/>
      <c r="T450" s="43" t="inlineStr">
        <is>
          <t>кор</t>
        </is>
      </c>
      <c r="U450" s="673">
        <f>IFERROR(U447/H447,"0")+IFERROR(U448/H448,"0")+IFERROR(U449/H449,"0")</f>
        <v/>
      </c>
      <c r="V450" s="673">
        <f>IFERROR(V447/H447,"0")+IFERROR(V448/H448,"0")+IFERROR(V449/H449,"0")</f>
        <v/>
      </c>
      <c r="W450" s="673">
        <f>IFERROR(IF(W447="",0,W447),"0")+IFERROR(IF(W448="",0,W448),"0")+IFERROR(IF(W449="",0,W449),"0")</f>
        <v/>
      </c>
      <c r="X450" s="674" t="n"/>
      <c r="Y450" s="674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1" t="n"/>
      <c r="M451" s="672" t="inlineStr">
        <is>
          <t>Итого</t>
        </is>
      </c>
      <c r="N451" s="642" t="n"/>
      <c r="O451" s="642" t="n"/>
      <c r="P451" s="642" t="n"/>
      <c r="Q451" s="642" t="n"/>
      <c r="R451" s="642" t="n"/>
      <c r="S451" s="643" t="n"/>
      <c r="T451" s="43" t="inlineStr">
        <is>
          <t>кг</t>
        </is>
      </c>
      <c r="U451" s="673">
        <f>IFERROR(SUM(U447:U449),"0")</f>
        <v/>
      </c>
      <c r="V451" s="673">
        <f>IFERROR(SUM(V447:V449),"0")</f>
        <v/>
      </c>
      <c r="W451" s="43" t="n"/>
      <c r="X451" s="674" t="n"/>
      <c r="Y451" s="674" t="n"/>
    </row>
    <row r="452" ht="14.25" customHeight="1">
      <c r="A452" s="315" t="inlineStr">
        <is>
          <t>Сосиски</t>
        </is>
      </c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315" t="n"/>
      <c r="Y452" s="315" t="n"/>
    </row>
    <row r="453" ht="27" customHeight="1">
      <c r="A453" s="64" t="inlineStr">
        <is>
          <t>SU002803</t>
        </is>
      </c>
      <c r="B453" s="64" t="inlineStr">
        <is>
          <t>P003204</t>
        </is>
      </c>
      <c r="C453" s="37" t="n">
        <v>4301051381</v>
      </c>
      <c r="D453" s="316" t="n">
        <v>4680115881068</v>
      </c>
      <c r="E453" s="634" t="n"/>
      <c r="F453" s="666" t="n">
        <v>1.3</v>
      </c>
      <c r="G453" s="38" t="n">
        <v>6</v>
      </c>
      <c r="H453" s="666" t="n">
        <v>7.8</v>
      </c>
      <c r="I453" s="666" t="n">
        <v>8.279999999999999</v>
      </c>
      <c r="J453" s="38" t="n">
        <v>56</v>
      </c>
      <c r="K453" s="39" t="inlineStr">
        <is>
          <t>СК2</t>
        </is>
      </c>
      <c r="L453" s="38" t="n">
        <v>30</v>
      </c>
      <c r="M453" s="909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3" s="668" t="n"/>
      <c r="O453" s="668" t="n"/>
      <c r="P453" s="668" t="n"/>
      <c r="Q453" s="634" t="n"/>
      <c r="R453" s="40" t="inlineStr"/>
      <c r="S453" s="40" t="inlineStr"/>
      <c r="T453" s="41" t="inlineStr">
        <is>
          <t>кг</t>
        </is>
      </c>
      <c r="U453" s="669" t="n">
        <v>0</v>
      </c>
      <c r="V453" s="670">
        <f>IFERROR(IF(U453="",0,CEILING((U453/$H453),1)*$H453),"")</f>
        <v/>
      </c>
      <c r="W453" s="42">
        <f>IFERROR(IF(V453=0,"",ROUNDUP(V453/H453,0)*0.02175),"")</f>
        <v/>
      </c>
      <c r="X453" s="69" t="inlineStr"/>
      <c r="Y453" s="70" t="inlineStr"/>
      <c r="AC453" s="71" t="n"/>
      <c r="AZ453" s="308" t="inlineStr">
        <is>
          <t>КИ</t>
        </is>
      </c>
    </row>
    <row r="454" ht="27" customHeight="1">
      <c r="A454" s="64" t="inlineStr">
        <is>
          <t>SU002804</t>
        </is>
      </c>
      <c r="B454" s="64" t="inlineStr">
        <is>
          <t>P003205</t>
        </is>
      </c>
      <c r="C454" s="37" t="n">
        <v>4301051382</v>
      </c>
      <c r="D454" s="316" t="n">
        <v>4680115881075</v>
      </c>
      <c r="E454" s="634" t="n"/>
      <c r="F454" s="666" t="n">
        <v>0.5</v>
      </c>
      <c r="G454" s="38" t="n">
        <v>6</v>
      </c>
      <c r="H454" s="666" t="n">
        <v>3</v>
      </c>
      <c r="I454" s="666" t="n">
        <v>3.2</v>
      </c>
      <c r="J454" s="38" t="n">
        <v>156</v>
      </c>
      <c r="K454" s="39" t="inlineStr">
        <is>
          <t>СК2</t>
        </is>
      </c>
      <c r="L454" s="38" t="n">
        <v>30</v>
      </c>
      <c r="M454" s="910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4" s="668" t="n"/>
      <c r="O454" s="668" t="n"/>
      <c r="P454" s="668" t="n"/>
      <c r="Q454" s="634" t="n"/>
      <c r="R454" s="40" t="inlineStr"/>
      <c r="S454" s="40" t="inlineStr"/>
      <c r="T454" s="41" t="inlineStr">
        <is>
          <t>кг</t>
        </is>
      </c>
      <c r="U454" s="669" t="n">
        <v>0</v>
      </c>
      <c r="V454" s="670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09" t="inlineStr">
        <is>
          <t>КИ</t>
        </is>
      </c>
    </row>
    <row r="455">
      <c r="A455" s="324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1" t="n"/>
      <c r="M455" s="672" t="inlineStr">
        <is>
          <t>Итого</t>
        </is>
      </c>
      <c r="N455" s="642" t="n"/>
      <c r="O455" s="642" t="n"/>
      <c r="P455" s="642" t="n"/>
      <c r="Q455" s="642" t="n"/>
      <c r="R455" s="642" t="n"/>
      <c r="S455" s="643" t="n"/>
      <c r="T455" s="43" t="inlineStr">
        <is>
          <t>кор</t>
        </is>
      </c>
      <c r="U455" s="673">
        <f>IFERROR(U453/H453,"0")+IFERROR(U454/H454,"0")</f>
        <v/>
      </c>
      <c r="V455" s="673">
        <f>IFERROR(V453/H453,"0")+IFERROR(V454/H454,"0")</f>
        <v/>
      </c>
      <c r="W455" s="673">
        <f>IFERROR(IF(W453="",0,W453),"0")+IFERROR(IF(W454="",0,W454),"0")</f>
        <v/>
      </c>
      <c r="X455" s="674" t="n"/>
      <c r="Y455" s="674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1" t="n"/>
      <c r="M456" s="672" t="inlineStr">
        <is>
          <t>Итого</t>
        </is>
      </c>
      <c r="N456" s="642" t="n"/>
      <c r="O456" s="642" t="n"/>
      <c r="P456" s="642" t="n"/>
      <c r="Q456" s="642" t="n"/>
      <c r="R456" s="642" t="n"/>
      <c r="S456" s="643" t="n"/>
      <c r="T456" s="43" t="inlineStr">
        <is>
          <t>кг</t>
        </is>
      </c>
      <c r="U456" s="673">
        <f>IFERROR(SUM(U453:U454),"0")</f>
        <v/>
      </c>
      <c r="V456" s="673">
        <f>IFERROR(SUM(V453:V454),"0")</f>
        <v/>
      </c>
      <c r="W456" s="43" t="n"/>
      <c r="X456" s="674" t="n"/>
      <c r="Y456" s="674" t="n"/>
    </row>
    <row r="457" ht="16.5" customHeight="1">
      <c r="A457" s="314" t="inlineStr">
        <is>
          <t>Выгодная цена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14" t="n"/>
      <c r="Y457" s="314" t="n"/>
    </row>
    <row r="458" ht="14.25" customHeight="1">
      <c r="A458" s="315" t="inlineStr">
        <is>
          <t>Сосиски</t>
        </is>
      </c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315" t="n"/>
      <c r="Y458" s="315" t="n"/>
    </row>
    <row r="459" ht="16.5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16" t="n">
        <v>4680115880870</v>
      </c>
      <c r="E459" s="634" t="n"/>
      <c r="F459" s="666" t="n">
        <v>1.3</v>
      </c>
      <c r="G459" s="38" t="n">
        <v>6</v>
      </c>
      <c r="H459" s="666" t="n">
        <v>7.8</v>
      </c>
      <c r="I459" s="666" t="n">
        <v>8.364000000000001</v>
      </c>
      <c r="J459" s="38" t="n">
        <v>56</v>
      </c>
      <c r="K459" s="39" t="inlineStr">
        <is>
          <t>СК3</t>
        </is>
      </c>
      <c r="L459" s="38" t="n">
        <v>40</v>
      </c>
      <c r="M459" s="91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9" s="668" t="n"/>
      <c r="O459" s="668" t="n"/>
      <c r="P459" s="668" t="n"/>
      <c r="Q459" s="634" t="n"/>
      <c r="R459" s="40" t="inlineStr"/>
      <c r="S459" s="40" t="inlineStr"/>
      <c r="T459" s="41" t="inlineStr">
        <is>
          <t>кг</t>
        </is>
      </c>
      <c r="U459" s="669" t="n">
        <v>0</v>
      </c>
      <c r="V459" s="670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0" t="inlineStr">
        <is>
          <t>КИ</t>
        </is>
      </c>
    </row>
    <row r="460">
      <c r="A460" s="324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71" t="n"/>
      <c r="M460" s="672" t="inlineStr">
        <is>
          <t>Итого</t>
        </is>
      </c>
      <c r="N460" s="642" t="n"/>
      <c r="O460" s="642" t="n"/>
      <c r="P460" s="642" t="n"/>
      <c r="Q460" s="642" t="n"/>
      <c r="R460" s="642" t="n"/>
      <c r="S460" s="643" t="n"/>
      <c r="T460" s="43" t="inlineStr">
        <is>
          <t>кор</t>
        </is>
      </c>
      <c r="U460" s="673">
        <f>IFERROR(U459/H459,"0")</f>
        <v/>
      </c>
      <c r="V460" s="673">
        <f>IFERROR(V459/H459,"0")</f>
        <v/>
      </c>
      <c r="W460" s="673">
        <f>IFERROR(IF(W459="",0,W459),"0")</f>
        <v/>
      </c>
      <c r="X460" s="674" t="n"/>
      <c r="Y460" s="674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1" t="n"/>
      <c r="M461" s="672" t="inlineStr">
        <is>
          <t>Итого</t>
        </is>
      </c>
      <c r="N461" s="642" t="n"/>
      <c r="O461" s="642" t="n"/>
      <c r="P461" s="642" t="n"/>
      <c r="Q461" s="642" t="n"/>
      <c r="R461" s="642" t="n"/>
      <c r="S461" s="643" t="n"/>
      <c r="T461" s="43" t="inlineStr">
        <is>
          <t>кг</t>
        </is>
      </c>
      <c r="U461" s="673">
        <f>IFERROR(SUM(U459:U459),"0")</f>
        <v/>
      </c>
      <c r="V461" s="673">
        <f>IFERROR(SUM(V459:V459),"0")</f>
        <v/>
      </c>
      <c r="W461" s="43" t="n"/>
      <c r="X461" s="674" t="n"/>
      <c r="Y461" s="674" t="n"/>
    </row>
    <row r="462" ht="15" customHeight="1">
      <c r="A462" s="328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1" t="n"/>
      <c r="M462" s="912" t="inlineStr">
        <is>
          <t>ИТОГО НЕТТО</t>
        </is>
      </c>
      <c r="N462" s="625" t="n"/>
      <c r="O462" s="625" t="n"/>
      <c r="P462" s="625" t="n"/>
      <c r="Q462" s="625" t="n"/>
      <c r="R462" s="625" t="n"/>
      <c r="S462" s="626" t="n"/>
      <c r="T462" s="43" t="inlineStr">
        <is>
          <t>кг</t>
        </is>
      </c>
      <c r="U462" s="673">
        <f>IFERROR(U24+U33+U37+U41+U45+U51+U59+U77+U86+U98+U110+U118+U126+U134+U146+U152+U157+U164+U185+U190+U208+U212+U219+U228+U234+U240+U246+U257+U262+U267+U273+U277+U281+U294+U299+U303+U307+U315+U320+U327+U331+U338+U354+U361+U365+U371+U375+U381+U391+U395+U399+U413+U418+U427+U432+U439+U445+U451+U456+U461,"0")</f>
        <v/>
      </c>
      <c r="V462" s="673">
        <f>IFERROR(V24+V33+V37+V41+V45+V51+V59+V77+V86+V98+V110+V118+V126+V134+V146+V152+V157+V164+V185+V190+V208+V212+V219+V228+V234+V240+V246+V257+V262+V267+V273+V277+V281+V294+V299+V303+V307+V315+V320+V327+V331+V338+V354+V361+V365+V371+V375+V381+V391+V395+V399+V413+V418+V427+V432+V439+V445+V451+V456+V461,"0")</f>
        <v/>
      </c>
      <c r="W462" s="43" t="n"/>
      <c r="X462" s="674" t="n"/>
      <c r="Y462" s="674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1" t="n"/>
      <c r="M463" s="912" t="inlineStr">
        <is>
          <t>ИТОГО БРУТТО</t>
        </is>
      </c>
      <c r="N463" s="625" t="n"/>
      <c r="O463" s="625" t="n"/>
      <c r="P463" s="625" t="n"/>
      <c r="Q463" s="625" t="n"/>
      <c r="R463" s="625" t="n"/>
      <c r="S463" s="626" t="n"/>
      <c r="T463" s="43" t="inlineStr">
        <is>
          <t>кг</t>
        </is>
      </c>
      <c r="U463" s="67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54*I54/H54,"0")+IFERROR(U55*I55/H55,"0")+IFERROR(U56*I56/H56,"0")+IFERROR(U57*I57/H57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107*I107/H107,"0")+IFERROR(U108*I108/H108,"0")+IFERROR(U112*I112/H112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149*I149/H149,"0")+IFERROR(U150*I150/H150,"0")+IFERROR(U154*I154/H154,"0")+IFERROR(U155*I155/H155,"0")+IFERROR(U159*I159/H159,"0")+IFERROR(U160*I160/H160,"0")+IFERROR(U161*I161/H161,"0")+IFERROR(U162*I162/H162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210*I210/H210,"0")+IFERROR(U214*I214/H214,"0")+IFERROR(U215*I215/H215,"0")+IFERROR(U216*I216/H216,"0")+IFERROR(U217*I217/H217,"0")+IFERROR(U221*I221/H221,"0")+IFERROR(U222*I222/H222,"0")+IFERROR(U223*I223/H223,"0")+IFERROR(U224*I224/H224,"0")+IFERROR(U225*I225/H225,"0")+IFERROR(U226*I226/H226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443*I443/H443,"0")+IFERROR(U447*I447/H447,"0")+IFERROR(U448*I448/H448,"0")+IFERROR(U449*I449/H449,"0")+IFERROR(U453*I453/H453,"0")+IFERROR(U454*I454/H454,"0")+IFERROR(U459*I459/H459,"0"),"0")</f>
        <v/>
      </c>
      <c r="V463" s="67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107*I107/H107,"0")+IFERROR(V108*I108/H108,"0")+IFERROR(V112*I112/H112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210*I210/H210,"0")+IFERROR(V214*I214/H214,"0")+IFERROR(V215*I215/H215,"0")+IFERROR(V216*I216/H216,"0")+IFERROR(V217*I217/H217,"0")+IFERROR(V221*I221/H221,"0")+IFERROR(V222*I222/H222,"0")+IFERROR(V223*I223/H223,"0")+IFERROR(V224*I224/H224,"0")+IFERROR(V225*I225/H225,"0")+IFERROR(V226*I226/H226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443*I443/H443,"0")+IFERROR(V447*I447/H447,"0")+IFERROR(V448*I448/H448,"0")+IFERROR(V449*I449/H449,"0")+IFERROR(V453*I453/H453,"0")+IFERROR(V454*I454/H454,"0")+IFERROR(V459*I459/H459,"0"),"0")</f>
        <v/>
      </c>
      <c r="W463" s="43" t="n"/>
      <c r="X463" s="674" t="n"/>
      <c r="Y463" s="674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1" t="n"/>
      <c r="M464" s="912" t="inlineStr">
        <is>
          <t>Кол-во паллет</t>
        </is>
      </c>
      <c r="N464" s="625" t="n"/>
      <c r="O464" s="625" t="n"/>
      <c r="P464" s="625" t="n"/>
      <c r="Q464" s="625" t="n"/>
      <c r="R464" s="625" t="n"/>
      <c r="S464" s="626" t="n"/>
      <c r="T464" s="43" t="inlineStr">
        <is>
          <t>шт</t>
        </is>
      </c>
      <c r="U464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49*(U49:U49/H49:H49)),"0")+IFERROR(SUMPRODUCT(1/J54:J57*(U54:U57/H54:H57)),"0")+IFERROR(SUMPRODUCT(1/J62:J75*(U62:U75/H62:H75)),"0")+IFERROR(SUMPRODUCT(1/J79:J84*(U79:U84/H79:H84)),"0")+IFERROR(SUMPRODUCT(1/J88:J96*(U88:U96/H88:H96)),"0")+IFERROR(SUMPRODUCT(1/J100:J108*(U100:U108/H100:H108)),"0")+IFERROR(SUMPRODUCT(1/J112:J116*(U112:U116/H112:H116)),"0")+IFERROR(SUMPRODUCT(1/J121:J124*(U121:U124/H121:H124)),"0")+IFERROR(SUMPRODUCT(1/J130:J132*(U130:U132/H130:H132)),"0")+IFERROR(SUMPRODUCT(1/J137:J144*(U137:U144/H137:H144)),"0")+IFERROR(SUMPRODUCT(1/J149:J150*(U149:U150/H149:H150)),"0")+IFERROR(SUMPRODUCT(1/J154:J155*(U154:U155/H154:H155)),"0")+IFERROR(SUMPRODUCT(1/J159:J162*(U159:U162/H159:H162)),"0")+IFERROR(SUMPRODUCT(1/J166:J183*(U166:U183/H166:H183)),"0")+IFERROR(SUMPRODUCT(1/J187:J188*(U187:U188/H187:H188)),"0")+IFERROR(SUMPRODUCT(1/J193:J206*(U193:U206/H193:H206)),"0")+IFERROR(SUMPRODUCT(1/J210:J210*(U210:U210/H210:H210)),"0")+IFERROR(SUMPRODUCT(1/J214:J217*(U214:U217/H214:H217)),"0")+IFERROR(SUMPRODUCT(1/J221:J226*(U221:U226/H221:H226)),"0")+IFERROR(SUMPRODUCT(1/J230:J232*(U230:U232/H230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443*(U441:U443/H441:H443)),"0")+IFERROR(SUMPRODUCT(1/J447:J449*(U447:U449/H447:H449)),"0")+IFERROR(SUMPRODUCT(1/J453:J454*(U453:U454/H453:H454)),"0")+IFERROR(SUMPRODUCT(1/J459:J459*(U459:U459/H459:H459)),"0"),0)</f>
        <v/>
      </c>
      <c r="V46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75*(V62:V75/H62:H75)),"0")+IFERROR(SUMPRODUCT(1/J79:J84*(V79:V84/H79:H84)),"0")+IFERROR(SUMPRODUCT(1/J88:J96*(V88:V96/H88:H96)),"0")+IFERROR(SUMPRODUCT(1/J100:J108*(V100:V108/H100:H108)),"0")+IFERROR(SUMPRODUCT(1/J112:J116*(V112:V116/H112:H116)),"0")+IFERROR(SUMPRODUCT(1/J121:J124*(V121:V124/H121:H124)),"0")+IFERROR(SUMPRODUCT(1/J130:J132*(V130:V132/H130:H132)),"0")+IFERROR(SUMPRODUCT(1/J137:J144*(V137:V144/H137:H144)),"0")+IFERROR(SUMPRODUCT(1/J149:J150*(V149:V150/H149:H150)),"0")+IFERROR(SUMPRODUCT(1/J154:J155*(V154:V155/H154:H155)),"0")+IFERROR(SUMPRODUCT(1/J159:J162*(V159:V162/H159:H162)),"0")+IFERROR(SUMPRODUCT(1/J166:J183*(V166:V183/H166:H183)),"0")+IFERROR(SUMPRODUCT(1/J187:J188*(V187:V188/H187:H188)),"0")+IFERROR(SUMPRODUCT(1/J193:J206*(V193:V206/H193:H206)),"0")+IFERROR(SUMPRODUCT(1/J210:J210*(V210:V210/H210:H210)),"0")+IFERROR(SUMPRODUCT(1/J214:J217*(V214:V217/H214:H217)),"0")+IFERROR(SUMPRODUCT(1/J221:J226*(V221:V226/H221:H226)),"0")+IFERROR(SUMPRODUCT(1/J230:J232*(V230:V232/H230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443*(V441:V443/H441:H443)),"0")+IFERROR(SUMPRODUCT(1/J447:J449*(V447:V449/H447:H449)),"0")+IFERROR(SUMPRODUCT(1/J453:J454*(V453:V454/H453:H454)),"0")+IFERROR(SUMPRODUCT(1/J459:J459*(V459:V459/H459:H459)),"0"),0)</f>
        <v/>
      </c>
      <c r="W464" s="43" t="n"/>
      <c r="X464" s="674" t="n"/>
      <c r="Y464" s="674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1" t="n"/>
      <c r="M465" s="912" t="inlineStr">
        <is>
          <t>Вес брутто  с паллетами</t>
        </is>
      </c>
      <c r="N465" s="625" t="n"/>
      <c r="O465" s="625" t="n"/>
      <c r="P465" s="625" t="n"/>
      <c r="Q465" s="625" t="n"/>
      <c r="R465" s="625" t="n"/>
      <c r="S465" s="626" t="n"/>
      <c r="T465" s="43" t="inlineStr">
        <is>
          <t>кг</t>
        </is>
      </c>
      <c r="U465" s="673">
        <f>GrossWeightTotal+PalletQtyTotal*25</f>
        <v/>
      </c>
      <c r="V465" s="673">
        <f>GrossWeightTotalR+PalletQtyTotalR*25</f>
        <v/>
      </c>
      <c r="W465" s="43" t="n"/>
      <c r="X465" s="674" t="n"/>
      <c r="Y465" s="674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1" t="n"/>
      <c r="M466" s="912" t="inlineStr">
        <is>
          <t>Кол-во коробок</t>
        </is>
      </c>
      <c r="N466" s="625" t="n"/>
      <c r="O466" s="625" t="n"/>
      <c r="P466" s="625" t="n"/>
      <c r="Q466" s="625" t="n"/>
      <c r="R466" s="625" t="n"/>
      <c r="S466" s="626" t="n"/>
      <c r="T466" s="43" t="inlineStr">
        <is>
          <t>шт</t>
        </is>
      </c>
      <c r="U466" s="673">
        <f>IFERROR(U23+U32+U36+U40+U44+U50+U58+U76+U85+U97+U109+U117+U125+U133+U145+U151+U156+U163+U184+U189+U207+U211+U218+U227+U233+U239+U245+U256+U261+U266+U272+U276+U280+U293+U298+U302+U306+U314+U319+U326+U330+U337+U353+U360+U364+U370+U374+U380+U390+U394+U398+U412+U417+U426+U431+U438+U444+U450+U455+U460,"0")</f>
        <v/>
      </c>
      <c r="V466" s="673">
        <f>IFERROR(V23+V32+V36+V40+V44+V50+V58+V76+V85+V97+V109+V117+V125+V133+V145+V151+V156+V163+V184+V189+V207+V211+V218+V227+V233+V239+V245+V256+V261+V266+V272+V276+V280+V293+V298+V302+V306+V314+V319+V326+V330+V337+V353+V360+V364+V370+V374+V380+V390+V394+V398+V412+V417+V426+V431+V438+V444+V450+V455+V460,"0")</f>
        <v/>
      </c>
      <c r="W466" s="43" t="n"/>
      <c r="X466" s="674" t="n"/>
      <c r="Y466" s="674" t="n"/>
    </row>
    <row r="467" ht="14.25" customHeight="1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1" t="n"/>
      <c r="M467" s="912" t="inlineStr">
        <is>
          <t>Объем заказа</t>
        </is>
      </c>
      <c r="N467" s="625" t="n"/>
      <c r="O467" s="625" t="n"/>
      <c r="P467" s="625" t="n"/>
      <c r="Q467" s="625" t="n"/>
      <c r="R467" s="625" t="n"/>
      <c r="S467" s="626" t="n"/>
      <c r="T467" s="46" t="inlineStr">
        <is>
          <t>м3</t>
        </is>
      </c>
      <c r="U467" s="43" t="n"/>
      <c r="V467" s="43" t="n"/>
      <c r="W467" s="43">
        <f>IFERROR(W23+W32+W36+W40+W44+W50+W58+W76+W85+W97+W109+W117+W125+W133+W145+W151+W156+W163+W184+W189+W207+W211+W218+W227+W233+W239+W245+W256+W261+W266+W272+W276+W280+W293+W298+W302+W306+W314+W319+W326+W330+W337+W353+W360+W364+W370+W374+W380+W390+W394+W398+W412+W417+W426+W431+W438+W444+W450+W455+W460,"0")</f>
        <v/>
      </c>
      <c r="X467" s="674" t="n"/>
      <c r="Y467" s="674" t="n"/>
    </row>
    <row r="468" ht="13.5" customHeight="1" thickBot="1"/>
    <row r="469" ht="27" customHeight="1" thickBot="1" thickTop="1">
      <c r="A469" s="47" t="inlineStr">
        <is>
          <t>ТОРГОВАЯ МАРКА</t>
        </is>
      </c>
      <c r="B469" s="311" t="inlineStr">
        <is>
          <t>Ядрена копоть</t>
        </is>
      </c>
      <c r="C469" s="311" t="inlineStr">
        <is>
          <t>Вязанка</t>
        </is>
      </c>
      <c r="D469" s="913" t="n"/>
      <c r="E469" s="913" t="n"/>
      <c r="F469" s="914" t="n"/>
      <c r="G469" s="311" t="inlineStr">
        <is>
          <t>Стародворье</t>
        </is>
      </c>
      <c r="H469" s="913" t="n"/>
      <c r="I469" s="913" t="n"/>
      <c r="J469" s="913" t="n"/>
      <c r="K469" s="913" t="n"/>
      <c r="L469" s="914" t="n"/>
      <c r="M469" s="311" t="inlineStr">
        <is>
          <t>Особый рецепт</t>
        </is>
      </c>
      <c r="N469" s="914" t="n"/>
      <c r="O469" s="311" t="inlineStr">
        <is>
          <t>Баварушка</t>
        </is>
      </c>
      <c r="P469" s="914" t="n"/>
      <c r="Q469" s="311" t="inlineStr">
        <is>
          <t>Дугушка</t>
        </is>
      </c>
      <c r="R469" s="311" t="inlineStr">
        <is>
          <t>Зареченские</t>
        </is>
      </c>
      <c r="S469" s="914" t="n"/>
      <c r="T469" s="1" t="n"/>
      <c r="Y469" s="61" t="n"/>
      <c r="AB469" s="1" t="n"/>
    </row>
    <row r="470" ht="14.25" customHeight="1" thickTop="1">
      <c r="A470" s="312" t="inlineStr">
        <is>
          <t>СЕРИЯ</t>
        </is>
      </c>
      <c r="B470" s="311" t="inlineStr">
        <is>
          <t>Ядрена копоть</t>
        </is>
      </c>
      <c r="C470" s="311" t="inlineStr">
        <is>
          <t>Столичная</t>
        </is>
      </c>
      <c r="D470" s="311" t="inlineStr">
        <is>
          <t>Классическая</t>
        </is>
      </c>
      <c r="E470" s="311" t="inlineStr">
        <is>
          <t>Вязанка</t>
        </is>
      </c>
      <c r="F470" s="311" t="inlineStr">
        <is>
          <t>Сливушки</t>
        </is>
      </c>
      <c r="G470" s="311" t="inlineStr">
        <is>
          <t>Золоченная в печи</t>
        </is>
      </c>
      <c r="H470" s="311" t="inlineStr">
        <is>
          <t>Мясорубская</t>
        </is>
      </c>
      <c r="I470" s="311" t="inlineStr">
        <is>
          <t>Сочинка</t>
        </is>
      </c>
      <c r="J470" s="311" t="inlineStr">
        <is>
          <t>Бордо</t>
        </is>
      </c>
      <c r="K470" s="311" t="inlineStr">
        <is>
          <t>Фирменная</t>
        </is>
      </c>
      <c r="L470" s="311" t="inlineStr">
        <is>
          <t>Бавария</t>
        </is>
      </c>
      <c r="M470" s="311" t="inlineStr">
        <is>
          <t>Особая</t>
        </is>
      </c>
      <c r="N470" s="311" t="inlineStr">
        <is>
          <t>Особая Без свинины</t>
        </is>
      </c>
      <c r="O470" s="311" t="inlineStr">
        <is>
          <t>Филейбургская</t>
        </is>
      </c>
      <c r="P470" s="311" t="inlineStr">
        <is>
          <t>Балыкбургская</t>
        </is>
      </c>
      <c r="Q470" s="311" t="inlineStr">
        <is>
          <t>Дугушка</t>
        </is>
      </c>
      <c r="R470" s="311" t="inlineStr">
        <is>
          <t>Зареченские продукты</t>
        </is>
      </c>
      <c r="S470" s="311" t="inlineStr">
        <is>
          <t>Выгодная цена</t>
        </is>
      </c>
      <c r="T470" s="1" t="n"/>
      <c r="Y470" s="61" t="n"/>
      <c r="AB470" s="1" t="n"/>
    </row>
    <row r="471" ht="13.5" customHeight="1" thickBot="1">
      <c r="A471" s="915" t="n"/>
      <c r="B471" s="916" t="n"/>
      <c r="C471" s="916" t="n"/>
      <c r="D471" s="916" t="n"/>
      <c r="E471" s="916" t="n"/>
      <c r="F471" s="916" t="n"/>
      <c r="G471" s="916" t="n"/>
      <c r="H471" s="916" t="n"/>
      <c r="I471" s="916" t="n"/>
      <c r="J471" s="916" t="n"/>
      <c r="K471" s="916" t="n"/>
      <c r="L471" s="916" t="n"/>
      <c r="M471" s="916" t="n"/>
      <c r="N471" s="916" t="n"/>
      <c r="O471" s="916" t="n"/>
      <c r="P471" s="916" t="n"/>
      <c r="Q471" s="916" t="n"/>
      <c r="R471" s="916" t="n"/>
      <c r="S471" s="916" t="n"/>
      <c r="T471" s="1" t="n"/>
      <c r="Y471" s="61" t="n"/>
      <c r="AB471" s="1" t="n"/>
    </row>
    <row r="472" ht="18" customHeight="1" thickBot="1" thickTop="1">
      <c r="A472" s="47" t="inlineStr">
        <is>
          <t>ИТОГО, кг</t>
        </is>
      </c>
      <c r="B472" s="53">
        <f>IFERROR(V22*1,"0")+IFERROR(V26*1,"0")+IFERROR(V27*1,"0")+IFERROR(V28*1,"0")+IFERROR(V29*1,"0")+IFERROR(V30*1,"0")+IFERROR(V31*1,"0")+IFERROR(V35*1,"0")+IFERROR(V39*1,"0")+IFERROR(V43*1,"0")</f>
        <v/>
      </c>
      <c r="C472" s="53">
        <f>IFERROR(V49*1,"0")</f>
        <v/>
      </c>
      <c r="D472" s="53">
        <f>IFERROR(V54*1,"0")+IFERROR(V55*1,"0")+IFERROR(V56*1,"0")+IFERROR(V57*1,"0")</f>
        <v/>
      </c>
      <c r="E472" s="53">
        <f>IFERROR(V62*1,"0")+IFERROR(V63*1,"0")+IFERROR(V64*1,"0")+IFERROR(V65*1,"0")+IFERROR(V66*1,"0")+IFERROR(V67*1,"0")+IFERROR(V68*1,"0")+IFERROR(V69*1,"0")+IFERROR(V70*1,"0")+IFERROR(V71*1,"0")+IFERROR(V72*1,"0")+IFERROR(V73*1,"0")+IFERROR(V74*1,"0")+IFERROR(V75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107*1,"0")+IFERROR(V108*1,"0")+IFERROR(V112*1,"0")+IFERROR(V113*1,"0")+IFERROR(V114*1,"0")+IFERROR(V115*1,"0")+IFERROR(V116*1,"0")</f>
        <v/>
      </c>
      <c r="F472" s="53">
        <f>IFERROR(V121*1,"0")+IFERROR(V122*1,"0")+IFERROR(V123*1,"0")+IFERROR(V124*1,"0")</f>
        <v/>
      </c>
      <c r="G472" s="53">
        <f>IFERROR(V130*1,"0")+IFERROR(V131*1,"0")+IFERROR(V132*1,"0")</f>
        <v/>
      </c>
      <c r="H472" s="53">
        <f>IFERROR(V137*1,"0")+IFERROR(V138*1,"0")+IFERROR(V139*1,"0")+IFERROR(V140*1,"0")+IFERROR(V141*1,"0")+IFERROR(V142*1,"0")+IFERROR(V143*1,"0")+IFERROR(V144*1,"0")</f>
        <v/>
      </c>
      <c r="I472" s="53">
        <f>IFERROR(V149*1,"0")+IFERROR(V150*1,"0")+IFERROR(V154*1,"0")+IFERROR(V155*1,"0")+IFERROR(V159*1,"0")+IFERROR(V160*1,"0")+IFERROR(V161*1,"0")+IFERROR(V162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2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210*1,"0")+IFERROR(V214*1,"0")+IFERROR(V215*1,"0")+IFERROR(V216*1,"0")+IFERROR(V217*1,"0")+IFERROR(V221*1,"0")+IFERROR(V222*1,"0")+IFERROR(V223*1,"0")+IFERROR(V224*1,"0")+IFERROR(V225*1,"0")+IFERROR(V226*1,"0")+IFERROR(V230*1,"0")+IFERROR(V231*1,"0")+IFERROR(V232*1,"0")+IFERROR(V236*1,"0")+IFERROR(V237*1,"0")+IFERROR(V238*1,"0")+IFERROR(V242*1,"0")+IFERROR(V243*1,"0")+IFERROR(V244*1,"0")</f>
        <v/>
      </c>
      <c r="K472" s="53">
        <f>IFERROR(V249*1,"0")+IFERROR(V250*1,"0")+IFERROR(V251*1,"0")+IFERROR(V252*1,"0")+IFERROR(V253*1,"0")+IFERROR(V254*1,"0")+IFERROR(V255*1,"0")+IFERROR(V259*1,"0")+IFERROR(V260*1,"0")</f>
        <v/>
      </c>
      <c r="L472" s="53">
        <f>IFERROR(V265*1,"0")+IFERROR(V269*1,"0")+IFERROR(V270*1,"0")+IFERROR(V271*1,"0")+IFERROR(V275*1,"0")+IFERROR(V279*1,"0")</f>
        <v/>
      </c>
      <c r="M472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2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2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2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2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2" s="53">
        <f>IFERROR(V436*1,"0")+IFERROR(V437*1,"0")+IFERROR(V441*1,"0")+IFERROR(V442*1,"0")+IFERROR(V443*1,"0")+IFERROR(V447*1,"0")+IFERROR(V448*1,"0")+IFERROR(V449*1,"0")+IFERROR(V453*1,"0")+IFERROR(V454*1,"0")</f>
        <v/>
      </c>
      <c r="S472" s="53">
        <f>IFERROR(V459*1,"0")</f>
        <v/>
      </c>
      <c r="T472" s="1" t="n"/>
      <c r="Y472" s="61" t="n"/>
      <c r="AB472" s="1" t="n"/>
    </row>
    <row r="47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i6r/Rmabw2VweRtUWN0kA==" formatRows="1" sort="0" spinCount="100000" hashValue="db5ZECCAsL/c/OgIWJY5Vd8kmlxZ81fX44y5lluwgMaJvNW+yzjylHmD/hrDMtXlIwRwH07biPYl9P5t2flU/Q=="/>
  <autoFilter ref="B18:W18">
    <filterColumn colId="2" hiddenButton="0" showButton="0"/>
    <filterColumn colId="11" hiddenButton="0" showButton="0"/>
    <filterColumn colId="12" hiddenButton="0" showButton="0"/>
    <filterColumn colId="13" hiddenButton="0" showButton="0"/>
    <filterColumn colId="14" hiddenButton="0" showButton="0"/>
  </autoFilter>
  <mergeCells count="836">
    <mergeCell ref="A111:W111"/>
    <mergeCell ref="A280:L281"/>
    <mergeCell ref="M143:Q143"/>
    <mergeCell ref="D187:E187"/>
    <mergeCell ref="M270:Q270"/>
    <mergeCell ref="M441:Q441"/>
    <mergeCell ref="A15:K15"/>
    <mergeCell ref="D174:E174"/>
    <mergeCell ref="M361:S361"/>
    <mergeCell ref="M368:Q368"/>
    <mergeCell ref="A48:W48"/>
    <mergeCell ref="A97:L98"/>
    <mergeCell ref="D410:E410"/>
    <mergeCell ref="M49:Q49"/>
    <mergeCell ref="D423:E423"/>
    <mergeCell ref="M455:S455"/>
    <mergeCell ref="C469:F469"/>
    <mergeCell ref="A211:L212"/>
    <mergeCell ref="E470:E471"/>
    <mergeCell ref="H9:I9"/>
    <mergeCell ref="J9:K9"/>
    <mergeCell ref="M50:S50"/>
    <mergeCell ref="D297:E297"/>
    <mergeCell ref="M152:S152"/>
    <mergeCell ref="D70:E70"/>
    <mergeCell ref="M394:S394"/>
    <mergeCell ref="D312:E312"/>
    <mergeCell ref="M450:S450"/>
    <mergeCell ref="H1:N1"/>
    <mergeCell ref="A268:W268"/>
    <mergeCell ref="D238:E238"/>
    <mergeCell ref="A366:W366"/>
    <mergeCell ref="M296:Q296"/>
    <mergeCell ref="D205:E205"/>
    <mergeCell ref="M217:Q217"/>
    <mergeCell ref="M281:S281"/>
    <mergeCell ref="M459:Q459"/>
    <mergeCell ref="D363:E363"/>
    <mergeCell ref="D357:E357"/>
    <mergeCell ref="M27:Q27"/>
    <mergeCell ref="D71:E71"/>
    <mergeCell ref="M154:Q154"/>
    <mergeCell ref="M218:S218"/>
    <mergeCell ref="M225:Q225"/>
    <mergeCell ref="M325:Q325"/>
    <mergeCell ref="M91:Q91"/>
    <mergeCell ref="D73:E73"/>
    <mergeCell ref="M389:Q389"/>
    <mergeCell ref="M454:Q454"/>
    <mergeCell ref="M373:Q373"/>
    <mergeCell ref="M155:Q155"/>
    <mergeCell ref="M93:Q93"/>
    <mergeCell ref="A156:L157"/>
    <mergeCell ref="M307:S307"/>
    <mergeCell ref="M163:S163"/>
    <mergeCell ref="G470:G471"/>
    <mergeCell ref="M234:S234"/>
    <mergeCell ref="B17:B18"/>
    <mergeCell ref="M76:S76"/>
    <mergeCell ref="M380:S380"/>
    <mergeCell ref="D131:E131"/>
    <mergeCell ref="M180:Q180"/>
    <mergeCell ref="P470:P471"/>
    <mergeCell ref="A300:W300"/>
    <mergeCell ref="Q6:R9"/>
    <mergeCell ref="D124:E124"/>
    <mergeCell ref="D195:E195"/>
    <mergeCell ref="S6:T9"/>
    <mergeCell ref="D287:E287"/>
    <mergeCell ref="A87:W87"/>
    <mergeCell ref="M84:Q84"/>
    <mergeCell ref="M22:Q22"/>
    <mergeCell ref="D66:E66"/>
    <mergeCell ref="M271:Q271"/>
    <mergeCell ref="D197:E197"/>
    <mergeCell ref="H10:K10"/>
    <mergeCell ref="M75:Q75"/>
    <mergeCell ref="D253:E253"/>
    <mergeCell ref="A264:W264"/>
    <mergeCell ref="D351:E351"/>
    <mergeCell ref="D289:E289"/>
    <mergeCell ref="D411:E411"/>
    <mergeCell ref="M409:Q409"/>
    <mergeCell ref="M286:Q286"/>
    <mergeCell ref="M80:Q80"/>
    <mergeCell ref="M384:Q384"/>
    <mergeCell ref="W17:W18"/>
    <mergeCell ref="M104:Q104"/>
    <mergeCell ref="A233:L234"/>
    <mergeCell ref="M340:Q340"/>
    <mergeCell ref="A227:L228"/>
    <mergeCell ref="A298:L299"/>
    <mergeCell ref="M470:M471"/>
    <mergeCell ref="A390:L391"/>
    <mergeCell ref="O470:O471"/>
    <mergeCell ref="M106:Q106"/>
    <mergeCell ref="M404:Q404"/>
    <mergeCell ref="D142:E142"/>
    <mergeCell ref="A85:L86"/>
    <mergeCell ref="A38:W38"/>
    <mergeCell ref="A209:W209"/>
    <mergeCell ref="A147:W147"/>
    <mergeCell ref="D378:E378"/>
    <mergeCell ref="A274:W274"/>
    <mergeCell ref="M239:S239"/>
    <mergeCell ref="A302:L303"/>
    <mergeCell ref="D79:E79"/>
    <mergeCell ref="M162:Q162"/>
    <mergeCell ref="A293:L294"/>
    <mergeCell ref="D144:E144"/>
    <mergeCell ref="M331:S331"/>
    <mergeCell ref="D442:E442"/>
    <mergeCell ref="A382:W382"/>
    <mergeCell ref="D429:E429"/>
    <mergeCell ref="M177:Q177"/>
    <mergeCell ref="M97:S97"/>
    <mergeCell ref="D81:E81"/>
    <mergeCell ref="M226:Q226"/>
    <mergeCell ref="D379:E379"/>
    <mergeCell ref="A148:W148"/>
    <mergeCell ref="M291:Q291"/>
    <mergeCell ref="A446:W446"/>
    <mergeCell ref="M170:Q170"/>
    <mergeCell ref="H5:K5"/>
    <mergeCell ref="M35:Q35"/>
    <mergeCell ref="D139:E139"/>
    <mergeCell ref="D406:E406"/>
    <mergeCell ref="M17:Q18"/>
    <mergeCell ref="M184:S184"/>
    <mergeCell ref="D6:K6"/>
    <mergeCell ref="M222:Q222"/>
    <mergeCell ref="A207:L208"/>
    <mergeCell ref="M172:Q172"/>
    <mergeCell ref="M397:Q397"/>
    <mergeCell ref="D214:E214"/>
    <mergeCell ref="M30:Q30"/>
    <mergeCell ref="A50:L51"/>
    <mergeCell ref="A158:W158"/>
    <mergeCell ref="M223:Q223"/>
    <mergeCell ref="D259:E259"/>
    <mergeCell ref="M317:Q317"/>
    <mergeCell ref="D28:E28"/>
    <mergeCell ref="A444:L445"/>
    <mergeCell ref="M212:S212"/>
    <mergeCell ref="D313:E313"/>
    <mergeCell ref="Z17:AB18"/>
    <mergeCell ref="M254:Q254"/>
    <mergeCell ref="D236:E236"/>
    <mergeCell ref="D92:E92"/>
    <mergeCell ref="D55:E55"/>
    <mergeCell ref="D30:E30"/>
    <mergeCell ref="M175:Q175"/>
    <mergeCell ref="M346:Q346"/>
    <mergeCell ref="D67:E67"/>
    <mergeCell ref="D5:E5"/>
    <mergeCell ref="M318:Q318"/>
    <mergeCell ref="M312:Q312"/>
    <mergeCell ref="M112:Q112"/>
    <mergeCell ref="D290:E290"/>
    <mergeCell ref="D94:E94"/>
    <mergeCell ref="M348:Q348"/>
    <mergeCell ref="D69:E69"/>
    <mergeCell ref="M326:S326"/>
    <mergeCell ref="M56:Q56"/>
    <mergeCell ref="M323:Q323"/>
    <mergeCell ref="A460:L461"/>
    <mergeCell ref="G469:L469"/>
    <mergeCell ref="M176:Q176"/>
    <mergeCell ref="M114:Q114"/>
    <mergeCell ref="M337:S337"/>
    <mergeCell ref="M387:Q387"/>
    <mergeCell ref="M32:S32"/>
    <mergeCell ref="M303:S303"/>
    <mergeCell ref="D356:E356"/>
    <mergeCell ref="M330:S330"/>
    <mergeCell ref="M134:S134"/>
    <mergeCell ref="M201:Q201"/>
    <mergeCell ref="M395:S395"/>
    <mergeCell ref="A455:L456"/>
    <mergeCell ref="M118:S118"/>
    <mergeCell ref="M240:S240"/>
    <mergeCell ref="D387:E387"/>
    <mergeCell ref="D443:E443"/>
    <mergeCell ref="M203:Q203"/>
    <mergeCell ref="D210:E210"/>
    <mergeCell ref="A283:W283"/>
    <mergeCell ref="L470:L471"/>
    <mergeCell ref="M98:S98"/>
    <mergeCell ref="M305:Q305"/>
    <mergeCell ref="M243:Q243"/>
    <mergeCell ref="M292:Q292"/>
    <mergeCell ref="M461:S461"/>
    <mergeCell ref="D301:E301"/>
    <mergeCell ref="D122:E122"/>
    <mergeCell ref="M242:Q242"/>
    <mergeCell ref="D224:E224"/>
    <mergeCell ref="D250:E250"/>
    <mergeCell ref="M398:S398"/>
    <mergeCell ref="AZ17:AZ18"/>
    <mergeCell ref="D1:F1"/>
    <mergeCell ref="M269:Q269"/>
    <mergeCell ref="A278:W278"/>
    <mergeCell ref="M244:Q244"/>
    <mergeCell ref="M100:Q100"/>
    <mergeCell ref="J17:J18"/>
    <mergeCell ref="D82:E82"/>
    <mergeCell ref="L17:L18"/>
    <mergeCell ref="M231:Q231"/>
    <mergeCell ref="M336:Q336"/>
    <mergeCell ref="M115:Q115"/>
    <mergeCell ref="M102:Q102"/>
    <mergeCell ref="A401:W401"/>
    <mergeCell ref="M189:S189"/>
    <mergeCell ref="M45:S45"/>
    <mergeCell ref="M431:S431"/>
    <mergeCell ref="D100:E100"/>
    <mergeCell ref="A314:L315"/>
    <mergeCell ref="D31:E31"/>
    <mergeCell ref="D329:E329"/>
    <mergeCell ref="A396:W396"/>
    <mergeCell ref="M64:Q64"/>
    <mergeCell ref="D108:E108"/>
    <mergeCell ref="D369:E369"/>
    <mergeCell ref="M178:Q178"/>
    <mergeCell ref="M349:Q349"/>
    <mergeCell ref="D160:E160"/>
    <mergeCell ref="N470:N471"/>
    <mergeCell ref="A412:L413"/>
    <mergeCell ref="I17:I18"/>
    <mergeCell ref="D141:E141"/>
    <mergeCell ref="N5:O5"/>
    <mergeCell ref="M255:Q255"/>
    <mergeCell ref="M44:S44"/>
    <mergeCell ref="D72:E72"/>
    <mergeCell ref="M415:Q415"/>
    <mergeCell ref="D255:E255"/>
    <mergeCell ref="A394:L395"/>
    <mergeCell ref="A414:W414"/>
    <mergeCell ref="M233:S233"/>
    <mergeCell ref="D322:E322"/>
    <mergeCell ref="D260:E260"/>
    <mergeCell ref="D453:E453"/>
    <mergeCell ref="A6:C6"/>
    <mergeCell ref="D113:E113"/>
    <mergeCell ref="D88:E88"/>
    <mergeCell ref="M164:S164"/>
    <mergeCell ref="D26:E26"/>
    <mergeCell ref="M342:Q342"/>
    <mergeCell ref="D324:E324"/>
    <mergeCell ref="D311:E311"/>
    <mergeCell ref="D115:E115"/>
    <mergeCell ref="A125:L126"/>
    <mergeCell ref="M41:S41"/>
    <mergeCell ref="M181:Q181"/>
    <mergeCell ref="M252:Q252"/>
    <mergeCell ref="M83:Q83"/>
    <mergeCell ref="D90:E90"/>
    <mergeCell ref="S12:T12"/>
    <mergeCell ref="M344:Q344"/>
    <mergeCell ref="D388:E388"/>
    <mergeCell ref="M24:S24"/>
    <mergeCell ref="A328:W328"/>
    <mergeCell ref="D448:E448"/>
    <mergeCell ref="M123:Q123"/>
    <mergeCell ref="M39:Q39"/>
    <mergeCell ref="M408:Q408"/>
    <mergeCell ref="A5:C5"/>
    <mergeCell ref="A457:W457"/>
    <mergeCell ref="M174:Q174"/>
    <mergeCell ref="T17:T18"/>
    <mergeCell ref="M410:Q410"/>
    <mergeCell ref="M261:S261"/>
    <mergeCell ref="M432:S432"/>
    <mergeCell ref="M117:S117"/>
    <mergeCell ref="D179:E179"/>
    <mergeCell ref="A426:L427"/>
    <mergeCell ref="A364:L365"/>
    <mergeCell ref="M353:S353"/>
    <mergeCell ref="D166:E166"/>
    <mergeCell ref="A17:A18"/>
    <mergeCell ref="K17:K18"/>
    <mergeCell ref="C17:C18"/>
    <mergeCell ref="M199:Q199"/>
    <mergeCell ref="M319:S319"/>
    <mergeCell ref="D103:E103"/>
    <mergeCell ref="M417:S417"/>
    <mergeCell ref="D230:E230"/>
    <mergeCell ref="A248:W248"/>
    <mergeCell ref="D168:E168"/>
    <mergeCell ref="M288:Q288"/>
    <mergeCell ref="A470:A471"/>
    <mergeCell ref="A235:W235"/>
    <mergeCell ref="D9:E9"/>
    <mergeCell ref="D180:E180"/>
    <mergeCell ref="F9:G9"/>
    <mergeCell ref="M354:S354"/>
    <mergeCell ref="A247:W247"/>
    <mergeCell ref="D167:E167"/>
    <mergeCell ref="M57:Q57"/>
    <mergeCell ref="D161:E161"/>
    <mergeCell ref="D232:E232"/>
    <mergeCell ref="D403:E403"/>
    <mergeCell ref="N6:O6"/>
    <mergeCell ref="M29:Q29"/>
    <mergeCell ref="M200:Q200"/>
    <mergeCell ref="M194:Q194"/>
    <mergeCell ref="M265:Q265"/>
    <mergeCell ref="M436:Q436"/>
    <mergeCell ref="M121:Q121"/>
    <mergeCell ref="D169:E169"/>
    <mergeCell ref="M357:Q357"/>
    <mergeCell ref="M37:S37"/>
    <mergeCell ref="M208:S208"/>
    <mergeCell ref="M71:Q71"/>
    <mergeCell ref="M131:Q131"/>
    <mergeCell ref="M202:Q202"/>
    <mergeCell ref="M145:S145"/>
    <mergeCell ref="D63:E63"/>
    <mergeCell ref="M272:S272"/>
    <mergeCell ref="M381:S381"/>
    <mergeCell ref="M260:Q260"/>
    <mergeCell ref="M185:S185"/>
    <mergeCell ref="A245:L246"/>
    <mergeCell ref="D96:E96"/>
    <mergeCell ref="M445:S445"/>
    <mergeCell ref="A337:L338"/>
    <mergeCell ref="D350:E350"/>
    <mergeCell ref="A119:W119"/>
    <mergeCell ref="D27:E27"/>
    <mergeCell ref="M211:S211"/>
    <mergeCell ref="D325:E325"/>
    <mergeCell ref="M338:S338"/>
    <mergeCell ref="M383:Q383"/>
    <mergeCell ref="A25:W25"/>
    <mergeCell ref="D116:E116"/>
    <mergeCell ref="D352:E352"/>
    <mergeCell ref="D91:E91"/>
    <mergeCell ref="D162:E162"/>
    <mergeCell ref="A419:W419"/>
    <mergeCell ref="M149:Q149"/>
    <mergeCell ref="A36:L37"/>
    <mergeCell ref="M447:Q447"/>
    <mergeCell ref="D454:E454"/>
    <mergeCell ref="M385:Q385"/>
    <mergeCell ref="C470:C471"/>
    <mergeCell ref="M124:Q124"/>
    <mergeCell ref="D106:E106"/>
    <mergeCell ref="A370:L371"/>
    <mergeCell ref="D416:E416"/>
    <mergeCell ref="D93:E93"/>
    <mergeCell ref="M206:Q206"/>
    <mergeCell ref="M449:Q449"/>
    <mergeCell ref="M374:S374"/>
    <mergeCell ref="M424:Q424"/>
    <mergeCell ref="M411:Q411"/>
    <mergeCell ref="M438:S438"/>
    <mergeCell ref="M2:T3"/>
    <mergeCell ref="D251:E251"/>
    <mergeCell ref="A20:W20"/>
    <mergeCell ref="D343:E343"/>
    <mergeCell ref="M77:S77"/>
    <mergeCell ref="M15:Q16"/>
    <mergeCell ref="M133:S133"/>
    <mergeCell ref="M375:S375"/>
    <mergeCell ref="D182:E182"/>
    <mergeCell ref="A372:W372"/>
    <mergeCell ref="M363:Q363"/>
    <mergeCell ref="M427:S427"/>
    <mergeCell ref="D345:E345"/>
    <mergeCell ref="M306:S306"/>
    <mergeCell ref="U17:U18"/>
    <mergeCell ref="A186:W186"/>
    <mergeCell ref="M329:Q329"/>
    <mergeCell ref="A431:L432"/>
    <mergeCell ref="D409:E409"/>
    <mergeCell ref="I470:I471"/>
    <mergeCell ref="M79:Q79"/>
    <mergeCell ref="D183:E183"/>
    <mergeCell ref="M73:Q73"/>
    <mergeCell ref="A276:L277"/>
    <mergeCell ref="M437:Q437"/>
    <mergeCell ref="M70:Q70"/>
    <mergeCell ref="A58:L59"/>
    <mergeCell ref="D104:E104"/>
    <mergeCell ref="D275:E275"/>
    <mergeCell ref="M358:Q358"/>
    <mergeCell ref="D340:E340"/>
    <mergeCell ref="M429:Q429"/>
    <mergeCell ref="M280:S280"/>
    <mergeCell ref="M451:S451"/>
    <mergeCell ref="M137:Q137"/>
    <mergeCell ref="M59:S59"/>
    <mergeCell ref="M74:Q74"/>
    <mergeCell ref="M139:Q139"/>
    <mergeCell ref="M310:Q310"/>
    <mergeCell ref="D43:E43"/>
    <mergeCell ref="M219:S219"/>
    <mergeCell ref="A360:L361"/>
    <mergeCell ref="D137:E137"/>
    <mergeCell ref="D422:E422"/>
    <mergeCell ref="A440:W440"/>
    <mergeCell ref="D74:E74"/>
    <mergeCell ref="D130:E130"/>
    <mergeCell ref="D68:E68"/>
    <mergeCell ref="D201:E201"/>
    <mergeCell ref="M277:S277"/>
    <mergeCell ref="D335:E335"/>
    <mergeCell ref="A135:W135"/>
    <mergeCell ref="D188:E188"/>
    <mergeCell ref="A377:W377"/>
    <mergeCell ref="A433:W433"/>
    <mergeCell ref="M227:S227"/>
    <mergeCell ref="A333:W333"/>
    <mergeCell ref="M63:Q63"/>
    <mergeCell ref="D424:E424"/>
    <mergeCell ref="D286:E286"/>
    <mergeCell ref="M150:Q150"/>
    <mergeCell ref="D132:E132"/>
    <mergeCell ref="M221:Q221"/>
    <mergeCell ref="M215:Q215"/>
    <mergeCell ref="M386:Q386"/>
    <mergeCell ref="D178:E178"/>
    <mergeCell ref="A435:W435"/>
    <mergeCell ref="D172:E172"/>
    <mergeCell ref="M85:S85"/>
    <mergeCell ref="A362:W362"/>
    <mergeCell ref="M92:Q92"/>
    <mergeCell ref="M279:Q279"/>
    <mergeCell ref="S470:S471"/>
    <mergeCell ref="M464:S464"/>
    <mergeCell ref="M216:Q216"/>
    <mergeCell ref="M439:S439"/>
    <mergeCell ref="A266:L267"/>
    <mergeCell ref="B470:B471"/>
    <mergeCell ref="A61:W61"/>
    <mergeCell ref="M466:S466"/>
    <mergeCell ref="A153:W153"/>
    <mergeCell ref="K470:K471"/>
    <mergeCell ref="D254:E254"/>
    <mergeCell ref="A128:W128"/>
    <mergeCell ref="D346:E346"/>
    <mergeCell ref="M207:S207"/>
    <mergeCell ref="M81:Q81"/>
    <mergeCell ref="S10:T10"/>
    <mergeCell ref="M379:Q379"/>
    <mergeCell ref="A136:W136"/>
    <mergeCell ref="M105:Q105"/>
    <mergeCell ref="D112:E112"/>
    <mergeCell ref="A192:W192"/>
    <mergeCell ref="M341:Q341"/>
    <mergeCell ref="D348:E348"/>
    <mergeCell ref="A428:W428"/>
    <mergeCell ref="D62:E62"/>
    <mergeCell ref="D56:E56"/>
    <mergeCell ref="D193:E193"/>
    <mergeCell ref="A129:W129"/>
    <mergeCell ref="M443:Q443"/>
    <mergeCell ref="D176:E176"/>
    <mergeCell ref="D347:E347"/>
    <mergeCell ref="D114:E114"/>
    <mergeCell ref="D285:E285"/>
    <mergeCell ref="M101:Q101"/>
    <mergeCell ref="M405:Q405"/>
    <mergeCell ref="D64:E64"/>
    <mergeCell ref="S5:T5"/>
    <mergeCell ref="A151:L152"/>
    <mergeCell ref="D349:E349"/>
    <mergeCell ref="A163:L164"/>
    <mergeCell ref="A52:W52"/>
    <mergeCell ref="H470:H471"/>
    <mergeCell ref="J470:J471"/>
    <mergeCell ref="M298:S298"/>
    <mergeCell ref="D138:E138"/>
    <mergeCell ref="A295:W295"/>
    <mergeCell ref="M456:S456"/>
    <mergeCell ref="M390:S390"/>
    <mergeCell ref="A34:W34"/>
    <mergeCell ref="D203:E203"/>
    <mergeCell ref="A450:L451"/>
    <mergeCell ref="M236:Q236"/>
    <mergeCell ref="M156:S156"/>
    <mergeCell ref="D140:E140"/>
    <mergeCell ref="M327:S327"/>
    <mergeCell ref="A334:W334"/>
    <mergeCell ref="D425:E425"/>
    <mergeCell ref="D359:E359"/>
    <mergeCell ref="H17:H18"/>
    <mergeCell ref="M391:S391"/>
    <mergeCell ref="D204:E204"/>
    <mergeCell ref="M94:Q94"/>
    <mergeCell ref="A78:W78"/>
    <mergeCell ref="D198:E198"/>
    <mergeCell ref="D269:E269"/>
    <mergeCell ref="M287:Q287"/>
    <mergeCell ref="D296:E296"/>
    <mergeCell ref="M237:Q237"/>
    <mergeCell ref="M31:Q31"/>
    <mergeCell ref="D75:E75"/>
    <mergeCell ref="D206:E206"/>
    <mergeCell ref="D7:K7"/>
    <mergeCell ref="D181:E181"/>
    <mergeCell ref="A330:L331"/>
    <mergeCell ref="M168:Q168"/>
    <mergeCell ref="M95:Q95"/>
    <mergeCell ref="M89:Q89"/>
    <mergeCell ref="M393:Q393"/>
    <mergeCell ref="M160:Q160"/>
    <mergeCell ref="A218:L219"/>
    <mergeCell ref="A13:K13"/>
    <mergeCell ref="A145:L146"/>
    <mergeCell ref="M109:S109"/>
    <mergeCell ref="D39:E39"/>
    <mergeCell ref="M467:S467"/>
    <mergeCell ref="M26:Q26"/>
    <mergeCell ref="D8:K8"/>
    <mergeCell ref="M246:S246"/>
    <mergeCell ref="AC17:AC18"/>
    <mergeCell ref="M40:S40"/>
    <mergeCell ref="A76:L77"/>
    <mergeCell ref="M313:Q313"/>
    <mergeCell ref="A374:L375"/>
    <mergeCell ref="D89:E89"/>
    <mergeCell ref="D393:E393"/>
    <mergeCell ref="M273:S273"/>
    <mergeCell ref="M444:S444"/>
    <mergeCell ref="M171:Q171"/>
    <mergeCell ref="D420:E420"/>
    <mergeCell ref="M407:Q407"/>
    <mergeCell ref="A220:W220"/>
    <mergeCell ref="D199:E199"/>
    <mergeCell ref="M302:S302"/>
    <mergeCell ref="M113:Q113"/>
    <mergeCell ref="M173:Q173"/>
    <mergeCell ref="D217:E217"/>
    <mergeCell ref="D65:E65"/>
    <mergeCell ref="A284:W284"/>
    <mergeCell ref="M250:Q250"/>
    <mergeCell ref="M421:Q421"/>
    <mergeCell ref="D415:E415"/>
    <mergeCell ref="M460:S460"/>
    <mergeCell ref="D194:E194"/>
    <mergeCell ref="A462:L467"/>
    <mergeCell ref="M448:Q448"/>
    <mergeCell ref="M299:S299"/>
    <mergeCell ref="M108:Q108"/>
    <mergeCell ref="M462:S462"/>
    <mergeCell ref="M214:Q214"/>
    <mergeCell ref="M469:N469"/>
    <mergeCell ref="D367:E367"/>
    <mergeCell ref="M157:S157"/>
    <mergeCell ref="A434:W434"/>
    <mergeCell ref="M228:S228"/>
    <mergeCell ref="M399:S399"/>
    <mergeCell ref="D317:E317"/>
    <mergeCell ref="M28:Q28"/>
    <mergeCell ref="A213:W213"/>
    <mergeCell ref="M301:Q301"/>
    <mergeCell ref="D83:E83"/>
    <mergeCell ref="N9:O9"/>
    <mergeCell ref="D143:E143"/>
    <mergeCell ref="M166:Q166"/>
    <mergeCell ref="A321:W321"/>
    <mergeCell ref="D441:E441"/>
    <mergeCell ref="D368:E368"/>
    <mergeCell ref="M103:Q103"/>
    <mergeCell ref="M159:Q159"/>
    <mergeCell ref="M230:Q230"/>
    <mergeCell ref="D383:E383"/>
    <mergeCell ref="A380:L381"/>
    <mergeCell ref="A184:L185"/>
    <mergeCell ref="M96:Q96"/>
    <mergeCell ref="D222:E222"/>
    <mergeCell ref="M167:Q167"/>
    <mergeCell ref="G17:G18"/>
    <mergeCell ref="M161:Q161"/>
    <mergeCell ref="A23:L24"/>
    <mergeCell ref="M232:Q232"/>
    <mergeCell ref="M403:Q403"/>
    <mergeCell ref="D159:E159"/>
    <mergeCell ref="D80:E80"/>
    <mergeCell ref="M125:S125"/>
    <mergeCell ref="M256:S256"/>
    <mergeCell ref="A241:W241"/>
    <mergeCell ref="D288:E288"/>
    <mergeCell ref="D459:E459"/>
    <mergeCell ref="A355:W355"/>
    <mergeCell ref="M314:S314"/>
    <mergeCell ref="D154:E154"/>
    <mergeCell ref="M412:S412"/>
    <mergeCell ref="D225:E225"/>
    <mergeCell ref="A99:W99"/>
    <mergeCell ref="D200:E200"/>
    <mergeCell ref="M187:Q187"/>
    <mergeCell ref="D436:E436"/>
    <mergeCell ref="D292:E292"/>
    <mergeCell ref="M423:Q423"/>
    <mergeCell ref="M350:Q350"/>
    <mergeCell ref="A9:C9"/>
    <mergeCell ref="M195:Q195"/>
    <mergeCell ref="D202:E202"/>
    <mergeCell ref="M251:Q251"/>
    <mergeCell ref="A326:L327"/>
    <mergeCell ref="D373:E373"/>
    <mergeCell ref="R470:R471"/>
    <mergeCell ref="M116:Q116"/>
    <mergeCell ref="M238:Q238"/>
    <mergeCell ref="M352:Q352"/>
    <mergeCell ref="A239:L240"/>
    <mergeCell ref="M253:Q253"/>
    <mergeCell ref="D231:E231"/>
    <mergeCell ref="D358:E358"/>
    <mergeCell ref="M289:Q289"/>
    <mergeCell ref="M345:Q345"/>
    <mergeCell ref="A32:L33"/>
    <mergeCell ref="M416:Q416"/>
    <mergeCell ref="M267:S267"/>
    <mergeCell ref="M463:S463"/>
    <mergeCell ref="A392:W392"/>
    <mergeCell ref="A109:L110"/>
    <mergeCell ref="M36:S36"/>
    <mergeCell ref="M33:S33"/>
    <mergeCell ref="D318:E318"/>
    <mergeCell ref="D389:E389"/>
    <mergeCell ref="N11:O11"/>
    <mergeCell ref="M205:Q205"/>
    <mergeCell ref="M465:S465"/>
    <mergeCell ref="A127:W127"/>
    <mergeCell ref="D84:E84"/>
    <mergeCell ref="D22:E22"/>
    <mergeCell ref="D155:E155"/>
    <mergeCell ref="M142:Q142"/>
    <mergeCell ref="D149:E149"/>
    <mergeCell ref="D447:E447"/>
    <mergeCell ref="M378:Q378"/>
    <mergeCell ref="D385:E385"/>
    <mergeCell ref="A191:W191"/>
    <mergeCell ref="A458:W458"/>
    <mergeCell ref="A452:W452"/>
    <mergeCell ref="Q470:Q471"/>
    <mergeCell ref="M182:Q182"/>
    <mergeCell ref="N12:O12"/>
    <mergeCell ref="M169:Q169"/>
    <mergeCell ref="M144:Q144"/>
    <mergeCell ref="D384:E384"/>
    <mergeCell ref="M442:Q442"/>
    <mergeCell ref="D449:E449"/>
    <mergeCell ref="A316:W316"/>
    <mergeCell ref="D150:E150"/>
    <mergeCell ref="A46:W46"/>
    <mergeCell ref="D215:E215"/>
    <mergeCell ref="D386:E386"/>
    <mergeCell ref="A282:W282"/>
    <mergeCell ref="M183:Q183"/>
    <mergeCell ref="M418:S418"/>
    <mergeCell ref="A376:W376"/>
    <mergeCell ref="M297:Q297"/>
    <mergeCell ref="M335:Q335"/>
    <mergeCell ref="M406:Q406"/>
    <mergeCell ref="M257:S257"/>
    <mergeCell ref="A398:L399"/>
    <mergeCell ref="M262:S262"/>
    <mergeCell ref="M51:S51"/>
    <mergeCell ref="A189:L190"/>
    <mergeCell ref="M426:S426"/>
    <mergeCell ref="M364:S364"/>
    <mergeCell ref="D177:E177"/>
    <mergeCell ref="M322:Q322"/>
    <mergeCell ref="M413:S413"/>
    <mergeCell ref="D226:E226"/>
    <mergeCell ref="A165:W165"/>
    <mergeCell ref="M66:Q66"/>
    <mergeCell ref="M259:Q259"/>
    <mergeCell ref="D437:E437"/>
    <mergeCell ref="M197:Q197"/>
    <mergeCell ref="M324:Q324"/>
    <mergeCell ref="D35:E35"/>
    <mergeCell ref="A308:W308"/>
    <mergeCell ref="M351:Q351"/>
    <mergeCell ref="M422:Q422"/>
    <mergeCell ref="D404:E404"/>
    <mergeCell ref="D10:E10"/>
    <mergeCell ref="A229:W229"/>
    <mergeCell ref="M130:Q130"/>
    <mergeCell ref="F10:G10"/>
    <mergeCell ref="M68:Q68"/>
    <mergeCell ref="A400:W400"/>
    <mergeCell ref="D305:E305"/>
    <mergeCell ref="D243:E243"/>
    <mergeCell ref="M55:Q55"/>
    <mergeCell ref="M188:Q188"/>
    <mergeCell ref="D270:E270"/>
    <mergeCell ref="D397:E397"/>
    <mergeCell ref="A44:L45"/>
    <mergeCell ref="M67:Q67"/>
    <mergeCell ref="A402:W402"/>
    <mergeCell ref="M132:Q132"/>
    <mergeCell ref="D310:E310"/>
    <mergeCell ref="M430:Q430"/>
    <mergeCell ref="A117:L118"/>
    <mergeCell ref="M290:Q290"/>
    <mergeCell ref="D101:E101"/>
    <mergeCell ref="A353:L354"/>
    <mergeCell ref="M146:S146"/>
    <mergeCell ref="A339:W339"/>
    <mergeCell ref="M69:Q69"/>
    <mergeCell ref="F5:G5"/>
    <mergeCell ref="A319:L320"/>
    <mergeCell ref="A417:L418"/>
    <mergeCell ref="D430:E430"/>
    <mergeCell ref="D175:E175"/>
    <mergeCell ref="M245:S245"/>
    <mergeCell ref="A120:W120"/>
    <mergeCell ref="M110:S110"/>
    <mergeCell ref="D221:E221"/>
    <mergeCell ref="A21:W21"/>
    <mergeCell ref="N13:O13"/>
    <mergeCell ref="D323:E323"/>
    <mergeCell ref="D223:E223"/>
    <mergeCell ref="D279:E279"/>
    <mergeCell ref="M210:Q210"/>
    <mergeCell ref="D29:E29"/>
    <mergeCell ref="D216:E216"/>
    <mergeCell ref="D265:E265"/>
    <mergeCell ref="A332:W332"/>
    <mergeCell ref="D252:E252"/>
    <mergeCell ref="M122:Q122"/>
    <mergeCell ref="M249:Q249"/>
    <mergeCell ref="M43:Q43"/>
    <mergeCell ref="M347:Q347"/>
    <mergeCell ref="M285:Q285"/>
    <mergeCell ref="O1:Q1"/>
    <mergeCell ref="A261:L262"/>
    <mergeCell ref="M107:Q107"/>
    <mergeCell ref="M23:S23"/>
    <mergeCell ref="M365:S365"/>
    <mergeCell ref="D249:E249"/>
    <mergeCell ref="D105:E105"/>
    <mergeCell ref="R469:S469"/>
    <mergeCell ref="D170:E170"/>
    <mergeCell ref="D341:E341"/>
    <mergeCell ref="D49:E49"/>
    <mergeCell ref="Q5:R5"/>
    <mergeCell ref="F17:F18"/>
    <mergeCell ref="M58:S58"/>
    <mergeCell ref="M138:Q138"/>
    <mergeCell ref="D242:E242"/>
    <mergeCell ref="A256:L257"/>
    <mergeCell ref="D107:E107"/>
    <mergeCell ref="M294:S294"/>
    <mergeCell ref="D405:E405"/>
    <mergeCell ref="D470:D471"/>
    <mergeCell ref="N8:O8"/>
    <mergeCell ref="F470:F471"/>
    <mergeCell ref="M140:Q140"/>
    <mergeCell ref="M196:Q196"/>
    <mergeCell ref="D244:E244"/>
    <mergeCell ref="M367:Q367"/>
    <mergeCell ref="A12:K12"/>
    <mergeCell ref="D171:E171"/>
    <mergeCell ref="D342:E342"/>
    <mergeCell ref="D336:E336"/>
    <mergeCell ref="M425:Q425"/>
    <mergeCell ref="M276:S276"/>
    <mergeCell ref="D407:E407"/>
    <mergeCell ref="N10:O10"/>
    <mergeCell ref="M204:Q204"/>
    <mergeCell ref="M198:Q198"/>
    <mergeCell ref="M369:Q369"/>
    <mergeCell ref="R17:S17"/>
    <mergeCell ref="A14:K14"/>
    <mergeCell ref="D102:E102"/>
    <mergeCell ref="M356:Q356"/>
    <mergeCell ref="A47:W47"/>
    <mergeCell ref="D196:E196"/>
    <mergeCell ref="A272:L273"/>
    <mergeCell ref="A263:W263"/>
    <mergeCell ref="M370:S370"/>
    <mergeCell ref="M62:Q62"/>
    <mergeCell ref="M293:S293"/>
    <mergeCell ref="M420:Q420"/>
    <mergeCell ref="M320:S320"/>
    <mergeCell ref="M72:Q72"/>
    <mergeCell ref="M343:Q343"/>
    <mergeCell ref="D54:E54"/>
    <mergeCell ref="M86:S86"/>
    <mergeCell ref="D271:E271"/>
    <mergeCell ref="M151:S151"/>
    <mergeCell ref="A258:W258"/>
    <mergeCell ref="M126:S126"/>
    <mergeCell ref="M193:Q193"/>
    <mergeCell ref="D237:E237"/>
    <mergeCell ref="A304:W304"/>
    <mergeCell ref="M453:Q453"/>
    <mergeCell ref="M190:S190"/>
    <mergeCell ref="D291:E291"/>
    <mergeCell ref="A60:W60"/>
    <mergeCell ref="M88:Q88"/>
    <mergeCell ref="D95:E95"/>
    <mergeCell ref="M359:Q359"/>
    <mergeCell ref="M82:Q82"/>
    <mergeCell ref="S11:T11"/>
    <mergeCell ref="Y17:Y18"/>
    <mergeCell ref="A40:L41"/>
    <mergeCell ref="D57:E57"/>
    <mergeCell ref="A8:C8"/>
    <mergeCell ref="M275:Q275"/>
    <mergeCell ref="M311:Q311"/>
    <mergeCell ref="M54:Q54"/>
    <mergeCell ref="M90:Q90"/>
    <mergeCell ref="M388:Q388"/>
    <mergeCell ref="M65:Q65"/>
    <mergeCell ref="A10:C10"/>
    <mergeCell ref="A438:L439"/>
    <mergeCell ref="M266:S266"/>
    <mergeCell ref="M315:S315"/>
    <mergeCell ref="A133:L134"/>
    <mergeCell ref="M371:S371"/>
    <mergeCell ref="A42:W42"/>
    <mergeCell ref="A309:W309"/>
    <mergeCell ref="D121:E121"/>
    <mergeCell ref="M179:Q179"/>
    <mergeCell ref="A306:L307"/>
    <mergeCell ref="M360:S360"/>
    <mergeCell ref="D17:E18"/>
    <mergeCell ref="A53:W53"/>
    <mergeCell ref="D173:E173"/>
    <mergeCell ref="D344:E344"/>
    <mergeCell ref="V17:V18"/>
    <mergeCell ref="M141:Q141"/>
    <mergeCell ref="X17:X18"/>
    <mergeCell ref="D123:E123"/>
    <mergeCell ref="D421:E421"/>
    <mergeCell ref="A19:W19"/>
    <mergeCell ref="O469:P469"/>
    <mergeCell ref="D408:E408"/>
    <mergeCell ref="M224:Q224"/>
  </mergeCells>
  <conditionalFormatting sqref="A8:K8 A9:C10 M9:O13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DropDown="0" showInputMessage="1" showErrorMessage="1" allowBlank="0" prompt="День недели загрузки. Считается сам."/>
    <dataValidation sqref="U16:Y16" showDropDown="0" showInputMessage="1" showErrorMessage="1" allowBlank="0" type="list">
      <formula1>"80-60,60-40,40-10,70-10"</formula1>
    </dataValidation>
    <dataValidation sqref="N5:O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DropDown="0" showInputMessage="1" showErrorMessage="1" allowBlank="0" prompt="Введите название вашей фирмы."/>
    <dataValidation sqref="S10" showDropDown="0" showInputMessage="1" showErrorMessage="1" allowBlank="0" prompt="Введите код клиента в системе Axapta"/>
    <dataValidation sqref="S11:T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K6" showDropDown="0" showInputMessage="1" showErrorMessage="1" allowBlank="0" type="list">
      <formula1>DeliveryAdressList</formula1>
    </dataValidation>
    <dataValidation sqref="S5:T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DropDown="0" showInputMessage="1" showErrorMessage="1" allowBlank="0" type="list">
      <formula1>CHOOSE($D$7,UnloadAdressList0001)</formula1>
    </dataValidation>
    <dataValidation sqref="N8:O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W22:Y22" showDropDown="0" showInputMessage="1" showErrorMessage="1" allowBlank="0" error="укажите вес, кратный весу коробки" operator="equal"/>
    <dataValidation sqref="S12" showDropDown="0" showInputMessage="1" showErrorMessage="1" allowBlank="0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НПК, ООО, Донецкая Народная Респ, Адыгейская ул, д. 13,</t>
        </is>
      </c>
      <c r="C6" s="54" t="inlineStr">
        <is>
          <t>596653_1</t>
        </is>
      </c>
      <c r="D6" s="54" t="inlineStr">
        <is>
          <t>1</t>
        </is>
      </c>
      <c r="E6" s="54" t="inlineStr"/>
    </row>
    <row r="8">
      <c r="B8" s="54" t="inlineStr">
        <is>
          <t>283112Российская Федерация, Донецкая Народная Респ, Донецк г, Адыгейская ул, д. 13,</t>
        </is>
      </c>
      <c r="C8" s="54" t="inlineStr">
        <is>
          <t>596653_1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/v/zxcMV44+QszcQVj5qpw==" formatRows="1" sort="0" spinCount="100000" hashValue="03IZ7fxyFivknVvYghCZHRuCKwuCvksBcYzNw0PAxB77w8FU2SYKSHGdjVVa+mrtkc0ysBq8rZdO0aUwOZUAU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2023-10-19T10:48:07Z</dcterms:modified>
  <cp:lastModifiedBy>Пользователь Windows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