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9,10,23 филиалы ЗПФ\"/>
    </mc:Choice>
  </mc:AlternateContent>
  <xr:revisionPtr revIDLastSave="0" documentId="13_ncr:1_{40BCF132-FEEA-4963-9BDB-C3EFBBB204F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externalReferences>
    <externalReference r:id="rId2"/>
  </externalReferences>
  <definedNames>
    <definedName name="_xlnm._FilterDatabase" localSheetId="0" hidden="1">TDSheet!$A$3:$Z$42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Z7" i="1" l="1"/>
  <c r="Z8" i="1"/>
  <c r="Z9" i="1"/>
  <c r="Y10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Y25" i="1"/>
  <c r="Z25" i="1"/>
  <c r="Z26" i="1"/>
  <c r="Y27" i="1"/>
  <c r="Z27" i="1"/>
  <c r="Y28" i="1"/>
  <c r="Z28" i="1"/>
  <c r="Y29" i="1"/>
  <c r="Z29" i="1"/>
  <c r="Y30" i="1"/>
  <c r="Z30" i="1"/>
  <c r="Y31" i="1"/>
  <c r="Z31" i="1"/>
  <c r="Z32" i="1"/>
  <c r="Z33" i="1"/>
  <c r="Y34" i="1"/>
  <c r="Z34" i="1"/>
  <c r="Z35" i="1"/>
  <c r="Z36" i="1"/>
  <c r="Z37" i="1"/>
  <c r="Z38" i="1"/>
  <c r="Z39" i="1"/>
  <c r="Z40" i="1"/>
  <c r="Z41" i="1"/>
  <c r="Z42" i="1"/>
  <c r="Z6" i="1"/>
  <c r="W7" i="1" l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O5" i="1"/>
  <c r="M7" i="1" l="1"/>
  <c r="Q7" i="1" s="1"/>
  <c r="M8" i="1"/>
  <c r="M9" i="1"/>
  <c r="Q9" i="1" s="1"/>
  <c r="M10" i="1"/>
  <c r="Q10" i="1" s="1"/>
  <c r="M11" i="1"/>
  <c r="N11" i="1" s="1"/>
  <c r="M12" i="1"/>
  <c r="N12" i="1" s="1"/>
  <c r="Q12" i="1" s="1"/>
  <c r="M13" i="1"/>
  <c r="N13" i="1" s="1"/>
  <c r="M14" i="1"/>
  <c r="N14" i="1" s="1"/>
  <c r="Q14" i="1" s="1"/>
  <c r="M15" i="1"/>
  <c r="N15" i="1" s="1"/>
  <c r="Q15" i="1" s="1"/>
  <c r="M16" i="1"/>
  <c r="N16" i="1" s="1"/>
  <c r="Q16" i="1" s="1"/>
  <c r="M17" i="1"/>
  <c r="N17" i="1" s="1"/>
  <c r="Q17" i="1" s="1"/>
  <c r="M18" i="1"/>
  <c r="N18" i="1" s="1"/>
  <c r="Q18" i="1" s="1"/>
  <c r="M19" i="1"/>
  <c r="N19" i="1" s="1"/>
  <c r="Q19" i="1" s="1"/>
  <c r="M20" i="1"/>
  <c r="N20" i="1" s="1"/>
  <c r="Q20" i="1" s="1"/>
  <c r="M21" i="1"/>
  <c r="M22" i="1"/>
  <c r="N22" i="1" s="1"/>
  <c r="Q22" i="1" s="1"/>
  <c r="M23" i="1"/>
  <c r="N23" i="1" s="1"/>
  <c r="Q23" i="1" s="1"/>
  <c r="M24" i="1"/>
  <c r="M25" i="1"/>
  <c r="Q25" i="1" s="1"/>
  <c r="M26" i="1"/>
  <c r="N26" i="1" s="1"/>
  <c r="Q26" i="1" s="1"/>
  <c r="M27" i="1"/>
  <c r="Q27" i="1" s="1"/>
  <c r="M28" i="1"/>
  <c r="Q28" i="1" s="1"/>
  <c r="M29" i="1"/>
  <c r="Q29" i="1" s="1"/>
  <c r="M30" i="1"/>
  <c r="Q30" i="1" s="1"/>
  <c r="M31" i="1"/>
  <c r="Q31" i="1" s="1"/>
  <c r="M32" i="1"/>
  <c r="N32" i="1" s="1"/>
  <c r="Q32" i="1" s="1"/>
  <c r="M33" i="1"/>
  <c r="Q33" i="1" s="1"/>
  <c r="M34" i="1"/>
  <c r="Q34" i="1" s="1"/>
  <c r="M35" i="1"/>
  <c r="R35" i="1" s="1"/>
  <c r="M36" i="1"/>
  <c r="N36" i="1" s="1"/>
  <c r="Q36" i="1" s="1"/>
  <c r="M37" i="1"/>
  <c r="N37" i="1" s="1"/>
  <c r="Q37" i="1" s="1"/>
  <c r="M38" i="1"/>
  <c r="N38" i="1" s="1"/>
  <c r="Q38" i="1" s="1"/>
  <c r="M39" i="1"/>
  <c r="Q39" i="1" s="1"/>
  <c r="M40" i="1"/>
  <c r="Q40" i="1" s="1"/>
  <c r="M41" i="1"/>
  <c r="Q41" i="1" s="1"/>
  <c r="M42" i="1"/>
  <c r="Q42" i="1" s="1"/>
  <c r="M6" i="1"/>
  <c r="R6" i="1" s="1"/>
  <c r="G5" i="1"/>
  <c r="F5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6" i="1"/>
  <c r="Z5" i="1"/>
  <c r="Y5" i="1"/>
  <c r="K5" i="1"/>
  <c r="J5" i="1"/>
  <c r="I5" i="1"/>
  <c r="C8" i="1"/>
  <c r="C14" i="1"/>
  <c r="C18" i="1"/>
  <c r="C19" i="1"/>
  <c r="C22" i="1"/>
  <c r="C24" i="1"/>
  <c r="C26" i="1"/>
  <c r="C37" i="1"/>
  <c r="C38" i="1"/>
  <c r="C6" i="1"/>
  <c r="N21" i="1" l="1"/>
  <c r="Q21" i="1" s="1"/>
  <c r="U5" i="1"/>
  <c r="N24" i="1"/>
  <c r="Q24" i="1" s="1"/>
  <c r="Q11" i="1"/>
  <c r="Q13" i="1"/>
  <c r="R41" i="1"/>
  <c r="R37" i="1"/>
  <c r="R33" i="1"/>
  <c r="R29" i="1"/>
  <c r="R25" i="1"/>
  <c r="R21" i="1"/>
  <c r="R17" i="1"/>
  <c r="R13" i="1"/>
  <c r="R9" i="1"/>
  <c r="N6" i="1"/>
  <c r="Q6" i="1" s="1"/>
  <c r="N35" i="1"/>
  <c r="R39" i="1"/>
  <c r="R31" i="1"/>
  <c r="R27" i="1"/>
  <c r="R23" i="1"/>
  <c r="R19" i="1"/>
  <c r="R15" i="1"/>
  <c r="R11" i="1"/>
  <c r="R7" i="1"/>
  <c r="M5" i="1"/>
  <c r="R42" i="1"/>
  <c r="R40" i="1"/>
  <c r="R38" i="1"/>
  <c r="R36" i="1"/>
  <c r="R34" i="1"/>
  <c r="R32" i="1"/>
  <c r="R30" i="1"/>
  <c r="R28" i="1"/>
  <c r="R26" i="1"/>
  <c r="R24" i="1"/>
  <c r="R22" i="1"/>
  <c r="R20" i="1"/>
  <c r="R18" i="1"/>
  <c r="R16" i="1"/>
  <c r="R14" i="1"/>
  <c r="R12" i="1"/>
  <c r="R10" i="1"/>
  <c r="R8" i="1"/>
  <c r="N8" i="1"/>
  <c r="L5" i="1"/>
  <c r="T5" i="1"/>
  <c r="S5" i="1"/>
  <c r="W6" i="1" l="1"/>
  <c r="Q35" i="1"/>
  <c r="N5" i="1"/>
  <c r="Q8" i="1"/>
  <c r="W5" i="1" l="1"/>
</calcChain>
</file>

<file path=xl/sharedStrings.xml><?xml version="1.0" encoding="utf-8"?>
<sst xmlns="http://schemas.openxmlformats.org/spreadsheetml/2006/main" count="107" uniqueCount="67">
  <si>
    <t>Период: 12.10.2023 - 19.10.2023</t>
  </si>
  <si>
    <t>Номенклатура</t>
  </si>
  <si>
    <t>Ед. изм.</t>
  </si>
  <si>
    <t>Количество</t>
  </si>
  <si>
    <t>Начальный остаток</t>
  </si>
  <si>
    <t>Приход</t>
  </si>
  <si>
    <t>Расход</t>
  </si>
  <si>
    <t>Конечный остаток</t>
  </si>
  <si>
    <t>БОНУС_Готовые чебупели сочные с мясом ТМ Горячая штучка  0,3кг зам  ПОКОМ</t>
  </si>
  <si>
    <t>шт</t>
  </si>
  <si>
    <t>БОНУС_Пельмени Бульмени со сливочным маслом Горячая штучка 0,9 кг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</si>
  <si>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</si>
  <si>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</si>
  <si>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</si>
  <si>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Жар-ладушки с клубникой и вишней. Жареные с начинкой.ВЕС  ПОКОМ</t>
  </si>
  <si>
    <t>кг</t>
  </si>
  <si>
    <t>Круггетсы сочные ТМ Горячая штучка ТС Круггетсы 0,25 кг зам  ПОКОМ</t>
  </si>
  <si>
    <t>Мини-сосиски в тесте "Фрайпики" 1,8кг ВЕС,  ПОКОМ</t>
  </si>
  <si>
    <t>Мини-сосиски в тесте "Фрайпики" 3,7кг ВЕС,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</si>
  <si>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</si>
  <si>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</si>
  <si>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хрустящие п/ф ВЕС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</si>
  <si>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</si>
  <si>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</si>
  <si>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</si>
  <si>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</si>
  <si>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</si>
  <si>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</si>
  <si>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</si>
  <si>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</si>
  <si>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</si>
  <si>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</si>
  <si>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</si>
  <si>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</si>
  <si>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Снеки  ЖАР-мени ВЕС. рубленые в тесте замор.  ПОКОМ</t>
  </si>
  <si>
    <t>Сосиски Оригинальные заморож. ТМ Стародворье в вак 0,33 кг  Поком</t>
  </si>
  <si>
    <t>Фрай-пицца с ветчиной и грибами 3,0 кг. ВЕС.  ПОКОМ</t>
  </si>
  <si>
    <t>Хотстеры ТМ Горячая штучка ТС Хотстеры 0,25 кг зам  ПОКОМ</t>
  </si>
  <si>
    <t>Хрустящие крылышки. В панировке куриные жареные.ВЕС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</si>
  <si>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</si>
  <si>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</si>
  <si>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</si>
  <si>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</si>
  <si>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Готовые чебуреки Сочный мегачебурек.Готовые жареные.ВЕС  ПОКОМ</t>
  </si>
  <si>
    <t>Хрустящие крылышки ТМ Горячая штучка 0,3 кг зам  ПОКОМ</t>
  </si>
  <si>
    <t>Чебуреки Мясные вес 2,7 кг Кулинарные изделия мясосодержащие рубленые в тесте жарен  ПОКОМ</t>
  </si>
  <si>
    <t>Чебуреки сочные, ВЕС, куриные жарен. зам  ПОКОМ</t>
  </si>
  <si>
    <t>АКЦИИ</t>
  </si>
  <si>
    <t>крат</t>
  </si>
  <si>
    <t>заяв</t>
  </si>
  <si>
    <t>раз</t>
  </si>
  <si>
    <t>заказ</t>
  </si>
  <si>
    <t>ср</t>
  </si>
  <si>
    <t>кон ост</t>
  </si>
  <si>
    <t>ост без заказа</t>
  </si>
  <si>
    <t>ср 29,09</t>
  </si>
  <si>
    <t>ср 06,10</t>
  </si>
  <si>
    <t>коментарий</t>
  </si>
  <si>
    <t>вес</t>
  </si>
  <si>
    <t>заказ кор.</t>
  </si>
  <si>
    <t>ВЕС</t>
  </si>
  <si>
    <t>крат кор</t>
  </si>
  <si>
    <t>ср 13,10</t>
  </si>
  <si>
    <t xml:space="preserve">ЗАКАЗ </t>
  </si>
  <si>
    <t>от филиала</t>
  </si>
  <si>
    <t>комментарий филиала</t>
  </si>
  <si>
    <t>скорей всего завод не отгрузит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</si>
</sst>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 ;[Red]\-0\ "/>
    <numFmt numFmtId="165" formatCode="0.0_ ;[Red]\-0.0\ "/>
  </numFmts>
  <fonts count="7" x14ac:knownFonts="1">
    <font>
      <sz val="8"/>
      <name val="Arial"/>
    </font>
    <font>
      <sz val="10"/>
      <name val="Arial"/>
    </font>
    <font>
      <sz val="8"/>
      <name val="Arial"/>
    </font>
    <font>
      <sz val="8"/>
      <name val="Arial"/>
      <family val="2"/>
      <charset val="204"/>
    </font>
    <font>
      <sz val="10"/>
      <name val="Arial"/>
      <family val="2"/>
      <charset val="204"/>
    </font>
    <font>
      <b/>
      <sz val="8"/>
      <name val="Arial"/>
      <family val="2"/>
      <charset val="204"/>
    </font>
    <font>
      <b/>
      <sz val="8"/>
      <color indexed="56"/>
      <name val="Trebuchet MS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33"/>
        <bgColor indexed="64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hair">
        <color indexed="28"/>
      </left>
      <right style="hair">
        <color indexed="28"/>
      </right>
      <top style="hair">
        <color indexed="2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164" fontId="0" fillId="0" borderId="0" xfId="0" applyNumberFormat="1" applyAlignment="1">
      <alignment horizontal="left"/>
    </xf>
    <xf numFmtId="164" fontId="0" fillId="0" borderId="0" xfId="0" applyNumberFormat="1" applyAlignment="1"/>
    <xf numFmtId="164" fontId="1" fillId="0" borderId="0" xfId="0" applyNumberFormat="1" applyFont="1" applyAlignment="1">
      <alignment horizontal="left" vertical="top"/>
    </xf>
    <xf numFmtId="164" fontId="1" fillId="2" borderId="1" xfId="0" applyNumberFormat="1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left" vertical="top" wrapText="1"/>
    </xf>
    <xf numFmtId="164" fontId="3" fillId="0" borderId="1" xfId="0" applyNumberFormat="1" applyFont="1" applyBorder="1" applyAlignment="1">
      <alignment horizontal="left" vertical="top"/>
    </xf>
    <xf numFmtId="164" fontId="4" fillId="2" borderId="1" xfId="0" applyNumberFormat="1" applyFont="1" applyFill="1" applyBorder="1" applyAlignment="1">
      <alignment horizontal="left" vertical="top"/>
    </xf>
    <xf numFmtId="2" fontId="0" fillId="0" borderId="0" xfId="0" applyNumberFormat="1"/>
    <xf numFmtId="164" fontId="0" fillId="0" borderId="0" xfId="0" applyNumberFormat="1"/>
    <xf numFmtId="164" fontId="3" fillId="0" borderId="0" xfId="0" applyNumberFormat="1" applyFont="1"/>
    <xf numFmtId="165" fontId="0" fillId="0" borderId="0" xfId="0" applyNumberFormat="1"/>
    <xf numFmtId="164" fontId="0" fillId="0" borderId="0" xfId="0" applyNumberFormat="1" applyAlignment="1">
      <alignment wrapText="1"/>
    </xf>
    <xf numFmtId="164" fontId="6" fillId="4" borderId="2" xfId="0" applyNumberFormat="1" applyFont="1" applyFill="1" applyBorder="1" applyAlignment="1">
      <alignment horizontal="right" vertical="top"/>
    </xf>
    <xf numFmtId="165" fontId="6" fillId="4" borderId="2" xfId="0" applyNumberFormat="1" applyFont="1" applyFill="1" applyBorder="1" applyAlignment="1">
      <alignment horizontal="right" vertical="top"/>
    </xf>
    <xf numFmtId="2" fontId="0" fillId="0" borderId="0" xfId="0" applyNumberFormat="1" applyAlignment="1"/>
    <xf numFmtId="165" fontId="0" fillId="0" borderId="0" xfId="0" applyNumberFormat="1" applyAlignment="1"/>
    <xf numFmtId="164" fontId="0" fillId="5" borderId="1" xfId="0" applyNumberFormat="1" applyFill="1" applyBorder="1" applyAlignment="1">
      <alignment horizontal="left" vertical="top"/>
    </xf>
    <xf numFmtId="164" fontId="0" fillId="0" borderId="3" xfId="0" applyNumberFormat="1" applyBorder="1" applyAlignment="1"/>
    <xf numFmtId="164" fontId="0" fillId="6" borderId="3" xfId="0" applyNumberFormat="1" applyFill="1" applyBorder="1" applyAlignment="1"/>
    <xf numFmtId="164" fontId="5" fillId="7" borderId="0" xfId="0" applyNumberFormat="1" applyFont="1" applyFill="1"/>
    <xf numFmtId="164" fontId="5" fillId="8" borderId="0" xfId="0" applyNumberFormat="1" applyFont="1" applyFill="1"/>
    <xf numFmtId="164" fontId="6" fillId="4" borderId="0" xfId="0" applyNumberFormat="1" applyFont="1" applyFill="1" applyAlignment="1">
      <alignment horizontal="right" vertical="top"/>
    </xf>
    <xf numFmtId="164" fontId="0" fillId="0" borderId="3" xfId="0" applyNumberFormat="1" applyBorder="1"/>
    <xf numFmtId="164" fontId="3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&#1055;&#1054;&#1050;&#1054;&#1052;_&#1054;&#1089;&#1090;&#1072;&#1085;&#1082;&#1080;&#1085;&#1086;/&#1055;&#1054;&#1050;&#1054;&#1052;/pokom_data/&#1079;&#1072;&#1082;&#1072;&#1079;&#1099;/&#1089;&#1090;&#1072;&#1090;&#1080;&#1089;&#1090;&#1080;&#1082;&#1072;%20&#1092;&#1080;&#1083;&#1080;&#1072;&#1083;&#1099;/2023/10,23/12,10,23%20&#1047;&#1055;&#1060;/&#1076;&#1074;%2013,10,23%20&#1084;&#1088;&#1088;&#1089;&#1095;%20&#1079;&#1087;&#109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1">
          <cell r="A1" t="str">
            <v>Период: 06.10.2023 - 13.10.2023</v>
          </cell>
        </row>
        <row r="3">
          <cell r="A3" t="str">
            <v>Номенклатура</v>
          </cell>
          <cell r="B3" t="str">
            <v>Ед. изм.</v>
          </cell>
          <cell r="C3" t="str">
            <v>АКЦИИ</v>
          </cell>
          <cell r="D3" t="str">
            <v>Количество</v>
          </cell>
          <cell r="H3" t="str">
            <v>крат</v>
          </cell>
          <cell r="I3" t="str">
            <v>заяв</v>
          </cell>
          <cell r="J3" t="str">
            <v>раз</v>
          </cell>
          <cell r="K3" t="str">
            <v>заказ</v>
          </cell>
          <cell r="L3" t="str">
            <v>заказ</v>
          </cell>
          <cell r="M3" t="str">
            <v>ср</v>
          </cell>
          <cell r="N3" t="str">
            <v>заказ</v>
          </cell>
          <cell r="O3" t="str">
            <v>заказ</v>
          </cell>
          <cell r="P3" t="str">
            <v>кон ост</v>
          </cell>
          <cell r="Q3" t="str">
            <v>ост без заказа</v>
          </cell>
          <cell r="R3" t="str">
            <v>ср 22,09</v>
          </cell>
          <cell r="S3" t="str">
            <v>ср 29,09</v>
          </cell>
          <cell r="T3" t="str">
            <v>ср 06,10</v>
          </cell>
          <cell r="U3" t="str">
            <v>коментарий</v>
          </cell>
          <cell r="V3" t="str">
            <v>вес</v>
          </cell>
        </row>
        <row r="4">
          <cell r="A4" t="str">
            <v>Номенклатура</v>
          </cell>
          <cell r="B4" t="str">
            <v>Ед. изм.</v>
          </cell>
          <cell r="C4" t="str">
            <v>АКЦИИ</v>
          </cell>
          <cell r="D4" t="str">
            <v>Начальный остаток</v>
          </cell>
          <cell r="E4" t="str">
            <v>Приход</v>
          </cell>
          <cell r="F4" t="str">
            <v>Расход</v>
          </cell>
          <cell r="G4" t="str">
            <v>Конечный остаток</v>
          </cell>
        </row>
        <row r="5">
          <cell r="F5">
            <v>3612.48</v>
          </cell>
          <cell r="G5">
            <v>5442.2999999999993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722.49600000000021</v>
          </cell>
          <cell r="N5">
            <v>4189.4000000000005</v>
          </cell>
          <cell r="O5">
            <v>0</v>
          </cell>
          <cell r="R5">
            <v>673.1</v>
          </cell>
          <cell r="S5">
            <v>701.44800000000009</v>
          </cell>
          <cell r="T5">
            <v>627.47519999999997</v>
          </cell>
          <cell r="V5">
            <v>2467.5640000000003</v>
          </cell>
          <cell r="W5" t="str">
            <v>крат кор</v>
          </cell>
        </row>
        <row r="6">
          <cell r="A6" t="str">
            <v>Готовые чебупели с ветчиной и сыром Горячая штучка 0,3кг зам  ПОКОМ</v>
          </cell>
          <cell r="B6" t="str">
            <v>шт</v>
          </cell>
          <cell r="C6" t="str">
            <v>Окт</v>
          </cell>
          <cell r="D6">
            <v>238</v>
          </cell>
          <cell r="E6">
            <v>216</v>
          </cell>
          <cell r="F6">
            <v>194</v>
          </cell>
          <cell r="G6">
            <v>239</v>
          </cell>
          <cell r="H6">
            <v>0.3</v>
          </cell>
          <cell r="M6">
            <v>38.799999999999997</v>
          </cell>
          <cell r="N6">
            <v>265.39999999999998</v>
          </cell>
          <cell r="P6">
            <v>13</v>
          </cell>
          <cell r="Q6">
            <v>6.15979381443299</v>
          </cell>
          <cell r="R6">
            <v>29</v>
          </cell>
          <cell r="S6">
            <v>33.6</v>
          </cell>
          <cell r="T6">
            <v>33.200000000000003</v>
          </cell>
          <cell r="V6">
            <v>79.61999999999999</v>
          </cell>
          <cell r="W6">
            <v>12</v>
          </cell>
        </row>
        <row r="7">
          <cell r="A7" t="str">
            <v>Готовые чебупели с мясом ТМ Горячая штучка Без свинины 0,3 кг  ПОКОМ</v>
          </cell>
          <cell r="B7" t="str">
            <v>шт</v>
          </cell>
          <cell r="E7">
            <v>2</v>
          </cell>
          <cell r="F7">
            <v>2</v>
          </cell>
          <cell r="H7">
            <v>0</v>
          </cell>
          <cell r="M7">
            <v>0.4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W7">
            <v>0</v>
          </cell>
        </row>
        <row r="8">
          <cell r="A8" t="str">
            <v>Готовые чебупели сочные с мясом ТМ Горячая штучка  0,3кг зам  ПОКОМ</v>
          </cell>
          <cell r="B8" t="str">
            <v>шт</v>
          </cell>
          <cell r="C8" t="str">
            <v>Окт</v>
          </cell>
          <cell r="D8">
            <v>366</v>
          </cell>
          <cell r="E8">
            <v>298</v>
          </cell>
          <cell r="F8">
            <v>204</v>
          </cell>
          <cell r="G8">
            <v>398</v>
          </cell>
          <cell r="H8">
            <v>0.3</v>
          </cell>
          <cell r="M8">
            <v>40.799999999999997</v>
          </cell>
          <cell r="N8">
            <v>132.39999999999998</v>
          </cell>
          <cell r="P8">
            <v>13</v>
          </cell>
          <cell r="Q8">
            <v>9.7549019607843146</v>
          </cell>
          <cell r="R8">
            <v>48.2</v>
          </cell>
          <cell r="S8">
            <v>40.799999999999997</v>
          </cell>
          <cell r="T8">
            <v>46.4</v>
          </cell>
          <cell r="V8">
            <v>39.719999999999992</v>
          </cell>
          <cell r="W8">
            <v>12</v>
          </cell>
        </row>
        <row r="9">
          <cell r="A9" t="str">
            <v>Готовые чебуреки Сочный мегачебурек.Готовые жареные.ВЕС  ПОКОМ</v>
          </cell>
          <cell r="B9" t="str">
            <v>кг</v>
          </cell>
          <cell r="D9">
            <v>17.920000000000002</v>
          </cell>
          <cell r="F9">
            <v>8.9600000000000009</v>
          </cell>
          <cell r="H9">
            <v>1</v>
          </cell>
          <cell r="M9">
            <v>1.7920000000000003</v>
          </cell>
          <cell r="N9">
            <v>100</v>
          </cell>
          <cell r="P9">
            <v>55.803571428571423</v>
          </cell>
          <cell r="Q9">
            <v>0</v>
          </cell>
          <cell r="R9">
            <v>0</v>
          </cell>
          <cell r="S9">
            <v>7.168000000000001</v>
          </cell>
          <cell r="T9">
            <v>11.2</v>
          </cell>
          <cell r="V9">
            <v>100</v>
          </cell>
          <cell r="W9">
            <v>2.2400000000000002</v>
          </cell>
        </row>
        <row r="10">
          <cell r="A10" t="str">
            <v>Жар-ладушки с клубникой и вишней. Жареные с начинкой.ВЕС  ПОКОМ</v>
          </cell>
          <cell r="B10" t="str">
            <v>кг</v>
          </cell>
          <cell r="D10">
            <v>51.8</v>
          </cell>
          <cell r="G10">
            <v>51.8</v>
          </cell>
          <cell r="H10">
            <v>1</v>
          </cell>
          <cell r="M10">
            <v>0</v>
          </cell>
          <cell r="P10" t="e">
            <v>#DIV/0!</v>
          </cell>
          <cell r="Q10" t="e">
            <v>#DIV/0!</v>
          </cell>
          <cell r="R10">
            <v>5.92</v>
          </cell>
          <cell r="S10">
            <v>0.74</v>
          </cell>
          <cell r="T10">
            <v>0</v>
          </cell>
          <cell r="V10">
            <v>0</v>
          </cell>
          <cell r="W10">
            <v>3.7</v>
          </cell>
        </row>
        <row r="11">
          <cell r="A11" t="str">
            <v>Круггетсы сочные ТМ Горячая штучка ТС Круггетсы 0,25 кг зам  ПОКОМ</v>
          </cell>
          <cell r="B11" t="str">
            <v>шт</v>
          </cell>
          <cell r="D11">
            <v>8</v>
          </cell>
          <cell r="E11">
            <v>161</v>
          </cell>
          <cell r="F11">
            <v>46</v>
          </cell>
          <cell r="G11">
            <v>113</v>
          </cell>
          <cell r="H11">
            <v>0.25</v>
          </cell>
          <cell r="M11">
            <v>9.1999999999999993</v>
          </cell>
          <cell r="N11">
            <v>6.5999999999999943</v>
          </cell>
          <cell r="P11">
            <v>13</v>
          </cell>
          <cell r="Q11">
            <v>12.282608695652176</v>
          </cell>
          <cell r="R11">
            <v>9.6</v>
          </cell>
          <cell r="S11">
            <v>7.4</v>
          </cell>
          <cell r="T11">
            <v>18</v>
          </cell>
          <cell r="V11">
            <v>1.6499999999999986</v>
          </cell>
          <cell r="W11">
            <v>12</v>
          </cell>
        </row>
        <row r="12">
          <cell r="A12" t="str">
            <v>Мини-сосиски в тесте "Фрайпики" 1,8кг ВЕС,  ПОКОМ</v>
          </cell>
          <cell r="B12" t="str">
            <v>кг</v>
          </cell>
          <cell r="E12">
            <v>50.4</v>
          </cell>
          <cell r="F12">
            <v>5.4</v>
          </cell>
          <cell r="G12">
            <v>45</v>
          </cell>
          <cell r="H12">
            <v>1</v>
          </cell>
          <cell r="M12">
            <v>1.08</v>
          </cell>
          <cell r="P12">
            <v>41.666666666666664</v>
          </cell>
          <cell r="Q12">
            <v>41.666666666666664</v>
          </cell>
          <cell r="R12">
            <v>7.92</v>
          </cell>
          <cell r="S12">
            <v>1.08</v>
          </cell>
          <cell r="T12">
            <v>0</v>
          </cell>
          <cell r="V12">
            <v>0</v>
          </cell>
          <cell r="W12">
            <v>1.8</v>
          </cell>
        </row>
        <row r="13">
          <cell r="A13" t="str">
            <v>Мини-сосиски в тесте "Фрайпики" 3,7кг ВЕС,  ПОКОМ</v>
          </cell>
          <cell r="B13" t="str">
            <v>кг</v>
          </cell>
          <cell r="D13">
            <v>33.299999999999997</v>
          </cell>
          <cell r="E13">
            <v>85.1</v>
          </cell>
          <cell r="F13">
            <v>44.4</v>
          </cell>
          <cell r="G13">
            <v>66.599999999999994</v>
          </cell>
          <cell r="H13">
            <v>1</v>
          </cell>
          <cell r="M13">
            <v>8.879999999999999</v>
          </cell>
          <cell r="N13">
            <v>60</v>
          </cell>
          <cell r="P13">
            <v>14.256756756756758</v>
          </cell>
          <cell r="Q13">
            <v>7.5</v>
          </cell>
          <cell r="R13">
            <v>5.18</v>
          </cell>
          <cell r="S13">
            <v>14.059999999999999</v>
          </cell>
          <cell r="T13">
            <v>11.1</v>
          </cell>
          <cell r="V13">
            <v>60</v>
          </cell>
          <cell r="W13">
            <v>3.7</v>
          </cell>
        </row>
        <row r="14">
          <cell r="A14" t="str">
            <v>Наггетсы Нагетосы Сочная курочка ТМ Горячая штучка 0,25 кг зам  ПОКОМ</v>
          </cell>
          <cell r="B14" t="str">
            <v>шт</v>
          </cell>
          <cell r="C14" t="str">
            <v>Окт</v>
          </cell>
          <cell r="D14">
            <v>285</v>
          </cell>
          <cell r="E14">
            <v>396</v>
          </cell>
          <cell r="F14">
            <v>288</v>
          </cell>
          <cell r="G14">
            <v>354</v>
          </cell>
          <cell r="H14">
            <v>0.25</v>
          </cell>
          <cell r="M14">
            <v>57.6</v>
          </cell>
          <cell r="N14">
            <v>394.80000000000007</v>
          </cell>
          <cell r="P14">
            <v>13</v>
          </cell>
          <cell r="Q14">
            <v>6.145833333333333</v>
          </cell>
          <cell r="R14">
            <v>47.6</v>
          </cell>
          <cell r="S14">
            <v>36</v>
          </cell>
          <cell r="T14">
            <v>49</v>
          </cell>
          <cell r="V14">
            <v>98.700000000000017</v>
          </cell>
          <cell r="W14">
            <v>6</v>
          </cell>
        </row>
        <row r="15">
          <cell r="A15" t="str">
            <v>Наггетсы с индейкой 0,25кг ТМ Вязанка ТС Няняггетсы Сливушки НД2 замор.  ПОКОМ</v>
          </cell>
          <cell r="B15" t="str">
            <v>шт</v>
          </cell>
          <cell r="D15">
            <v>310</v>
          </cell>
          <cell r="E15">
            <v>300</v>
          </cell>
          <cell r="F15">
            <v>272</v>
          </cell>
          <cell r="G15">
            <v>309</v>
          </cell>
          <cell r="H15">
            <v>0.25</v>
          </cell>
          <cell r="M15">
            <v>54.4</v>
          </cell>
          <cell r="N15">
            <v>398.19999999999993</v>
          </cell>
          <cell r="P15">
            <v>12.999999999999998</v>
          </cell>
          <cell r="Q15">
            <v>5.6801470588235299</v>
          </cell>
          <cell r="R15">
            <v>54.8</v>
          </cell>
          <cell r="S15">
            <v>35.6</v>
          </cell>
          <cell r="T15">
            <v>44.2</v>
          </cell>
          <cell r="V15">
            <v>99.549999999999983</v>
          </cell>
          <cell r="W15">
            <v>12</v>
          </cell>
        </row>
        <row r="16">
          <cell r="A16" t="str">
            <v>Наггетсы хрустящие п/ф ВЕС ПОКОМ</v>
          </cell>
          <cell r="B16" t="str">
            <v>кг</v>
          </cell>
          <cell r="D16">
            <v>48</v>
          </cell>
          <cell r="E16">
            <v>78</v>
          </cell>
          <cell r="F16">
            <v>17</v>
          </cell>
          <cell r="G16">
            <v>109</v>
          </cell>
          <cell r="H16">
            <v>1</v>
          </cell>
          <cell r="M16">
            <v>3.4</v>
          </cell>
          <cell r="P16">
            <v>32.058823529411768</v>
          </cell>
          <cell r="Q16">
            <v>32.058823529411768</v>
          </cell>
          <cell r="R16">
            <v>3.6</v>
          </cell>
          <cell r="S16">
            <v>3.6</v>
          </cell>
          <cell r="T16">
            <v>9.6</v>
          </cell>
          <cell r="V16">
            <v>0</v>
          </cell>
          <cell r="W16">
            <v>6</v>
          </cell>
        </row>
        <row r="17">
          <cell r="A17" t="str">
            <v>Пельмени Grandmeni со сливочным маслом Горячая штучка 0,75 кг ПОКОМ</v>
          </cell>
          <cell r="B17" t="str">
            <v>шт</v>
          </cell>
          <cell r="D17">
            <v>23</v>
          </cell>
          <cell r="F17">
            <v>6</v>
          </cell>
          <cell r="G17">
            <v>17</v>
          </cell>
          <cell r="H17">
            <v>0.75</v>
          </cell>
          <cell r="M17">
            <v>1.2</v>
          </cell>
          <cell r="P17">
            <v>14.166666666666668</v>
          </cell>
          <cell r="Q17">
            <v>14.166666666666668</v>
          </cell>
          <cell r="R17">
            <v>1</v>
          </cell>
          <cell r="S17">
            <v>0</v>
          </cell>
          <cell r="T17">
            <v>0</v>
          </cell>
          <cell r="V17">
            <v>0</v>
          </cell>
          <cell r="W17">
            <v>8</v>
          </cell>
        </row>
        <row r="18">
          <cell r="A18" t="str">
            <v>Пельмени Бигбули с мясом, Горячая штучка 0,9кг  ПОКОМ</v>
          </cell>
          <cell r="B18" t="str">
            <v>шт</v>
          </cell>
          <cell r="C18" t="str">
            <v>Окт</v>
          </cell>
          <cell r="D18">
            <v>94</v>
          </cell>
          <cell r="E18">
            <v>64</v>
          </cell>
          <cell r="F18">
            <v>93</v>
          </cell>
          <cell r="G18">
            <v>62</v>
          </cell>
          <cell r="H18">
            <v>0.9</v>
          </cell>
          <cell r="M18">
            <v>18.600000000000001</v>
          </cell>
          <cell r="N18">
            <v>150</v>
          </cell>
          <cell r="P18">
            <v>11.39784946236559</v>
          </cell>
          <cell r="Q18">
            <v>3.333333333333333</v>
          </cell>
          <cell r="R18">
            <v>9</v>
          </cell>
          <cell r="S18">
            <v>13.6</v>
          </cell>
          <cell r="T18">
            <v>11</v>
          </cell>
          <cell r="V18">
            <v>135</v>
          </cell>
          <cell r="W18">
            <v>8</v>
          </cell>
        </row>
        <row r="19">
          <cell r="A19" t="str">
            <v>Пельмени Бульмени с говядиной и свининой Горячая шт. 0,9 кг  ПОКОМ</v>
          </cell>
          <cell r="B19" t="str">
            <v>шт</v>
          </cell>
          <cell r="C19" t="str">
            <v>Окт</v>
          </cell>
          <cell r="D19">
            <v>437</v>
          </cell>
          <cell r="E19">
            <v>96</v>
          </cell>
          <cell r="F19">
            <v>250</v>
          </cell>
          <cell r="G19">
            <v>265</v>
          </cell>
          <cell r="H19">
            <v>0.9</v>
          </cell>
          <cell r="M19">
            <v>50</v>
          </cell>
          <cell r="N19">
            <v>350</v>
          </cell>
          <cell r="P19">
            <v>12.3</v>
          </cell>
          <cell r="Q19">
            <v>5.3</v>
          </cell>
          <cell r="R19">
            <v>64.599999999999994</v>
          </cell>
          <cell r="S19">
            <v>39</v>
          </cell>
          <cell r="T19">
            <v>37.6</v>
          </cell>
          <cell r="V19">
            <v>315</v>
          </cell>
          <cell r="W19">
            <v>8</v>
          </cell>
        </row>
        <row r="20">
          <cell r="A20" t="str">
            <v>Пельмени Бульмени с говядиной и свининой Горячая штучка 0,43  ПОКОМ</v>
          </cell>
          <cell r="B20" t="str">
            <v>шт</v>
          </cell>
          <cell r="D20">
            <v>294</v>
          </cell>
          <cell r="F20">
            <v>73</v>
          </cell>
          <cell r="G20">
            <v>221</v>
          </cell>
          <cell r="H20">
            <v>0.43</v>
          </cell>
          <cell r="M20">
            <v>14.6</v>
          </cell>
          <cell r="P20">
            <v>15.136986301369863</v>
          </cell>
          <cell r="Q20">
            <v>15.136986301369863</v>
          </cell>
          <cell r="R20">
            <v>37.6</v>
          </cell>
          <cell r="S20">
            <v>17.600000000000001</v>
          </cell>
          <cell r="T20">
            <v>15</v>
          </cell>
          <cell r="V20">
            <v>0</v>
          </cell>
          <cell r="W20">
            <v>16</v>
          </cell>
        </row>
        <row r="21">
          <cell r="A21" t="str">
            <v>Пельмени Бульмени с говядиной и свининой Наваристые Горячая штучка ВЕС  ПОКОМ</v>
          </cell>
          <cell r="B21" t="str">
            <v>кг</v>
          </cell>
          <cell r="D21">
            <v>2660</v>
          </cell>
          <cell r="F21">
            <v>913.72</v>
          </cell>
          <cell r="G21">
            <v>1705</v>
          </cell>
          <cell r="H21">
            <v>1</v>
          </cell>
          <cell r="M21">
            <v>182.744</v>
          </cell>
          <cell r="N21">
            <v>700</v>
          </cell>
          <cell r="P21">
            <v>13.160486801208247</v>
          </cell>
          <cell r="Q21">
            <v>9.329991682353457</v>
          </cell>
          <cell r="R21">
            <v>108</v>
          </cell>
          <cell r="S21">
            <v>236</v>
          </cell>
          <cell r="T21">
            <v>121.7752</v>
          </cell>
          <cell r="V21">
            <v>700</v>
          </cell>
          <cell r="W21">
            <v>5</v>
          </cell>
        </row>
        <row r="22">
          <cell r="A22" t="str">
            <v>Пельмени Бульмени со сливочным маслом Горячая штучка 0,9 кг  ПОКОМ</v>
          </cell>
          <cell r="B22" t="str">
            <v>шт</v>
          </cell>
          <cell r="C22" t="str">
            <v>Окт</v>
          </cell>
          <cell r="D22">
            <v>302</v>
          </cell>
          <cell r="E22">
            <v>448</v>
          </cell>
          <cell r="F22">
            <v>221</v>
          </cell>
          <cell r="G22">
            <v>465</v>
          </cell>
          <cell r="H22">
            <v>0.9</v>
          </cell>
          <cell r="M22">
            <v>44.2</v>
          </cell>
          <cell r="N22">
            <v>150</v>
          </cell>
          <cell r="P22">
            <v>13.914027149321265</v>
          </cell>
          <cell r="Q22">
            <v>10.520361990950226</v>
          </cell>
          <cell r="R22">
            <v>54.6</v>
          </cell>
          <cell r="S22">
            <v>48.4</v>
          </cell>
          <cell r="T22">
            <v>55.8</v>
          </cell>
          <cell r="V22">
            <v>135</v>
          </cell>
          <cell r="W22">
            <v>8</v>
          </cell>
        </row>
        <row r="23">
          <cell r="A23" t="str">
            <v>Пельмени Бульмени со сливочным маслом ТМ Горячая шт. 0,43 кг  ПОКОМ</v>
          </cell>
          <cell r="B23" t="str">
            <v>шт</v>
          </cell>
          <cell r="D23">
            <v>275</v>
          </cell>
          <cell r="E23">
            <v>16</v>
          </cell>
          <cell r="F23">
            <v>118</v>
          </cell>
          <cell r="G23">
            <v>163</v>
          </cell>
          <cell r="H23">
            <v>0.43</v>
          </cell>
          <cell r="M23">
            <v>23.6</v>
          </cell>
          <cell r="N23">
            <v>143.80000000000001</v>
          </cell>
          <cell r="P23">
            <v>13</v>
          </cell>
          <cell r="Q23">
            <v>6.906779661016949</v>
          </cell>
          <cell r="R23">
            <v>24.2</v>
          </cell>
          <cell r="S23">
            <v>20.6</v>
          </cell>
          <cell r="T23">
            <v>19.600000000000001</v>
          </cell>
          <cell r="V23">
            <v>61.834000000000003</v>
          </cell>
          <cell r="W23">
            <v>16</v>
          </cell>
        </row>
        <row r="24">
          <cell r="A24" t="str">
            <v>Пельмени Мясорубские ТМ Стародворье фоу-пак равиоли 0,7 кг.  Поком</v>
          </cell>
          <cell r="B24" t="str">
            <v>шт</v>
          </cell>
          <cell r="C24" t="str">
            <v>Окт</v>
          </cell>
          <cell r="D24">
            <v>10</v>
          </cell>
          <cell r="E24">
            <v>56</v>
          </cell>
          <cell r="F24">
            <v>17</v>
          </cell>
          <cell r="G24">
            <v>44</v>
          </cell>
          <cell r="H24">
            <v>0.7</v>
          </cell>
          <cell r="M24">
            <v>3.4</v>
          </cell>
          <cell r="P24">
            <v>12.941176470588236</v>
          </cell>
          <cell r="Q24">
            <v>12.941176470588236</v>
          </cell>
          <cell r="R24">
            <v>1.4</v>
          </cell>
          <cell r="S24">
            <v>3.2</v>
          </cell>
          <cell r="T24">
            <v>6</v>
          </cell>
          <cell r="V24">
            <v>0</v>
          </cell>
          <cell r="W24">
            <v>8</v>
          </cell>
        </row>
        <row r="25">
          <cell r="A25" t="str">
            <v>Пельмени Отборные из свинины и говядины 0,9 кг ТМ Стародворье ТС Медвежье ушко  ПОКОМ</v>
          </cell>
          <cell r="B25" t="str">
            <v>шт</v>
          </cell>
          <cell r="D25">
            <v>32</v>
          </cell>
          <cell r="G25">
            <v>32</v>
          </cell>
          <cell r="H25">
            <v>0.9</v>
          </cell>
          <cell r="M25">
            <v>0</v>
          </cell>
          <cell r="P25" t="e">
            <v>#DIV/0!</v>
          </cell>
          <cell r="Q25" t="e">
            <v>#DIV/0!</v>
          </cell>
          <cell r="R25">
            <v>1</v>
          </cell>
          <cell r="S25">
            <v>0</v>
          </cell>
          <cell r="T25">
            <v>0.4</v>
          </cell>
          <cell r="V25">
            <v>0</v>
          </cell>
          <cell r="W25">
            <v>8</v>
          </cell>
        </row>
        <row r="26">
          <cell r="A26" t="str">
            <v>Пельмени Отборные с говядиной 0,9 кг НОВА ТМ Стародворье ТС Медвежье ушко  ПОКОМ</v>
          </cell>
          <cell r="B26" t="str">
            <v>шт</v>
          </cell>
          <cell r="C26" t="str">
            <v>Окт</v>
          </cell>
          <cell r="E26">
            <v>1</v>
          </cell>
          <cell r="F26">
            <v>1</v>
          </cell>
          <cell r="H26">
            <v>0</v>
          </cell>
          <cell r="M26">
            <v>0.2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W26">
            <v>0</v>
          </cell>
        </row>
        <row r="27">
          <cell r="A27" t="str">
            <v>Пельмени С говядиной и свининой, ВЕС, ТМ Славница сфера пуговки  ПОКОМ</v>
          </cell>
          <cell r="B27" t="str">
            <v>кг</v>
          </cell>
          <cell r="D27">
            <v>190</v>
          </cell>
          <cell r="F27">
            <v>95</v>
          </cell>
          <cell r="G27">
            <v>75</v>
          </cell>
          <cell r="H27">
            <v>1</v>
          </cell>
          <cell r="M27">
            <v>19</v>
          </cell>
          <cell r="N27">
            <v>160</v>
          </cell>
          <cell r="P27">
            <v>12.368421052631579</v>
          </cell>
          <cell r="Q27">
            <v>3.9473684210526314</v>
          </cell>
          <cell r="R27">
            <v>24</v>
          </cell>
          <cell r="S27">
            <v>17</v>
          </cell>
          <cell r="T27">
            <v>13</v>
          </cell>
          <cell r="V27">
            <v>160</v>
          </cell>
          <cell r="W27">
            <v>5</v>
          </cell>
        </row>
        <row r="28">
          <cell r="A28" t="str">
            <v>Пельмени Со свининой и говядиной ТМ Особый рецепт Любимая ложка 1,0 кг  ПОКОМ</v>
          </cell>
          <cell r="B28" t="str">
            <v>шт</v>
          </cell>
          <cell r="D28">
            <v>14</v>
          </cell>
          <cell r="F28">
            <v>5</v>
          </cell>
          <cell r="G28">
            <v>9</v>
          </cell>
          <cell r="H28">
            <v>1</v>
          </cell>
          <cell r="M28">
            <v>1</v>
          </cell>
          <cell r="N28">
            <v>5</v>
          </cell>
          <cell r="P28">
            <v>14</v>
          </cell>
          <cell r="Q28">
            <v>9</v>
          </cell>
          <cell r="R28">
            <v>1</v>
          </cell>
          <cell r="S28">
            <v>0</v>
          </cell>
          <cell r="T28">
            <v>0</v>
          </cell>
          <cell r="V28">
            <v>5</v>
          </cell>
          <cell r="W28">
            <v>5</v>
          </cell>
        </row>
        <row r="29">
          <cell r="A29" t="str">
            <v>Снеки  ЖАР-мени ВЕС. рубленые в тесте замор.  ПОКОМ</v>
          </cell>
          <cell r="B29" t="str">
            <v>кг</v>
          </cell>
          <cell r="D29">
            <v>5.5</v>
          </cell>
          <cell r="G29">
            <v>5.5</v>
          </cell>
          <cell r="H29">
            <v>1</v>
          </cell>
          <cell r="M29">
            <v>0</v>
          </cell>
          <cell r="N29">
            <v>50</v>
          </cell>
          <cell r="P29" t="e">
            <v>#DIV/0!</v>
          </cell>
          <cell r="Q29" t="e">
            <v>#DIV/0!</v>
          </cell>
          <cell r="R29">
            <v>16.5</v>
          </cell>
          <cell r="S29">
            <v>22</v>
          </cell>
          <cell r="T29">
            <v>0</v>
          </cell>
          <cell r="V29">
            <v>50</v>
          </cell>
          <cell r="W29">
            <v>5.5</v>
          </cell>
        </row>
        <row r="30">
          <cell r="A30" t="str">
            <v>Сосиски Оригинальные заморож. ТМ Стародворье в вак 0,33 кг  Поком</v>
          </cell>
          <cell r="B30" t="str">
            <v>шт</v>
          </cell>
          <cell r="D30">
            <v>48</v>
          </cell>
          <cell r="G30">
            <v>48</v>
          </cell>
          <cell r="H30">
            <v>0.33</v>
          </cell>
          <cell r="M30">
            <v>0</v>
          </cell>
          <cell r="P30" t="e">
            <v>#DIV/0!</v>
          </cell>
          <cell r="Q30" t="e">
            <v>#DIV/0!</v>
          </cell>
          <cell r="R30">
            <v>0</v>
          </cell>
          <cell r="S30">
            <v>0</v>
          </cell>
          <cell r="T30">
            <v>0</v>
          </cell>
          <cell r="V30">
            <v>0</v>
          </cell>
          <cell r="W30">
            <v>6</v>
          </cell>
        </row>
        <row r="31">
          <cell r="A31" t="str">
            <v>Фрай-пицца с ветчиной и грибами 3,0 кг. ВЕС.  ПОКОМ</v>
          </cell>
          <cell r="B31" t="str">
            <v>кг</v>
          </cell>
          <cell r="D31">
            <v>27</v>
          </cell>
          <cell r="G31">
            <v>27</v>
          </cell>
          <cell r="H31">
            <v>1</v>
          </cell>
          <cell r="M31">
            <v>0</v>
          </cell>
          <cell r="P31" t="e">
            <v>#DIV/0!</v>
          </cell>
          <cell r="Q31" t="e">
            <v>#DIV/0!</v>
          </cell>
          <cell r="R31">
            <v>1.2</v>
          </cell>
          <cell r="S31">
            <v>0</v>
          </cell>
          <cell r="T31">
            <v>1.8</v>
          </cell>
          <cell r="V31">
            <v>0</v>
          </cell>
          <cell r="W31">
            <v>3</v>
          </cell>
        </row>
        <row r="32">
          <cell r="A32" t="str">
            <v>Хотстеры ТМ Горячая штучка ТС Хотстеры 0,25 кг зам  ПОКОМ</v>
          </cell>
          <cell r="B32" t="str">
            <v>шт</v>
          </cell>
          <cell r="D32">
            <v>133</v>
          </cell>
          <cell r="E32">
            <v>288</v>
          </cell>
          <cell r="F32">
            <v>198</v>
          </cell>
          <cell r="G32">
            <v>206</v>
          </cell>
          <cell r="H32">
            <v>0.25</v>
          </cell>
          <cell r="M32">
            <v>39.6</v>
          </cell>
          <cell r="N32">
            <v>269.20000000000005</v>
          </cell>
          <cell r="P32">
            <v>12</v>
          </cell>
          <cell r="Q32">
            <v>5.2020202020202015</v>
          </cell>
          <cell r="R32">
            <v>35</v>
          </cell>
          <cell r="S32">
            <v>33.6</v>
          </cell>
          <cell r="T32">
            <v>38.200000000000003</v>
          </cell>
          <cell r="V32">
            <v>67.300000000000011</v>
          </cell>
          <cell r="W32">
            <v>12</v>
          </cell>
        </row>
        <row r="33">
          <cell r="A33" t="str">
            <v>Хрустящие крылышки ТМ Горячая штучка 0,3 кг зам  ПОКОМ</v>
          </cell>
          <cell r="B33" t="str">
            <v>шт</v>
          </cell>
          <cell r="H33">
            <v>0</v>
          </cell>
          <cell r="M33">
            <v>0</v>
          </cell>
          <cell r="P33" t="e">
            <v>#DIV/0!</v>
          </cell>
          <cell r="Q33" t="e">
            <v>#DIV/0!</v>
          </cell>
          <cell r="R33">
            <v>0</v>
          </cell>
          <cell r="S33">
            <v>0</v>
          </cell>
          <cell r="T33">
            <v>0</v>
          </cell>
          <cell r="W33">
            <v>0</v>
          </cell>
        </row>
        <row r="34">
          <cell r="A34" t="str">
            <v>Хрустящие крылышки. В панировке куриные жареные.ВЕС  ПОКОМ</v>
          </cell>
          <cell r="B34" t="str">
            <v>кг</v>
          </cell>
          <cell r="D34">
            <v>23.4</v>
          </cell>
          <cell r="G34">
            <v>23.4</v>
          </cell>
          <cell r="H34">
            <v>1</v>
          </cell>
          <cell r="M34">
            <v>0</v>
          </cell>
          <cell r="P34" t="e">
            <v>#DIV/0!</v>
          </cell>
          <cell r="Q34" t="e">
            <v>#DIV/0!</v>
          </cell>
          <cell r="R34">
            <v>0</v>
          </cell>
          <cell r="S34">
            <v>0</v>
          </cell>
          <cell r="T34">
            <v>0</v>
          </cell>
          <cell r="V34">
            <v>0</v>
          </cell>
          <cell r="W34">
            <v>1.8</v>
          </cell>
        </row>
        <row r="35">
          <cell r="A35" t="str">
            <v>Чебупай сочное яблоко ТМ Горячая штучка ТС Чебупай 0,2 кг УВС.  зам  ПОКОМ</v>
          </cell>
          <cell r="B35" t="str">
            <v>шт</v>
          </cell>
          <cell r="D35">
            <v>17</v>
          </cell>
          <cell r="E35">
            <v>36</v>
          </cell>
          <cell r="F35">
            <v>30</v>
          </cell>
          <cell r="G35">
            <v>18</v>
          </cell>
          <cell r="H35">
            <v>0.2</v>
          </cell>
          <cell r="M35">
            <v>6</v>
          </cell>
          <cell r="N35">
            <v>48</v>
          </cell>
          <cell r="P35">
            <v>11</v>
          </cell>
          <cell r="Q35">
            <v>3</v>
          </cell>
          <cell r="R35">
            <v>2.4</v>
          </cell>
          <cell r="S35">
            <v>1.6</v>
          </cell>
          <cell r="T35">
            <v>4.2</v>
          </cell>
          <cell r="V35">
            <v>9.6000000000000014</v>
          </cell>
          <cell r="W35">
            <v>6</v>
          </cell>
        </row>
        <row r="36">
          <cell r="A36" t="str">
            <v>Чебупай спелая вишня ТМ Горячая штучка ТС Чебупай 0,2 кг УВС. зам  ПОКОМ</v>
          </cell>
          <cell r="B36" t="str">
            <v>шт</v>
          </cell>
          <cell r="D36">
            <v>26</v>
          </cell>
          <cell r="E36">
            <v>36</v>
          </cell>
          <cell r="F36">
            <v>28</v>
          </cell>
          <cell r="G36">
            <v>29</v>
          </cell>
          <cell r="H36">
            <v>0.2</v>
          </cell>
          <cell r="M36">
            <v>5.6</v>
          </cell>
          <cell r="N36">
            <v>38.199999999999989</v>
          </cell>
          <cell r="P36">
            <v>11.999999999999998</v>
          </cell>
          <cell r="Q36">
            <v>5.1785714285714288</v>
          </cell>
          <cell r="R36">
            <v>2.4</v>
          </cell>
          <cell r="S36">
            <v>2.6</v>
          </cell>
          <cell r="T36">
            <v>4.2</v>
          </cell>
          <cell r="V36">
            <v>7.6399999999999979</v>
          </cell>
          <cell r="W36">
            <v>6</v>
          </cell>
        </row>
        <row r="37">
          <cell r="A37" t="str">
            <v>Чебупицца курочка по-итальянски Горячая штучка 0,25 кг зам  ПОКОМ</v>
          </cell>
          <cell r="B37" t="str">
            <v>шт</v>
          </cell>
          <cell r="C37" t="str">
            <v>Окт</v>
          </cell>
          <cell r="D37">
            <v>105</v>
          </cell>
          <cell r="E37">
            <v>336</v>
          </cell>
          <cell r="F37">
            <v>204</v>
          </cell>
          <cell r="G37">
            <v>223</v>
          </cell>
          <cell r="H37">
            <v>0.25</v>
          </cell>
          <cell r="M37">
            <v>40.799999999999997</v>
          </cell>
          <cell r="N37">
            <v>266.59999999999997</v>
          </cell>
          <cell r="P37">
            <v>12</v>
          </cell>
          <cell r="Q37">
            <v>5.465686274509804</v>
          </cell>
          <cell r="R37">
            <v>34.200000000000003</v>
          </cell>
          <cell r="S37">
            <v>31.8</v>
          </cell>
          <cell r="T37">
            <v>40.799999999999997</v>
          </cell>
          <cell r="V37">
            <v>66.649999999999991</v>
          </cell>
          <cell r="W37">
            <v>12</v>
          </cell>
        </row>
        <row r="38">
          <cell r="A38" t="str">
            <v>Чебупицца Пепперони ТМ Горячая штучка ТС Чебупицца 0.25кг зам  ПОКОМ</v>
          </cell>
          <cell r="B38" t="str">
            <v>шт</v>
          </cell>
          <cell r="C38" t="str">
            <v>Окт</v>
          </cell>
          <cell r="D38">
            <v>75</v>
          </cell>
          <cell r="E38">
            <v>252</v>
          </cell>
          <cell r="F38">
            <v>191</v>
          </cell>
          <cell r="G38">
            <v>119</v>
          </cell>
          <cell r="H38">
            <v>0.25</v>
          </cell>
          <cell r="M38">
            <v>38.200000000000003</v>
          </cell>
          <cell r="N38">
            <v>301.20000000000005</v>
          </cell>
          <cell r="P38">
            <v>11</v>
          </cell>
          <cell r="Q38">
            <v>3.1151832460732982</v>
          </cell>
          <cell r="R38">
            <v>34</v>
          </cell>
          <cell r="S38">
            <v>34.4</v>
          </cell>
          <cell r="T38">
            <v>30</v>
          </cell>
          <cell r="V38">
            <v>75.300000000000011</v>
          </cell>
          <cell r="W38">
            <v>12</v>
          </cell>
        </row>
        <row r="39">
          <cell r="A39" t="str">
            <v>Чебуреки Мясные вес 2,7 кг Кулинарные изделия мясосодержащие рубленые в тесте жарен  ПОКОМ</v>
          </cell>
          <cell r="B39" t="str">
            <v>кг</v>
          </cell>
          <cell r="H39">
            <v>1</v>
          </cell>
          <cell r="M39">
            <v>0</v>
          </cell>
          <cell r="N39">
            <v>100</v>
          </cell>
          <cell r="P39" t="e">
            <v>#DIV/0!</v>
          </cell>
          <cell r="Q39" t="e">
            <v>#DIV/0!</v>
          </cell>
          <cell r="R39">
            <v>9.18</v>
          </cell>
          <cell r="S39">
            <v>0</v>
          </cell>
          <cell r="T39">
            <v>0</v>
          </cell>
          <cell r="V39">
            <v>100</v>
          </cell>
          <cell r="W39">
            <v>2.7</v>
          </cell>
        </row>
        <row r="40">
          <cell r="A40" t="str">
            <v>Чебуреки сочные, ВЕС, куриные жарен. зам  ПОКОМ</v>
          </cell>
          <cell r="B40" t="str">
            <v>кг</v>
          </cell>
          <cell r="H40">
            <v>1</v>
          </cell>
          <cell r="M40">
            <v>0</v>
          </cell>
          <cell r="N40">
            <v>100</v>
          </cell>
          <cell r="P40" t="e">
            <v>#DIV/0!</v>
          </cell>
          <cell r="Q40" t="e">
            <v>#DIV/0!</v>
          </cell>
          <cell r="R40">
            <v>0</v>
          </cell>
          <cell r="S40">
            <v>0</v>
          </cell>
          <cell r="T40">
            <v>0</v>
          </cell>
          <cell r="V40">
            <v>100</v>
          </cell>
          <cell r="W40">
            <v>5</v>
          </cell>
        </row>
        <row r="41">
          <cell r="A41" t="str">
            <v>БОНУС_Готовые чебупели сочные с мясом ТМ Горячая штучка  0,3кг зам  ПОКОМ</v>
          </cell>
          <cell r="B41" t="str">
            <v>шт</v>
          </cell>
          <cell r="E41">
            <v>52</v>
          </cell>
          <cell r="F41">
            <v>46</v>
          </cell>
          <cell r="H41">
            <v>0</v>
          </cell>
          <cell r="M41">
            <v>9.1999999999999993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2</v>
          </cell>
          <cell r="W41">
            <v>0</v>
          </cell>
        </row>
        <row r="42">
          <cell r="A42" t="str">
            <v>БОНУС_Пельмени Бульмени со сливочным маслом Горячая штучка 0,9 кг  ПОКОМ</v>
          </cell>
          <cell r="B42" t="str">
            <v>шт</v>
          </cell>
          <cell r="E42">
            <v>48</v>
          </cell>
          <cell r="F42">
            <v>41</v>
          </cell>
          <cell r="H42">
            <v>0</v>
          </cell>
          <cell r="M42">
            <v>8.1999999999999993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3.4</v>
          </cell>
          <cell r="W42">
            <v>0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Z45"/>
  <sheetViews>
    <sheetView tabSelected="1" workbookViewId="0">
      <selection activeCell="AB18" sqref="AB18"/>
    </sheetView>
  </sheetViews>
  <sheetFormatPr defaultColWidth="10.5" defaultRowHeight="11.45" customHeight="1" outlineLevelRow="2" x14ac:dyDescent="0.2"/>
  <cols>
    <col min="1" max="1" width="66.33203125" style="1" customWidth="1"/>
    <col min="2" max="2" width="4.5" style="1" customWidth="1"/>
    <col min="3" max="3" width="9.5" style="1" customWidth="1"/>
    <col min="4" max="7" width="7" style="1" customWidth="1"/>
    <col min="8" max="8" width="5.1640625" style="19" customWidth="1"/>
    <col min="9" max="10" width="1.33203125" style="2" customWidth="1"/>
    <col min="11" max="11" width="8.6640625" style="2" customWidth="1"/>
    <col min="12" max="12" width="1" style="2" customWidth="1"/>
    <col min="13" max="13" width="8.1640625" style="2" customWidth="1"/>
    <col min="14" max="14" width="8.33203125" style="2" customWidth="1"/>
    <col min="15" max="15" width="10.5" style="13"/>
    <col min="16" max="16" width="24" style="13" customWidth="1"/>
    <col min="17" max="18" width="6" style="2" customWidth="1"/>
    <col min="19" max="21" width="9.1640625" style="2" customWidth="1"/>
    <col min="22" max="23" width="10.5" style="2"/>
    <col min="24" max="24" width="8.33203125" style="19" customWidth="1"/>
    <col min="25" max="25" width="10.5" style="20"/>
    <col min="26" max="16384" width="10.5" style="2"/>
  </cols>
  <sheetData>
    <row r="1" spans="1:26" ht="12.95" customHeight="1" outlineLevel="1" x14ac:dyDescent="0.2">
      <c r="A1" s="3" t="s">
        <v>0</v>
      </c>
    </row>
    <row r="2" spans="1:26" ht="12.95" customHeight="1" outlineLevel="1" x14ac:dyDescent="0.2">
      <c r="A2" s="3"/>
    </row>
    <row r="3" spans="1:26" ht="26.1" customHeight="1" x14ac:dyDescent="0.2">
      <c r="A3" s="4" t="s">
        <v>1</v>
      </c>
      <c r="B3" s="4" t="s">
        <v>2</v>
      </c>
      <c r="C3" s="11" t="s">
        <v>47</v>
      </c>
      <c r="D3" s="4" t="s">
        <v>3</v>
      </c>
      <c r="E3" s="4"/>
      <c r="F3" s="4"/>
      <c r="G3" s="4"/>
      <c r="H3" s="12" t="s">
        <v>48</v>
      </c>
      <c r="I3" s="13" t="s">
        <v>49</v>
      </c>
      <c r="J3" s="13" t="s">
        <v>50</v>
      </c>
      <c r="K3" s="13" t="s">
        <v>51</v>
      </c>
      <c r="L3" s="13" t="s">
        <v>51</v>
      </c>
      <c r="M3" s="13" t="s">
        <v>52</v>
      </c>
      <c r="N3" s="13" t="s">
        <v>51</v>
      </c>
      <c r="O3" s="24" t="s">
        <v>63</v>
      </c>
      <c r="P3" s="25"/>
      <c r="Q3" s="13" t="s">
        <v>53</v>
      </c>
      <c r="R3" s="13" t="s">
        <v>54</v>
      </c>
      <c r="S3" s="14" t="s">
        <v>55</v>
      </c>
      <c r="T3" s="14" t="s">
        <v>56</v>
      </c>
      <c r="U3" s="14" t="s">
        <v>62</v>
      </c>
      <c r="V3" s="13" t="s">
        <v>57</v>
      </c>
      <c r="W3" s="13" t="s">
        <v>58</v>
      </c>
      <c r="X3" s="12"/>
      <c r="Y3" s="15" t="s">
        <v>59</v>
      </c>
      <c r="Z3" s="13" t="s">
        <v>60</v>
      </c>
    </row>
    <row r="4" spans="1:26" ht="26.1" customHeight="1" x14ac:dyDescent="0.2">
      <c r="A4" s="4" t="s">
        <v>1</v>
      </c>
      <c r="B4" s="4" t="s">
        <v>2</v>
      </c>
      <c r="C4" s="11" t="s">
        <v>47</v>
      </c>
      <c r="D4" s="4" t="s">
        <v>4</v>
      </c>
      <c r="E4" s="4" t="s">
        <v>5</v>
      </c>
      <c r="F4" s="4" t="s">
        <v>6</v>
      </c>
      <c r="G4" s="4" t="s">
        <v>7</v>
      </c>
      <c r="H4" s="12"/>
      <c r="I4" s="13"/>
      <c r="J4" s="13"/>
      <c r="K4" s="13"/>
      <c r="L4" s="13"/>
      <c r="M4" s="13"/>
      <c r="N4" s="16"/>
      <c r="O4" s="24" t="s">
        <v>64</v>
      </c>
      <c r="P4" s="25" t="s">
        <v>65</v>
      </c>
      <c r="Q4" s="13"/>
      <c r="R4" s="13"/>
      <c r="S4" s="13"/>
      <c r="T4" s="13"/>
      <c r="U4" s="13"/>
      <c r="V4" s="13"/>
      <c r="W4" s="13"/>
      <c r="X4" s="12"/>
      <c r="Y4" s="15"/>
      <c r="Z4" s="13"/>
    </row>
    <row r="5" spans="1:26" ht="11.1" customHeight="1" x14ac:dyDescent="0.2">
      <c r="A5" s="5"/>
      <c r="B5" s="5"/>
      <c r="C5" s="5"/>
      <c r="D5" s="6"/>
      <c r="E5" s="6"/>
      <c r="F5" s="17">
        <f t="shared" ref="F5:G5" si="0">SUM(F6:F79)</f>
        <v>4425.32</v>
      </c>
      <c r="G5" s="17">
        <f t="shared" si="0"/>
        <v>2053.9</v>
      </c>
      <c r="H5" s="12"/>
      <c r="I5" s="17">
        <f t="shared" ref="I5:N5" si="1">SUM(I6:I79)</f>
        <v>0</v>
      </c>
      <c r="J5" s="17">
        <f t="shared" si="1"/>
        <v>0</v>
      </c>
      <c r="K5" s="17">
        <f t="shared" si="1"/>
        <v>3900.5</v>
      </c>
      <c r="L5" s="17">
        <f t="shared" si="1"/>
        <v>0</v>
      </c>
      <c r="M5" s="17">
        <f t="shared" si="1"/>
        <v>885.06400000000019</v>
      </c>
      <c r="N5" s="17">
        <f t="shared" si="1"/>
        <v>5284.0080000000007</v>
      </c>
      <c r="O5" s="17">
        <f t="shared" ref="O5" si="2">SUM(O6:O51)</f>
        <v>0</v>
      </c>
      <c r="P5" s="26"/>
      <c r="Q5" s="13"/>
      <c r="R5" s="13"/>
      <c r="S5" s="17">
        <f>SUM(S6:S79)</f>
        <v>701.44800000000009</v>
      </c>
      <c r="T5" s="17">
        <f>SUM(T6:T79)</f>
        <v>627.47519999999997</v>
      </c>
      <c r="U5" s="17">
        <f>SUM(U6:U79)</f>
        <v>722.49600000000021</v>
      </c>
      <c r="V5" s="13"/>
      <c r="W5" s="17">
        <f>SUM(W6:W79)</f>
        <v>3880.5400000000004</v>
      </c>
      <c r="X5" s="12" t="s">
        <v>61</v>
      </c>
      <c r="Y5" s="18">
        <f>SUM(Y6:Y79)</f>
        <v>859</v>
      </c>
      <c r="Z5" s="17">
        <f>SUM(Z6:Z79)</f>
        <v>3893.6600000000003</v>
      </c>
    </row>
    <row r="6" spans="1:26" ht="11.1" customHeight="1" outlineLevel="2" x14ac:dyDescent="0.2">
      <c r="A6" s="7" t="s">
        <v>11</v>
      </c>
      <c r="B6" s="7" t="s">
        <v>9</v>
      </c>
      <c r="C6" s="21" t="str">
        <f>VLOOKUP(A6,[1]TDSheet!$A:$C,3,0)</f>
        <v>Окт</v>
      </c>
      <c r="D6" s="8">
        <v>341</v>
      </c>
      <c r="E6" s="8"/>
      <c r="F6" s="8">
        <v>204</v>
      </c>
      <c r="G6" s="8">
        <v>72</v>
      </c>
      <c r="H6" s="19">
        <f>VLOOKUP(A6,[1]TDSheet!$A:$H,8,0)</f>
        <v>0.3</v>
      </c>
      <c r="K6" s="2">
        <v>264</v>
      </c>
      <c r="M6" s="2">
        <f>F6/5</f>
        <v>40.799999999999997</v>
      </c>
      <c r="N6" s="22">
        <f>13*M6-G6-K6</f>
        <v>194.39999999999998</v>
      </c>
      <c r="O6" s="27"/>
      <c r="Q6" s="2">
        <f>(G6+K6+N6)/M6</f>
        <v>13</v>
      </c>
      <c r="R6" s="2">
        <f>(G6+K6)/M6</f>
        <v>8.2352941176470598</v>
      </c>
      <c r="S6" s="2">
        <f>VLOOKUP(A6,[1]TDSheet!$A:$S,19,0)</f>
        <v>33.6</v>
      </c>
      <c r="T6" s="2">
        <f>VLOOKUP(A6,[1]TDSheet!$A:$T,20,0)</f>
        <v>33.200000000000003</v>
      </c>
      <c r="U6" s="2">
        <f>VLOOKUP(A6,[1]TDSheet!$A:$M,13,0)</f>
        <v>38.799999999999997</v>
      </c>
      <c r="W6" s="2">
        <f>N6*H6</f>
        <v>58.319999999999993</v>
      </c>
      <c r="X6" s="19">
        <f>VLOOKUP(A6,[1]TDSheet!$A:$W,23,0)</f>
        <v>12</v>
      </c>
      <c r="Y6" s="20">
        <v>16</v>
      </c>
      <c r="Z6" s="2">
        <f>Y6*X6*H6</f>
        <v>57.599999999999994</v>
      </c>
    </row>
    <row r="7" spans="1:26" ht="11.1" customHeight="1" outlineLevel="2" x14ac:dyDescent="0.2">
      <c r="A7" s="7" t="s">
        <v>12</v>
      </c>
      <c r="B7" s="7" t="s">
        <v>9</v>
      </c>
      <c r="C7" s="7"/>
      <c r="D7" s="8"/>
      <c r="E7" s="8">
        <v>2</v>
      </c>
      <c r="F7" s="8"/>
      <c r="G7" s="8"/>
      <c r="H7" s="19">
        <f>VLOOKUP(A7,[1]TDSheet!$A:$H,8,0)</f>
        <v>0</v>
      </c>
      <c r="K7" s="2">
        <v>0</v>
      </c>
      <c r="M7" s="2">
        <f t="shared" ref="M7:M42" si="3">F7/5</f>
        <v>0</v>
      </c>
      <c r="N7" s="22"/>
      <c r="O7" s="27"/>
      <c r="Q7" s="2" t="e">
        <f t="shared" ref="Q7:Q42" si="4">(G7+K7+N7)/M7</f>
        <v>#DIV/0!</v>
      </c>
      <c r="R7" s="2" t="e">
        <f t="shared" ref="R7:R42" si="5">(G7+K7)/M7</f>
        <v>#DIV/0!</v>
      </c>
      <c r="S7" s="2">
        <f>VLOOKUP(A7,[1]TDSheet!$A:$S,19,0)</f>
        <v>0</v>
      </c>
      <c r="T7" s="2">
        <f>VLOOKUP(A7,[1]TDSheet!$A:$T,20,0)</f>
        <v>0</v>
      </c>
      <c r="U7" s="2">
        <f>VLOOKUP(A7,[1]TDSheet!$A:$M,13,0)</f>
        <v>0.4</v>
      </c>
      <c r="W7" s="2">
        <f t="shared" ref="W7:W40" si="6">N7*H7</f>
        <v>0</v>
      </c>
      <c r="X7" s="19">
        <f>VLOOKUP(A7,[1]TDSheet!$A:$W,23,0)</f>
        <v>0</v>
      </c>
      <c r="Y7" s="20">
        <v>0</v>
      </c>
      <c r="Z7" s="2">
        <f t="shared" ref="Z7:Z42" si="7">Y7*X7*H7</f>
        <v>0</v>
      </c>
    </row>
    <row r="8" spans="1:26" ht="11.1" customHeight="1" outlineLevel="2" x14ac:dyDescent="0.2">
      <c r="A8" s="7" t="s">
        <v>13</v>
      </c>
      <c r="B8" s="7" t="s">
        <v>9</v>
      </c>
      <c r="C8" s="21" t="str">
        <f>VLOOKUP(A8,[1]TDSheet!$A:$C,3,0)</f>
        <v>Окт</v>
      </c>
      <c r="D8" s="8">
        <v>503</v>
      </c>
      <c r="E8" s="8">
        <v>5</v>
      </c>
      <c r="F8" s="8">
        <v>190</v>
      </c>
      <c r="G8" s="8">
        <v>249</v>
      </c>
      <c r="H8" s="19">
        <f>VLOOKUP(A8,[1]TDSheet!$A:$H,8,0)</f>
        <v>0.3</v>
      </c>
      <c r="K8" s="2">
        <v>132</v>
      </c>
      <c r="M8" s="2">
        <f t="shared" si="3"/>
        <v>38</v>
      </c>
      <c r="N8" s="22">
        <f t="shared" ref="N8:N38" si="8">13*M8-G8-K8</f>
        <v>113</v>
      </c>
      <c r="O8" s="27"/>
      <c r="Q8" s="2">
        <f t="shared" si="4"/>
        <v>13</v>
      </c>
      <c r="R8" s="2">
        <f t="shared" si="5"/>
        <v>10.026315789473685</v>
      </c>
      <c r="S8" s="2">
        <f>VLOOKUP(A8,[1]TDSheet!$A:$S,19,0)</f>
        <v>40.799999999999997</v>
      </c>
      <c r="T8" s="2">
        <f>VLOOKUP(A8,[1]TDSheet!$A:$T,20,0)</f>
        <v>46.4</v>
      </c>
      <c r="U8" s="2">
        <f>VLOOKUP(A8,[1]TDSheet!$A:$M,13,0)</f>
        <v>40.799999999999997</v>
      </c>
      <c r="W8" s="2">
        <f t="shared" si="6"/>
        <v>33.9</v>
      </c>
      <c r="X8" s="19">
        <f>VLOOKUP(A8,[1]TDSheet!$A:$W,23,0)</f>
        <v>12</v>
      </c>
      <c r="Y8" s="20">
        <v>9</v>
      </c>
      <c r="Z8" s="2">
        <f t="shared" si="7"/>
        <v>32.4</v>
      </c>
    </row>
    <row r="9" spans="1:26" ht="11.1" customHeight="1" outlineLevel="2" x14ac:dyDescent="0.2">
      <c r="A9" s="7" t="s">
        <v>43</v>
      </c>
      <c r="B9" s="7" t="s">
        <v>15</v>
      </c>
      <c r="C9" s="7"/>
      <c r="D9" s="8"/>
      <c r="E9" s="8"/>
      <c r="F9" s="8"/>
      <c r="G9" s="8"/>
      <c r="H9" s="19">
        <f>VLOOKUP(A9,[1]TDSheet!$A:$H,8,0)</f>
        <v>1</v>
      </c>
      <c r="K9" s="2">
        <v>0</v>
      </c>
      <c r="M9" s="2">
        <f t="shared" si="3"/>
        <v>0</v>
      </c>
      <c r="N9" s="23">
        <v>100</v>
      </c>
      <c r="O9" s="27"/>
      <c r="Q9" s="2" t="e">
        <f t="shared" si="4"/>
        <v>#DIV/0!</v>
      </c>
      <c r="R9" s="2" t="e">
        <f t="shared" si="5"/>
        <v>#DIV/0!</v>
      </c>
      <c r="S9" s="2">
        <f>VLOOKUP(A9,[1]TDSheet!$A:$S,19,0)</f>
        <v>7.168000000000001</v>
      </c>
      <c r="T9" s="2">
        <f>VLOOKUP(A9,[1]TDSheet!$A:$T,20,0)</f>
        <v>11.2</v>
      </c>
      <c r="U9" s="2">
        <f>VLOOKUP(A9,[1]TDSheet!$A:$M,13,0)</f>
        <v>1.7920000000000003</v>
      </c>
      <c r="W9" s="2">
        <f t="shared" si="6"/>
        <v>100</v>
      </c>
      <c r="X9" s="19">
        <f>VLOOKUP(A9,[1]TDSheet!$A:$W,23,0)</f>
        <v>2.2400000000000002</v>
      </c>
      <c r="Y9" s="20">
        <v>45</v>
      </c>
      <c r="Z9" s="2">
        <f t="shared" si="7"/>
        <v>100.80000000000001</v>
      </c>
    </row>
    <row r="10" spans="1:26" ht="11.1" customHeight="1" outlineLevel="2" x14ac:dyDescent="0.2">
      <c r="A10" s="7" t="s">
        <v>14</v>
      </c>
      <c r="B10" s="7" t="s">
        <v>15</v>
      </c>
      <c r="C10" s="7"/>
      <c r="D10" s="8">
        <v>51.8</v>
      </c>
      <c r="E10" s="8"/>
      <c r="F10" s="8"/>
      <c r="G10" s="8">
        <v>51.8</v>
      </c>
      <c r="H10" s="19">
        <f>VLOOKUP(A10,[1]TDSheet!$A:$H,8,0)</f>
        <v>1</v>
      </c>
      <c r="K10" s="2">
        <v>0</v>
      </c>
      <c r="M10" s="2">
        <f t="shared" si="3"/>
        <v>0</v>
      </c>
      <c r="N10" s="22"/>
      <c r="O10" s="27"/>
      <c r="Q10" s="2" t="e">
        <f t="shared" si="4"/>
        <v>#DIV/0!</v>
      </c>
      <c r="R10" s="2" t="e">
        <f t="shared" si="5"/>
        <v>#DIV/0!</v>
      </c>
      <c r="S10" s="2">
        <f>VLOOKUP(A10,[1]TDSheet!$A:$S,19,0)</f>
        <v>0.74</v>
      </c>
      <c r="T10" s="2">
        <f>VLOOKUP(A10,[1]TDSheet!$A:$T,20,0)</f>
        <v>0</v>
      </c>
      <c r="U10" s="2">
        <f>VLOOKUP(A10,[1]TDSheet!$A:$M,13,0)</f>
        <v>0</v>
      </c>
      <c r="W10" s="2">
        <f t="shared" si="6"/>
        <v>0</v>
      </c>
      <c r="X10" s="19">
        <f>VLOOKUP(A10,[1]TDSheet!$A:$W,23,0)</f>
        <v>3.7</v>
      </c>
      <c r="Y10" s="20">
        <f t="shared" ref="Y7:Y42" si="9">N10/X10</f>
        <v>0</v>
      </c>
      <c r="Z10" s="2">
        <f t="shared" si="7"/>
        <v>0</v>
      </c>
    </row>
    <row r="11" spans="1:26" ht="11.1" customHeight="1" outlineLevel="2" x14ac:dyDescent="0.2">
      <c r="A11" s="7" t="s">
        <v>16</v>
      </c>
      <c r="B11" s="7" t="s">
        <v>9</v>
      </c>
      <c r="C11" s="7"/>
      <c r="D11" s="8">
        <v>156</v>
      </c>
      <c r="E11" s="8"/>
      <c r="F11" s="8">
        <v>128</v>
      </c>
      <c r="G11" s="8">
        <v>6</v>
      </c>
      <c r="H11" s="19">
        <f>VLOOKUP(A11,[1]TDSheet!$A:$H,8,0)</f>
        <v>0.25</v>
      </c>
      <c r="K11" s="2">
        <v>36</v>
      </c>
      <c r="M11" s="2">
        <f t="shared" si="3"/>
        <v>25.6</v>
      </c>
      <c r="N11" s="22">
        <f>10*M11-G11-K11</f>
        <v>214</v>
      </c>
      <c r="O11" s="27"/>
      <c r="Q11" s="2">
        <f t="shared" si="4"/>
        <v>10</v>
      </c>
      <c r="R11" s="2">
        <f t="shared" si="5"/>
        <v>1.640625</v>
      </c>
      <c r="S11" s="2">
        <f>VLOOKUP(A11,[1]TDSheet!$A:$S,19,0)</f>
        <v>7.4</v>
      </c>
      <c r="T11" s="2">
        <f>VLOOKUP(A11,[1]TDSheet!$A:$T,20,0)</f>
        <v>18</v>
      </c>
      <c r="U11" s="2">
        <f>VLOOKUP(A11,[1]TDSheet!$A:$M,13,0)</f>
        <v>9.1999999999999993</v>
      </c>
      <c r="W11" s="2">
        <f t="shared" si="6"/>
        <v>53.5</v>
      </c>
      <c r="X11" s="19">
        <f>VLOOKUP(A11,[1]TDSheet!$A:$W,23,0)</f>
        <v>12</v>
      </c>
      <c r="Y11" s="20">
        <v>18</v>
      </c>
      <c r="Z11" s="2">
        <f t="shared" si="7"/>
        <v>54</v>
      </c>
    </row>
    <row r="12" spans="1:26" ht="11.1" customHeight="1" outlineLevel="2" x14ac:dyDescent="0.2">
      <c r="A12" s="7" t="s">
        <v>17</v>
      </c>
      <c r="B12" s="7" t="s">
        <v>15</v>
      </c>
      <c r="C12" s="7"/>
      <c r="D12" s="8">
        <v>50.4</v>
      </c>
      <c r="E12" s="8"/>
      <c r="F12" s="8">
        <v>21.6</v>
      </c>
      <c r="G12" s="8">
        <v>25.2</v>
      </c>
      <c r="H12" s="19">
        <f>VLOOKUP(A12,[1]TDSheet!$A:$H,8,0)</f>
        <v>1</v>
      </c>
      <c r="K12" s="2">
        <v>0</v>
      </c>
      <c r="M12" s="2">
        <f t="shared" si="3"/>
        <v>4.32</v>
      </c>
      <c r="N12" s="22">
        <f t="shared" si="8"/>
        <v>30.960000000000004</v>
      </c>
      <c r="O12" s="27"/>
      <c r="Q12" s="2">
        <f t="shared" si="4"/>
        <v>13</v>
      </c>
      <c r="R12" s="2">
        <f t="shared" si="5"/>
        <v>5.833333333333333</v>
      </c>
      <c r="S12" s="2">
        <f>VLOOKUP(A12,[1]TDSheet!$A:$S,19,0)</f>
        <v>1.08</v>
      </c>
      <c r="T12" s="2">
        <f>VLOOKUP(A12,[1]TDSheet!$A:$T,20,0)</f>
        <v>0</v>
      </c>
      <c r="U12" s="2">
        <f>VLOOKUP(A12,[1]TDSheet!$A:$M,13,0)</f>
        <v>1.08</v>
      </c>
      <c r="W12" s="2">
        <f t="shared" si="6"/>
        <v>30.960000000000004</v>
      </c>
      <c r="X12" s="19">
        <f>VLOOKUP(A12,[1]TDSheet!$A:$W,23,0)</f>
        <v>1.8</v>
      </c>
      <c r="Y12" s="20">
        <v>17</v>
      </c>
      <c r="Z12" s="2">
        <f t="shared" si="7"/>
        <v>30.6</v>
      </c>
    </row>
    <row r="13" spans="1:26" ht="11.1" customHeight="1" outlineLevel="2" x14ac:dyDescent="0.2">
      <c r="A13" s="7" t="s">
        <v>18</v>
      </c>
      <c r="B13" s="7" t="s">
        <v>15</v>
      </c>
      <c r="C13" s="7"/>
      <c r="D13" s="8">
        <v>92.5</v>
      </c>
      <c r="E13" s="8"/>
      <c r="F13" s="8">
        <v>62.9</v>
      </c>
      <c r="G13" s="8">
        <v>11.1</v>
      </c>
      <c r="H13" s="19">
        <f>VLOOKUP(A13,[1]TDSheet!$A:$H,8,0)</f>
        <v>1</v>
      </c>
      <c r="K13" s="2">
        <v>0</v>
      </c>
      <c r="M13" s="2">
        <f t="shared" si="3"/>
        <v>12.58</v>
      </c>
      <c r="N13" s="22">
        <f>9*M13-G13-K13</f>
        <v>102.12</v>
      </c>
      <c r="O13" s="27"/>
      <c r="Q13" s="2">
        <f t="shared" si="4"/>
        <v>9</v>
      </c>
      <c r="R13" s="2">
        <f t="shared" si="5"/>
        <v>0.88235294117647056</v>
      </c>
      <c r="S13" s="2">
        <f>VLOOKUP(A13,[1]TDSheet!$A:$S,19,0)</f>
        <v>14.059999999999999</v>
      </c>
      <c r="T13" s="2">
        <f>VLOOKUP(A13,[1]TDSheet!$A:$T,20,0)</f>
        <v>11.1</v>
      </c>
      <c r="U13" s="2">
        <f>VLOOKUP(A13,[1]TDSheet!$A:$M,13,0)</f>
        <v>8.879999999999999</v>
      </c>
      <c r="W13" s="2">
        <f t="shared" si="6"/>
        <v>102.12</v>
      </c>
      <c r="X13" s="19">
        <f>VLOOKUP(A13,[1]TDSheet!$A:$W,23,0)</f>
        <v>3.7</v>
      </c>
      <c r="Y13" s="20">
        <v>28</v>
      </c>
      <c r="Z13" s="2">
        <f t="shared" si="7"/>
        <v>103.60000000000001</v>
      </c>
    </row>
    <row r="14" spans="1:26" ht="11.1" customHeight="1" outlineLevel="2" x14ac:dyDescent="0.2">
      <c r="A14" s="7" t="s">
        <v>19</v>
      </c>
      <c r="B14" s="7" t="s">
        <v>9</v>
      </c>
      <c r="C14" s="21" t="str">
        <f>VLOOKUP(A14,[1]TDSheet!$A:$C,3,0)</f>
        <v>Окт</v>
      </c>
      <c r="D14" s="8">
        <v>502</v>
      </c>
      <c r="E14" s="8"/>
      <c r="F14" s="8">
        <v>230</v>
      </c>
      <c r="G14" s="8">
        <v>166</v>
      </c>
      <c r="H14" s="19">
        <f>VLOOKUP(A14,[1]TDSheet!$A:$H,8,0)</f>
        <v>0.25</v>
      </c>
      <c r="K14" s="2">
        <v>396</v>
      </c>
      <c r="M14" s="2">
        <f t="shared" si="3"/>
        <v>46</v>
      </c>
      <c r="N14" s="22">
        <f t="shared" si="8"/>
        <v>36</v>
      </c>
      <c r="O14" s="27"/>
      <c r="Q14" s="2">
        <f t="shared" si="4"/>
        <v>13</v>
      </c>
      <c r="R14" s="2">
        <f t="shared" si="5"/>
        <v>12.217391304347826</v>
      </c>
      <c r="S14" s="2">
        <f>VLOOKUP(A14,[1]TDSheet!$A:$S,19,0)</f>
        <v>36</v>
      </c>
      <c r="T14" s="2">
        <f>VLOOKUP(A14,[1]TDSheet!$A:$T,20,0)</f>
        <v>49</v>
      </c>
      <c r="U14" s="2">
        <f>VLOOKUP(A14,[1]TDSheet!$A:$M,13,0)</f>
        <v>57.6</v>
      </c>
      <c r="W14" s="2">
        <f t="shared" si="6"/>
        <v>9</v>
      </c>
      <c r="X14" s="19">
        <f>VLOOKUP(A14,[1]TDSheet!$A:$W,23,0)</f>
        <v>6</v>
      </c>
      <c r="Y14" s="20">
        <v>6</v>
      </c>
      <c r="Z14" s="2">
        <f t="shared" si="7"/>
        <v>9</v>
      </c>
    </row>
    <row r="15" spans="1:26" ht="11.1" customHeight="1" outlineLevel="2" x14ac:dyDescent="0.2">
      <c r="A15" s="7" t="s">
        <v>20</v>
      </c>
      <c r="B15" s="7" t="s">
        <v>9</v>
      </c>
      <c r="C15" s="7"/>
      <c r="D15" s="8">
        <v>446</v>
      </c>
      <c r="E15" s="8"/>
      <c r="F15" s="8">
        <v>309</v>
      </c>
      <c r="G15" s="8">
        <v>77</v>
      </c>
      <c r="H15" s="19">
        <f>VLOOKUP(A15,[1]TDSheet!$A:$H,8,0)</f>
        <v>0.25</v>
      </c>
      <c r="K15" s="2">
        <v>396</v>
      </c>
      <c r="M15" s="2">
        <f t="shared" si="3"/>
        <v>61.8</v>
      </c>
      <c r="N15" s="22">
        <f t="shared" si="8"/>
        <v>330.4</v>
      </c>
      <c r="O15" s="27"/>
      <c r="Q15" s="2">
        <f t="shared" si="4"/>
        <v>13</v>
      </c>
      <c r="R15" s="2">
        <f t="shared" si="5"/>
        <v>7.6537216828478964</v>
      </c>
      <c r="S15" s="2">
        <f>VLOOKUP(A15,[1]TDSheet!$A:$S,19,0)</f>
        <v>35.6</v>
      </c>
      <c r="T15" s="2">
        <f>VLOOKUP(A15,[1]TDSheet!$A:$T,20,0)</f>
        <v>44.2</v>
      </c>
      <c r="U15" s="2">
        <f>VLOOKUP(A15,[1]TDSheet!$A:$M,13,0)</f>
        <v>54.4</v>
      </c>
      <c r="W15" s="2">
        <f t="shared" si="6"/>
        <v>82.6</v>
      </c>
      <c r="X15" s="19">
        <f>VLOOKUP(A15,[1]TDSheet!$A:$W,23,0)</f>
        <v>12</v>
      </c>
      <c r="Y15" s="20">
        <v>28</v>
      </c>
      <c r="Z15" s="2">
        <f t="shared" si="7"/>
        <v>84</v>
      </c>
    </row>
    <row r="16" spans="1:26" ht="11.1" customHeight="1" outlineLevel="2" x14ac:dyDescent="0.2">
      <c r="A16" s="7" t="s">
        <v>21</v>
      </c>
      <c r="B16" s="7" t="s">
        <v>15</v>
      </c>
      <c r="C16" s="7"/>
      <c r="D16" s="8">
        <v>115</v>
      </c>
      <c r="E16" s="8"/>
      <c r="F16" s="8">
        <v>48</v>
      </c>
      <c r="G16" s="8">
        <v>67</v>
      </c>
      <c r="H16" s="19">
        <f>VLOOKUP(A16,[1]TDSheet!$A:$H,8,0)</f>
        <v>1</v>
      </c>
      <c r="K16" s="2">
        <v>0</v>
      </c>
      <c r="M16" s="2">
        <f t="shared" si="3"/>
        <v>9.6</v>
      </c>
      <c r="N16" s="22">
        <f t="shared" si="8"/>
        <v>57.8</v>
      </c>
      <c r="O16" s="27"/>
      <c r="Q16" s="2">
        <f t="shared" si="4"/>
        <v>13</v>
      </c>
      <c r="R16" s="2">
        <f t="shared" si="5"/>
        <v>6.979166666666667</v>
      </c>
      <c r="S16" s="2">
        <f>VLOOKUP(A16,[1]TDSheet!$A:$S,19,0)</f>
        <v>3.6</v>
      </c>
      <c r="T16" s="2">
        <f>VLOOKUP(A16,[1]TDSheet!$A:$T,20,0)</f>
        <v>9.6</v>
      </c>
      <c r="U16" s="2">
        <f>VLOOKUP(A16,[1]TDSheet!$A:$M,13,0)</f>
        <v>3.4</v>
      </c>
      <c r="W16" s="2">
        <f t="shared" si="6"/>
        <v>57.8</v>
      </c>
      <c r="X16" s="19">
        <f>VLOOKUP(A16,[1]TDSheet!$A:$W,23,0)</f>
        <v>6</v>
      </c>
      <c r="Y16" s="20">
        <v>10</v>
      </c>
      <c r="Z16" s="2">
        <f t="shared" si="7"/>
        <v>60</v>
      </c>
    </row>
    <row r="17" spans="1:26" ht="11.1" customHeight="1" outlineLevel="2" x14ac:dyDescent="0.2">
      <c r="A17" s="7" t="s">
        <v>22</v>
      </c>
      <c r="B17" s="7" t="s">
        <v>9</v>
      </c>
      <c r="C17" s="7"/>
      <c r="D17" s="8">
        <v>20</v>
      </c>
      <c r="E17" s="8"/>
      <c r="F17" s="8">
        <v>10</v>
      </c>
      <c r="G17" s="8">
        <v>10</v>
      </c>
      <c r="H17" s="19">
        <f>VLOOKUP(A17,[1]TDSheet!$A:$H,8,0)</f>
        <v>0.75</v>
      </c>
      <c r="K17" s="2">
        <v>0</v>
      </c>
      <c r="M17" s="2">
        <f t="shared" si="3"/>
        <v>2</v>
      </c>
      <c r="N17" s="22">
        <f t="shared" si="8"/>
        <v>16</v>
      </c>
      <c r="O17" s="27"/>
      <c r="Q17" s="2">
        <f t="shared" si="4"/>
        <v>13</v>
      </c>
      <c r="R17" s="2">
        <f t="shared" si="5"/>
        <v>5</v>
      </c>
      <c r="S17" s="2">
        <f>VLOOKUP(A17,[1]TDSheet!$A:$S,19,0)</f>
        <v>0</v>
      </c>
      <c r="T17" s="2">
        <f>VLOOKUP(A17,[1]TDSheet!$A:$T,20,0)</f>
        <v>0</v>
      </c>
      <c r="U17" s="2">
        <f>VLOOKUP(A17,[1]TDSheet!$A:$M,13,0)</f>
        <v>1.2</v>
      </c>
      <c r="W17" s="2">
        <f t="shared" si="6"/>
        <v>12</v>
      </c>
      <c r="X17" s="19">
        <f>VLOOKUP(A17,[1]TDSheet!$A:$W,23,0)</f>
        <v>8</v>
      </c>
      <c r="Y17" s="20">
        <v>2</v>
      </c>
      <c r="Z17" s="2">
        <f t="shared" si="7"/>
        <v>12</v>
      </c>
    </row>
    <row r="18" spans="1:26" ht="11.1" customHeight="1" outlineLevel="2" x14ac:dyDescent="0.2">
      <c r="A18" s="7" t="s">
        <v>23</v>
      </c>
      <c r="B18" s="7" t="s">
        <v>9</v>
      </c>
      <c r="C18" s="21" t="str">
        <f>VLOOKUP(A18,[1]TDSheet!$A:$C,3,0)</f>
        <v>Окт</v>
      </c>
      <c r="D18" s="8">
        <v>125</v>
      </c>
      <c r="E18" s="8"/>
      <c r="F18" s="8">
        <v>98</v>
      </c>
      <c r="G18" s="8">
        <v>15</v>
      </c>
      <c r="H18" s="19">
        <f>VLOOKUP(A18,[1]TDSheet!$A:$H,8,0)</f>
        <v>0.9</v>
      </c>
      <c r="K18" s="2">
        <v>152</v>
      </c>
      <c r="M18" s="2">
        <f t="shared" si="3"/>
        <v>19.600000000000001</v>
      </c>
      <c r="N18" s="22">
        <f t="shared" si="8"/>
        <v>87.800000000000011</v>
      </c>
      <c r="O18" s="27"/>
      <c r="Q18" s="2">
        <f t="shared" si="4"/>
        <v>13</v>
      </c>
      <c r="R18" s="2">
        <f t="shared" si="5"/>
        <v>8.520408163265305</v>
      </c>
      <c r="S18" s="2">
        <f>VLOOKUP(A18,[1]TDSheet!$A:$S,19,0)</f>
        <v>13.6</v>
      </c>
      <c r="T18" s="2">
        <f>VLOOKUP(A18,[1]TDSheet!$A:$T,20,0)</f>
        <v>11</v>
      </c>
      <c r="U18" s="2">
        <f>VLOOKUP(A18,[1]TDSheet!$A:$M,13,0)</f>
        <v>18.600000000000001</v>
      </c>
      <c r="W18" s="2">
        <f t="shared" si="6"/>
        <v>79.02000000000001</v>
      </c>
      <c r="X18" s="19">
        <f>VLOOKUP(A18,[1]TDSheet!$A:$W,23,0)</f>
        <v>8</v>
      </c>
      <c r="Y18" s="20">
        <v>11</v>
      </c>
      <c r="Z18" s="2">
        <f t="shared" si="7"/>
        <v>79.2</v>
      </c>
    </row>
    <row r="19" spans="1:26" ht="11.1" customHeight="1" outlineLevel="2" x14ac:dyDescent="0.2">
      <c r="A19" s="7" t="s">
        <v>24</v>
      </c>
      <c r="B19" s="7" t="s">
        <v>9</v>
      </c>
      <c r="C19" s="21" t="str">
        <f>VLOOKUP(A19,[1]TDSheet!$A:$C,3,0)</f>
        <v>Окт</v>
      </c>
      <c r="D19" s="8">
        <v>401</v>
      </c>
      <c r="E19" s="8"/>
      <c r="F19" s="8">
        <v>326</v>
      </c>
      <c r="G19" s="8">
        <v>41</v>
      </c>
      <c r="H19" s="19">
        <f>VLOOKUP(A19,[1]TDSheet!$A:$H,8,0)</f>
        <v>0.9</v>
      </c>
      <c r="K19" s="2">
        <v>352</v>
      </c>
      <c r="M19" s="2">
        <f t="shared" si="3"/>
        <v>65.2</v>
      </c>
      <c r="N19" s="22">
        <f t="shared" si="8"/>
        <v>454.6</v>
      </c>
      <c r="O19" s="27"/>
      <c r="Q19" s="2">
        <f t="shared" si="4"/>
        <v>13</v>
      </c>
      <c r="R19" s="2">
        <f t="shared" si="5"/>
        <v>6.0276073619631898</v>
      </c>
      <c r="S19" s="2">
        <f>VLOOKUP(A19,[1]TDSheet!$A:$S,19,0)</f>
        <v>39</v>
      </c>
      <c r="T19" s="2">
        <f>VLOOKUP(A19,[1]TDSheet!$A:$T,20,0)</f>
        <v>37.6</v>
      </c>
      <c r="U19" s="2">
        <f>VLOOKUP(A19,[1]TDSheet!$A:$M,13,0)</f>
        <v>50</v>
      </c>
      <c r="W19" s="2">
        <f t="shared" si="6"/>
        <v>409.14000000000004</v>
      </c>
      <c r="X19" s="19">
        <f>VLOOKUP(A19,[1]TDSheet!$A:$W,23,0)</f>
        <v>8</v>
      </c>
      <c r="Y19" s="20">
        <v>57</v>
      </c>
      <c r="Z19" s="2">
        <f t="shared" si="7"/>
        <v>410.40000000000003</v>
      </c>
    </row>
    <row r="20" spans="1:26" ht="11.1" customHeight="1" outlineLevel="2" x14ac:dyDescent="0.2">
      <c r="A20" s="7" t="s">
        <v>25</v>
      </c>
      <c r="B20" s="7" t="s">
        <v>9</v>
      </c>
      <c r="C20" s="7"/>
      <c r="D20" s="8">
        <v>257</v>
      </c>
      <c r="E20" s="8"/>
      <c r="F20" s="8">
        <v>78</v>
      </c>
      <c r="G20" s="8">
        <v>178</v>
      </c>
      <c r="H20" s="19">
        <f>VLOOKUP(A20,[1]TDSheet!$A:$H,8,0)</f>
        <v>0.43</v>
      </c>
      <c r="K20" s="2">
        <v>0</v>
      </c>
      <c r="M20" s="2">
        <f t="shared" si="3"/>
        <v>15.6</v>
      </c>
      <c r="N20" s="22">
        <f t="shared" si="8"/>
        <v>24.799999999999983</v>
      </c>
      <c r="O20" s="27"/>
      <c r="Q20" s="2">
        <f t="shared" si="4"/>
        <v>13</v>
      </c>
      <c r="R20" s="2">
        <f t="shared" si="5"/>
        <v>11.410256410256411</v>
      </c>
      <c r="S20" s="2">
        <f>VLOOKUP(A20,[1]TDSheet!$A:$S,19,0)</f>
        <v>17.600000000000001</v>
      </c>
      <c r="T20" s="2">
        <f>VLOOKUP(A20,[1]TDSheet!$A:$T,20,0)</f>
        <v>15</v>
      </c>
      <c r="U20" s="2">
        <f>VLOOKUP(A20,[1]TDSheet!$A:$M,13,0)</f>
        <v>14.6</v>
      </c>
      <c r="W20" s="2">
        <f t="shared" si="6"/>
        <v>10.663999999999993</v>
      </c>
      <c r="X20" s="19">
        <f>VLOOKUP(A20,[1]TDSheet!$A:$W,23,0)</f>
        <v>16</v>
      </c>
      <c r="Y20" s="20">
        <v>2</v>
      </c>
      <c r="Z20" s="2">
        <f t="shared" si="7"/>
        <v>13.76</v>
      </c>
    </row>
    <row r="21" spans="1:26" ht="21.95" customHeight="1" outlineLevel="2" x14ac:dyDescent="0.2">
      <c r="A21" s="7" t="s">
        <v>26</v>
      </c>
      <c r="B21" s="7" t="s">
        <v>15</v>
      </c>
      <c r="C21" s="7"/>
      <c r="D21" s="8">
        <v>2085</v>
      </c>
      <c r="E21" s="8"/>
      <c r="F21" s="8">
        <v>1453.72</v>
      </c>
      <c r="G21" s="8">
        <v>535</v>
      </c>
      <c r="H21" s="19">
        <f>VLOOKUP(A21,[1]TDSheet!$A:$H,8,0)</f>
        <v>1</v>
      </c>
      <c r="K21" s="2">
        <v>700</v>
      </c>
      <c r="M21" s="2">
        <f t="shared" si="3"/>
        <v>290.74400000000003</v>
      </c>
      <c r="N21" s="22">
        <f>12*M21-G21-K21</f>
        <v>2253.9280000000003</v>
      </c>
      <c r="O21" s="27"/>
      <c r="Q21" s="2">
        <f t="shared" si="4"/>
        <v>12</v>
      </c>
      <c r="R21" s="2">
        <f t="shared" si="5"/>
        <v>4.2477230828495163</v>
      </c>
      <c r="S21" s="2">
        <f>VLOOKUP(A21,[1]TDSheet!$A:$S,19,0)</f>
        <v>236</v>
      </c>
      <c r="T21" s="2">
        <f>VLOOKUP(A21,[1]TDSheet!$A:$T,20,0)</f>
        <v>121.7752</v>
      </c>
      <c r="U21" s="2">
        <f>VLOOKUP(A21,[1]TDSheet!$A:$M,13,0)</f>
        <v>182.744</v>
      </c>
      <c r="W21" s="2">
        <f t="shared" si="6"/>
        <v>2253.9280000000003</v>
      </c>
      <c r="X21" s="19">
        <f>VLOOKUP(A21,[1]TDSheet!$A:$W,23,0)</f>
        <v>5</v>
      </c>
      <c r="Y21" s="20">
        <v>451</v>
      </c>
      <c r="Z21" s="2">
        <f t="shared" si="7"/>
        <v>2255</v>
      </c>
    </row>
    <row r="22" spans="1:26" ht="11.1" customHeight="1" outlineLevel="2" x14ac:dyDescent="0.2">
      <c r="A22" s="7" t="s">
        <v>27</v>
      </c>
      <c r="B22" s="7" t="s">
        <v>9</v>
      </c>
      <c r="C22" s="21" t="str">
        <f>VLOOKUP(A22,[1]TDSheet!$A:$C,3,0)</f>
        <v>Окт</v>
      </c>
      <c r="D22" s="8">
        <v>589</v>
      </c>
      <c r="E22" s="8"/>
      <c r="F22" s="8">
        <v>242</v>
      </c>
      <c r="G22" s="8">
        <v>325</v>
      </c>
      <c r="H22" s="19">
        <f>VLOOKUP(A22,[1]TDSheet!$A:$H,8,0)</f>
        <v>0.9</v>
      </c>
      <c r="K22" s="2">
        <v>152</v>
      </c>
      <c r="M22" s="2">
        <f t="shared" si="3"/>
        <v>48.4</v>
      </c>
      <c r="N22" s="22">
        <f t="shared" si="8"/>
        <v>152.19999999999993</v>
      </c>
      <c r="O22" s="27"/>
      <c r="Q22" s="2">
        <f t="shared" si="4"/>
        <v>12.999999999999998</v>
      </c>
      <c r="R22" s="2">
        <f t="shared" si="5"/>
        <v>9.8553719008264462</v>
      </c>
      <c r="S22" s="2">
        <f>VLOOKUP(A22,[1]TDSheet!$A:$S,19,0)</f>
        <v>48.4</v>
      </c>
      <c r="T22" s="2">
        <f>VLOOKUP(A22,[1]TDSheet!$A:$T,20,0)</f>
        <v>55.8</v>
      </c>
      <c r="U22" s="2">
        <f>VLOOKUP(A22,[1]TDSheet!$A:$M,13,0)</f>
        <v>44.2</v>
      </c>
      <c r="W22" s="2">
        <f t="shared" si="6"/>
        <v>136.97999999999993</v>
      </c>
      <c r="X22" s="19">
        <f>VLOOKUP(A22,[1]TDSheet!$A:$W,23,0)</f>
        <v>8</v>
      </c>
      <c r="Y22" s="20">
        <v>19</v>
      </c>
      <c r="Z22" s="2">
        <f t="shared" si="7"/>
        <v>136.80000000000001</v>
      </c>
    </row>
    <row r="23" spans="1:26" ht="11.1" customHeight="1" outlineLevel="2" x14ac:dyDescent="0.2">
      <c r="A23" s="7" t="s">
        <v>28</v>
      </c>
      <c r="B23" s="7" t="s">
        <v>9</v>
      </c>
      <c r="C23" s="7"/>
      <c r="D23" s="8">
        <v>234</v>
      </c>
      <c r="E23" s="8"/>
      <c r="F23" s="8">
        <v>101</v>
      </c>
      <c r="G23" s="8">
        <v>114</v>
      </c>
      <c r="H23" s="19">
        <f>VLOOKUP(A23,[1]TDSheet!$A:$H,8,0)</f>
        <v>0.43</v>
      </c>
      <c r="K23" s="2">
        <v>144</v>
      </c>
      <c r="M23" s="2">
        <f t="shared" si="3"/>
        <v>20.2</v>
      </c>
      <c r="N23" s="22">
        <f t="shared" si="8"/>
        <v>4.5999999999999659</v>
      </c>
      <c r="O23" s="27"/>
      <c r="Q23" s="2">
        <f t="shared" si="4"/>
        <v>12.999999999999998</v>
      </c>
      <c r="R23" s="2">
        <f t="shared" si="5"/>
        <v>12.772277227722773</v>
      </c>
      <c r="S23" s="2">
        <f>VLOOKUP(A23,[1]TDSheet!$A:$S,19,0)</f>
        <v>20.6</v>
      </c>
      <c r="T23" s="2">
        <f>VLOOKUP(A23,[1]TDSheet!$A:$T,20,0)</f>
        <v>19.600000000000001</v>
      </c>
      <c r="U23" s="2">
        <f>VLOOKUP(A23,[1]TDSheet!$A:$M,13,0)</f>
        <v>23.6</v>
      </c>
      <c r="W23" s="2">
        <f t="shared" si="6"/>
        <v>1.9779999999999853</v>
      </c>
      <c r="X23" s="19">
        <f>VLOOKUP(A23,[1]TDSheet!$A:$W,23,0)</f>
        <v>16</v>
      </c>
      <c r="Y23" s="20">
        <v>0</v>
      </c>
      <c r="Z23" s="2">
        <f t="shared" si="7"/>
        <v>0</v>
      </c>
    </row>
    <row r="24" spans="1:26" ht="11.1" customHeight="1" outlineLevel="2" x14ac:dyDescent="0.2">
      <c r="A24" s="7" t="s">
        <v>29</v>
      </c>
      <c r="B24" s="7" t="s">
        <v>9</v>
      </c>
      <c r="C24" s="21" t="str">
        <f>VLOOKUP(A24,[1]TDSheet!$A:$C,3,0)</f>
        <v>Окт</v>
      </c>
      <c r="D24" s="8">
        <v>61</v>
      </c>
      <c r="E24" s="8"/>
      <c r="F24" s="8">
        <v>32</v>
      </c>
      <c r="G24" s="8">
        <v>12</v>
      </c>
      <c r="H24" s="19">
        <f>VLOOKUP(A24,[1]TDSheet!$A:$H,8,0)</f>
        <v>0.7</v>
      </c>
      <c r="K24" s="2">
        <v>0</v>
      </c>
      <c r="M24" s="2">
        <f t="shared" si="3"/>
        <v>6.4</v>
      </c>
      <c r="N24" s="22">
        <f>10*M24-G24-K24</f>
        <v>52</v>
      </c>
      <c r="O24" s="27"/>
      <c r="Q24" s="2">
        <f t="shared" si="4"/>
        <v>10</v>
      </c>
      <c r="R24" s="2">
        <f t="shared" si="5"/>
        <v>1.875</v>
      </c>
      <c r="S24" s="2">
        <f>VLOOKUP(A24,[1]TDSheet!$A:$S,19,0)</f>
        <v>3.2</v>
      </c>
      <c r="T24" s="2">
        <f>VLOOKUP(A24,[1]TDSheet!$A:$T,20,0)</f>
        <v>6</v>
      </c>
      <c r="U24" s="2">
        <f>VLOOKUP(A24,[1]TDSheet!$A:$M,13,0)</f>
        <v>3.4</v>
      </c>
      <c r="W24" s="2">
        <f t="shared" si="6"/>
        <v>36.4</v>
      </c>
      <c r="X24" s="19">
        <f>VLOOKUP(A24,[1]TDSheet!$A:$W,23,0)</f>
        <v>8</v>
      </c>
      <c r="Y24" s="20">
        <v>7</v>
      </c>
      <c r="Z24" s="2">
        <f t="shared" si="7"/>
        <v>39.199999999999996</v>
      </c>
    </row>
    <row r="25" spans="1:26" ht="21.95" customHeight="1" outlineLevel="2" x14ac:dyDescent="0.2">
      <c r="A25" s="7" t="s">
        <v>30</v>
      </c>
      <c r="B25" s="7" t="s">
        <v>9</v>
      </c>
      <c r="C25" s="7"/>
      <c r="D25" s="8">
        <v>32</v>
      </c>
      <c r="E25" s="8"/>
      <c r="F25" s="8">
        <v>7</v>
      </c>
      <c r="G25" s="8">
        <v>25</v>
      </c>
      <c r="H25" s="19">
        <f>VLOOKUP(A25,[1]TDSheet!$A:$H,8,0)</f>
        <v>0.9</v>
      </c>
      <c r="K25" s="2">
        <v>0</v>
      </c>
      <c r="M25" s="2">
        <f t="shared" si="3"/>
        <v>1.4</v>
      </c>
      <c r="N25" s="22"/>
      <c r="O25" s="27"/>
      <c r="Q25" s="2">
        <f t="shared" si="4"/>
        <v>17.857142857142858</v>
      </c>
      <c r="R25" s="2">
        <f t="shared" si="5"/>
        <v>17.857142857142858</v>
      </c>
      <c r="S25" s="2">
        <f>VLOOKUP(A25,[1]TDSheet!$A:$S,19,0)</f>
        <v>0</v>
      </c>
      <c r="T25" s="2">
        <f>VLOOKUP(A25,[1]TDSheet!$A:$T,20,0)</f>
        <v>0.4</v>
      </c>
      <c r="U25" s="2">
        <f>VLOOKUP(A25,[1]TDSheet!$A:$M,13,0)</f>
        <v>0</v>
      </c>
      <c r="W25" s="2">
        <f t="shared" si="6"/>
        <v>0</v>
      </c>
      <c r="X25" s="19">
        <f>VLOOKUP(A25,[1]TDSheet!$A:$W,23,0)</f>
        <v>8</v>
      </c>
      <c r="Y25" s="20">
        <f t="shared" si="9"/>
        <v>0</v>
      </c>
      <c r="Z25" s="2">
        <f t="shared" si="7"/>
        <v>0</v>
      </c>
    </row>
    <row r="26" spans="1:26" ht="21.95" customHeight="1" outlineLevel="2" x14ac:dyDescent="0.2">
      <c r="A26" s="7" t="s">
        <v>31</v>
      </c>
      <c r="B26" s="7" t="s">
        <v>9</v>
      </c>
      <c r="C26" s="21" t="str">
        <f>VLOOKUP(A26,[1]TDSheet!$A:$C,3,0)</f>
        <v>Окт</v>
      </c>
      <c r="D26" s="8"/>
      <c r="E26" s="8">
        <v>1</v>
      </c>
      <c r="F26" s="8">
        <v>1</v>
      </c>
      <c r="G26" s="8"/>
      <c r="H26" s="19">
        <f>VLOOKUP(A26,[1]TDSheet!$A:$H,8,0)</f>
        <v>0</v>
      </c>
      <c r="K26" s="2">
        <v>0</v>
      </c>
      <c r="M26" s="2">
        <f t="shared" si="3"/>
        <v>0.2</v>
      </c>
      <c r="N26" s="22">
        <f t="shared" si="8"/>
        <v>2.6</v>
      </c>
      <c r="O26" s="27"/>
      <c r="Q26" s="2">
        <f t="shared" si="4"/>
        <v>13</v>
      </c>
      <c r="R26" s="2">
        <f t="shared" si="5"/>
        <v>0</v>
      </c>
      <c r="S26" s="2">
        <f>VLOOKUP(A26,[1]TDSheet!$A:$S,19,0)</f>
        <v>0</v>
      </c>
      <c r="T26" s="2">
        <f>VLOOKUP(A26,[1]TDSheet!$A:$T,20,0)</f>
        <v>0</v>
      </c>
      <c r="U26" s="2">
        <f>VLOOKUP(A26,[1]TDSheet!$A:$M,13,0)</f>
        <v>0.2</v>
      </c>
      <c r="W26" s="2">
        <f t="shared" si="6"/>
        <v>0</v>
      </c>
      <c r="X26" s="19">
        <f>VLOOKUP(A26,[1]TDSheet!$A:$W,23,0)</f>
        <v>0</v>
      </c>
      <c r="Y26" s="20">
        <v>0</v>
      </c>
      <c r="Z26" s="2">
        <f t="shared" si="7"/>
        <v>0</v>
      </c>
    </row>
    <row r="27" spans="1:26" ht="11.1" customHeight="1" outlineLevel="2" x14ac:dyDescent="0.2">
      <c r="A27" s="7" t="s">
        <v>32</v>
      </c>
      <c r="B27" s="7" t="s">
        <v>15</v>
      </c>
      <c r="C27" s="7"/>
      <c r="D27" s="8">
        <v>135</v>
      </c>
      <c r="E27" s="8"/>
      <c r="F27" s="8">
        <v>65</v>
      </c>
      <c r="G27" s="8">
        <v>20</v>
      </c>
      <c r="H27" s="19">
        <f>VLOOKUP(A27,[1]TDSheet!$A:$H,8,0)</f>
        <v>1</v>
      </c>
      <c r="K27" s="2">
        <v>160</v>
      </c>
      <c r="M27" s="2">
        <f t="shared" si="3"/>
        <v>13</v>
      </c>
      <c r="N27" s="22"/>
      <c r="O27" s="27"/>
      <c r="Q27" s="2">
        <f t="shared" si="4"/>
        <v>13.846153846153847</v>
      </c>
      <c r="R27" s="2">
        <f t="shared" si="5"/>
        <v>13.846153846153847</v>
      </c>
      <c r="S27" s="2">
        <f>VLOOKUP(A27,[1]TDSheet!$A:$S,19,0)</f>
        <v>17</v>
      </c>
      <c r="T27" s="2">
        <f>VLOOKUP(A27,[1]TDSheet!$A:$T,20,0)</f>
        <v>13</v>
      </c>
      <c r="U27" s="2">
        <f>VLOOKUP(A27,[1]TDSheet!$A:$M,13,0)</f>
        <v>19</v>
      </c>
      <c r="W27" s="2">
        <f t="shared" si="6"/>
        <v>0</v>
      </c>
      <c r="X27" s="19">
        <f>VLOOKUP(A27,[1]TDSheet!$A:$W,23,0)</f>
        <v>5</v>
      </c>
      <c r="Y27" s="20">
        <f t="shared" si="9"/>
        <v>0</v>
      </c>
      <c r="Z27" s="2">
        <f t="shared" si="7"/>
        <v>0</v>
      </c>
    </row>
    <row r="28" spans="1:26" ht="11.1" customHeight="1" outlineLevel="2" x14ac:dyDescent="0.2">
      <c r="A28" s="7" t="s">
        <v>33</v>
      </c>
      <c r="B28" s="7" t="s">
        <v>9</v>
      </c>
      <c r="C28" s="7"/>
      <c r="D28" s="8">
        <v>9</v>
      </c>
      <c r="E28" s="8"/>
      <c r="F28" s="8"/>
      <c r="G28" s="8">
        <v>9</v>
      </c>
      <c r="H28" s="19">
        <f>VLOOKUP(A28,[1]TDSheet!$A:$H,8,0)</f>
        <v>1</v>
      </c>
      <c r="K28" s="2">
        <v>25</v>
      </c>
      <c r="M28" s="2">
        <f t="shared" si="3"/>
        <v>0</v>
      </c>
      <c r="N28" s="22"/>
      <c r="O28" s="27"/>
      <c r="Q28" s="2" t="e">
        <f t="shared" si="4"/>
        <v>#DIV/0!</v>
      </c>
      <c r="R28" s="2" t="e">
        <f t="shared" si="5"/>
        <v>#DIV/0!</v>
      </c>
      <c r="S28" s="2">
        <f>VLOOKUP(A28,[1]TDSheet!$A:$S,19,0)</f>
        <v>0</v>
      </c>
      <c r="T28" s="2">
        <f>VLOOKUP(A28,[1]TDSheet!$A:$T,20,0)</f>
        <v>0</v>
      </c>
      <c r="U28" s="2">
        <f>VLOOKUP(A28,[1]TDSheet!$A:$M,13,0)</f>
        <v>1</v>
      </c>
      <c r="W28" s="2">
        <f t="shared" si="6"/>
        <v>0</v>
      </c>
      <c r="X28" s="19">
        <f>VLOOKUP(A28,[1]TDSheet!$A:$W,23,0)</f>
        <v>5</v>
      </c>
      <c r="Y28" s="20">
        <f t="shared" si="9"/>
        <v>0</v>
      </c>
      <c r="Z28" s="2">
        <f t="shared" si="7"/>
        <v>0</v>
      </c>
    </row>
    <row r="29" spans="1:26" ht="11.1" customHeight="1" outlineLevel="2" x14ac:dyDescent="0.2">
      <c r="A29" s="7" t="s">
        <v>34</v>
      </c>
      <c r="B29" s="7" t="s">
        <v>15</v>
      </c>
      <c r="C29" s="7"/>
      <c r="D29" s="8">
        <v>5.5</v>
      </c>
      <c r="E29" s="8"/>
      <c r="F29" s="8">
        <v>5.5</v>
      </c>
      <c r="G29" s="8"/>
      <c r="H29" s="19">
        <f>VLOOKUP(A29,[1]TDSheet!$A:$H,8,0)</f>
        <v>1</v>
      </c>
      <c r="K29" s="2">
        <v>49.5</v>
      </c>
      <c r="M29" s="2">
        <f t="shared" si="3"/>
        <v>1.1000000000000001</v>
      </c>
      <c r="N29" s="22"/>
      <c r="O29" s="27"/>
      <c r="Q29" s="2">
        <f t="shared" si="4"/>
        <v>44.999999999999993</v>
      </c>
      <c r="R29" s="2">
        <f t="shared" si="5"/>
        <v>44.999999999999993</v>
      </c>
      <c r="S29" s="2">
        <f>VLOOKUP(A29,[1]TDSheet!$A:$S,19,0)</f>
        <v>22</v>
      </c>
      <c r="T29" s="2">
        <f>VLOOKUP(A29,[1]TDSheet!$A:$T,20,0)</f>
        <v>0</v>
      </c>
      <c r="U29" s="2">
        <f>VLOOKUP(A29,[1]TDSheet!$A:$M,13,0)</f>
        <v>0</v>
      </c>
      <c r="W29" s="2">
        <f t="shared" si="6"/>
        <v>0</v>
      </c>
      <c r="X29" s="19">
        <f>VLOOKUP(A29,[1]TDSheet!$A:$W,23,0)</f>
        <v>5.5</v>
      </c>
      <c r="Y29" s="20">
        <f t="shared" si="9"/>
        <v>0</v>
      </c>
      <c r="Z29" s="2">
        <f t="shared" si="7"/>
        <v>0</v>
      </c>
    </row>
    <row r="30" spans="1:26" ht="11.1" customHeight="1" outlineLevel="2" x14ac:dyDescent="0.2">
      <c r="A30" s="7" t="s">
        <v>35</v>
      </c>
      <c r="B30" s="7" t="s">
        <v>9</v>
      </c>
      <c r="C30" s="7"/>
      <c r="D30" s="8">
        <v>48</v>
      </c>
      <c r="E30" s="8"/>
      <c r="F30" s="8">
        <v>1</v>
      </c>
      <c r="G30" s="8">
        <v>47</v>
      </c>
      <c r="H30" s="19">
        <f>VLOOKUP(A30,[1]TDSheet!$A:$H,8,0)</f>
        <v>0.33</v>
      </c>
      <c r="K30" s="2">
        <v>0</v>
      </c>
      <c r="M30" s="2">
        <f t="shared" si="3"/>
        <v>0.2</v>
      </c>
      <c r="N30" s="22"/>
      <c r="O30" s="27"/>
      <c r="Q30" s="2">
        <f t="shared" si="4"/>
        <v>235</v>
      </c>
      <c r="R30" s="2">
        <f t="shared" si="5"/>
        <v>235</v>
      </c>
      <c r="S30" s="2">
        <f>VLOOKUP(A30,[1]TDSheet!$A:$S,19,0)</f>
        <v>0</v>
      </c>
      <c r="T30" s="2">
        <f>VLOOKUP(A30,[1]TDSheet!$A:$T,20,0)</f>
        <v>0</v>
      </c>
      <c r="U30" s="2">
        <f>VLOOKUP(A30,[1]TDSheet!$A:$M,13,0)</f>
        <v>0</v>
      </c>
      <c r="W30" s="2">
        <f t="shared" si="6"/>
        <v>0</v>
      </c>
      <c r="X30" s="19">
        <f>VLOOKUP(A30,[1]TDSheet!$A:$W,23,0)</f>
        <v>6</v>
      </c>
      <c r="Y30" s="20">
        <f t="shared" si="9"/>
        <v>0</v>
      </c>
      <c r="Z30" s="2">
        <f t="shared" si="7"/>
        <v>0</v>
      </c>
    </row>
    <row r="31" spans="1:26" ht="11.1" customHeight="1" outlineLevel="2" x14ac:dyDescent="0.2">
      <c r="A31" s="7" t="s">
        <v>36</v>
      </c>
      <c r="B31" s="7" t="s">
        <v>15</v>
      </c>
      <c r="C31" s="7"/>
      <c r="D31" s="8">
        <v>27</v>
      </c>
      <c r="E31" s="8"/>
      <c r="F31" s="8">
        <v>3</v>
      </c>
      <c r="G31" s="8">
        <v>24</v>
      </c>
      <c r="H31" s="19">
        <f>VLOOKUP(A31,[1]TDSheet!$A:$H,8,0)</f>
        <v>1</v>
      </c>
      <c r="K31" s="2">
        <v>0</v>
      </c>
      <c r="M31" s="2">
        <f t="shared" si="3"/>
        <v>0.6</v>
      </c>
      <c r="N31" s="22"/>
      <c r="O31" s="27"/>
      <c r="Q31" s="2">
        <f t="shared" si="4"/>
        <v>40</v>
      </c>
      <c r="R31" s="2">
        <f t="shared" si="5"/>
        <v>40</v>
      </c>
      <c r="S31" s="2">
        <f>VLOOKUP(A31,[1]TDSheet!$A:$S,19,0)</f>
        <v>0</v>
      </c>
      <c r="T31" s="2">
        <f>VLOOKUP(A31,[1]TDSheet!$A:$T,20,0)</f>
        <v>1.8</v>
      </c>
      <c r="U31" s="2">
        <f>VLOOKUP(A31,[1]TDSheet!$A:$M,13,0)</f>
        <v>0</v>
      </c>
      <c r="W31" s="2">
        <f t="shared" si="6"/>
        <v>0</v>
      </c>
      <c r="X31" s="19">
        <f>VLOOKUP(A31,[1]TDSheet!$A:$W,23,0)</f>
        <v>3</v>
      </c>
      <c r="Y31" s="20">
        <f t="shared" si="9"/>
        <v>0</v>
      </c>
      <c r="Z31" s="2">
        <f t="shared" si="7"/>
        <v>0</v>
      </c>
    </row>
    <row r="32" spans="1:26" ht="11.1" customHeight="1" outlineLevel="2" x14ac:dyDescent="0.2">
      <c r="A32" s="7" t="s">
        <v>37</v>
      </c>
      <c r="B32" s="7" t="s">
        <v>9</v>
      </c>
      <c r="C32" s="7"/>
      <c r="D32" s="8">
        <v>300</v>
      </c>
      <c r="E32" s="8"/>
      <c r="F32" s="8">
        <v>218</v>
      </c>
      <c r="G32" s="8">
        <v>18</v>
      </c>
      <c r="H32" s="19">
        <f>VLOOKUP(A32,[1]TDSheet!$A:$H,8,0)</f>
        <v>0.25</v>
      </c>
      <c r="K32" s="2">
        <v>276</v>
      </c>
      <c r="M32" s="2">
        <f t="shared" si="3"/>
        <v>43.6</v>
      </c>
      <c r="N32" s="22">
        <f t="shared" si="8"/>
        <v>272.80000000000007</v>
      </c>
      <c r="O32" s="27"/>
      <c r="Q32" s="2">
        <f t="shared" si="4"/>
        <v>13.000000000000002</v>
      </c>
      <c r="R32" s="2">
        <f t="shared" si="5"/>
        <v>6.7431192660550456</v>
      </c>
      <c r="S32" s="2">
        <f>VLOOKUP(A32,[1]TDSheet!$A:$S,19,0)</f>
        <v>33.6</v>
      </c>
      <c r="T32" s="2">
        <f>VLOOKUP(A32,[1]TDSheet!$A:$T,20,0)</f>
        <v>38.200000000000003</v>
      </c>
      <c r="U32" s="2">
        <f>VLOOKUP(A32,[1]TDSheet!$A:$M,13,0)</f>
        <v>39.6</v>
      </c>
      <c r="W32" s="2">
        <f t="shared" si="6"/>
        <v>68.200000000000017</v>
      </c>
      <c r="X32" s="19">
        <f>VLOOKUP(A32,[1]TDSheet!$A:$W,23,0)</f>
        <v>12</v>
      </c>
      <c r="Y32" s="20">
        <v>23</v>
      </c>
      <c r="Z32" s="2">
        <f t="shared" si="7"/>
        <v>69</v>
      </c>
    </row>
    <row r="33" spans="1:26" ht="11.1" customHeight="1" outlineLevel="2" x14ac:dyDescent="0.2">
      <c r="A33" s="9" t="s">
        <v>44</v>
      </c>
      <c r="B33" s="7" t="s">
        <v>9</v>
      </c>
      <c r="C33" s="7"/>
      <c r="D33" s="8"/>
      <c r="E33" s="8"/>
      <c r="F33" s="8"/>
      <c r="G33" s="8"/>
      <c r="H33" s="19">
        <f>VLOOKUP(A33,[1]TDSheet!$A:$H,8,0)</f>
        <v>0</v>
      </c>
      <c r="K33" s="2">
        <v>0</v>
      </c>
      <c r="M33" s="2">
        <f t="shared" si="3"/>
        <v>0</v>
      </c>
      <c r="N33" s="22"/>
      <c r="O33" s="27"/>
      <c r="Q33" s="2" t="e">
        <f t="shared" si="4"/>
        <v>#DIV/0!</v>
      </c>
      <c r="R33" s="2" t="e">
        <f t="shared" si="5"/>
        <v>#DIV/0!</v>
      </c>
      <c r="S33" s="2">
        <f>VLOOKUP(A33,[1]TDSheet!$A:$S,19,0)</f>
        <v>0</v>
      </c>
      <c r="T33" s="2">
        <f>VLOOKUP(A33,[1]TDSheet!$A:$T,20,0)</f>
        <v>0</v>
      </c>
      <c r="U33" s="2">
        <f>VLOOKUP(A33,[1]TDSheet!$A:$M,13,0)</f>
        <v>0</v>
      </c>
      <c r="W33" s="2">
        <f t="shared" si="6"/>
        <v>0</v>
      </c>
      <c r="X33" s="19">
        <f>VLOOKUP(A33,[1]TDSheet!$A:$W,23,0)</f>
        <v>0</v>
      </c>
      <c r="Y33" s="20">
        <v>0</v>
      </c>
      <c r="Z33" s="2">
        <f t="shared" si="7"/>
        <v>0</v>
      </c>
    </row>
    <row r="34" spans="1:26" ht="11.1" customHeight="1" outlineLevel="2" x14ac:dyDescent="0.2">
      <c r="A34" s="7" t="s">
        <v>38</v>
      </c>
      <c r="B34" s="7" t="s">
        <v>15</v>
      </c>
      <c r="C34" s="7"/>
      <c r="D34" s="8">
        <v>23.4</v>
      </c>
      <c r="E34" s="8"/>
      <c r="F34" s="8">
        <v>3.6</v>
      </c>
      <c r="G34" s="8">
        <v>19.8</v>
      </c>
      <c r="H34" s="19">
        <f>VLOOKUP(A34,[1]TDSheet!$A:$H,8,0)</f>
        <v>1</v>
      </c>
      <c r="K34" s="2">
        <v>0</v>
      </c>
      <c r="M34" s="2">
        <f t="shared" si="3"/>
        <v>0.72</v>
      </c>
      <c r="N34" s="22"/>
      <c r="O34" s="27"/>
      <c r="Q34" s="2">
        <f t="shared" si="4"/>
        <v>27.500000000000004</v>
      </c>
      <c r="R34" s="2">
        <f t="shared" si="5"/>
        <v>27.500000000000004</v>
      </c>
      <c r="S34" s="2">
        <f>VLOOKUP(A34,[1]TDSheet!$A:$S,19,0)</f>
        <v>0</v>
      </c>
      <c r="T34" s="2">
        <f>VLOOKUP(A34,[1]TDSheet!$A:$T,20,0)</f>
        <v>0</v>
      </c>
      <c r="U34" s="2">
        <f>VLOOKUP(A34,[1]TDSheet!$A:$M,13,0)</f>
        <v>0</v>
      </c>
      <c r="W34" s="2">
        <f t="shared" si="6"/>
        <v>0</v>
      </c>
      <c r="X34" s="19">
        <f>VLOOKUP(A34,[1]TDSheet!$A:$W,23,0)</f>
        <v>1.8</v>
      </c>
      <c r="Y34" s="20">
        <f t="shared" si="9"/>
        <v>0</v>
      </c>
      <c r="Z34" s="2">
        <f t="shared" si="7"/>
        <v>0</v>
      </c>
    </row>
    <row r="35" spans="1:26" ht="11.1" customHeight="1" outlineLevel="2" x14ac:dyDescent="0.2">
      <c r="A35" s="7" t="s">
        <v>39</v>
      </c>
      <c r="B35" s="7" t="s">
        <v>9</v>
      </c>
      <c r="C35" s="7"/>
      <c r="D35" s="8">
        <v>29</v>
      </c>
      <c r="E35" s="8"/>
      <c r="F35" s="8">
        <v>27</v>
      </c>
      <c r="G35" s="8"/>
      <c r="H35" s="19">
        <f>VLOOKUP(A35,[1]TDSheet!$A:$H,8,0)</f>
        <v>0.2</v>
      </c>
      <c r="K35" s="2">
        <v>48</v>
      </c>
      <c r="M35" s="2">
        <f t="shared" si="3"/>
        <v>5.4</v>
      </c>
      <c r="N35" s="22">
        <f t="shared" si="8"/>
        <v>22.200000000000003</v>
      </c>
      <c r="O35" s="27"/>
      <c r="Q35" s="2">
        <f t="shared" si="4"/>
        <v>13</v>
      </c>
      <c r="R35" s="2">
        <f t="shared" si="5"/>
        <v>8.8888888888888875</v>
      </c>
      <c r="S35" s="2">
        <f>VLOOKUP(A35,[1]TDSheet!$A:$S,19,0)</f>
        <v>1.6</v>
      </c>
      <c r="T35" s="2">
        <f>VLOOKUP(A35,[1]TDSheet!$A:$T,20,0)</f>
        <v>4.2</v>
      </c>
      <c r="U35" s="2">
        <f>VLOOKUP(A35,[1]TDSheet!$A:$M,13,0)</f>
        <v>6</v>
      </c>
      <c r="W35" s="2">
        <f t="shared" si="6"/>
        <v>4.4400000000000004</v>
      </c>
      <c r="X35" s="19">
        <f>VLOOKUP(A35,[1]TDSheet!$A:$W,23,0)</f>
        <v>6</v>
      </c>
      <c r="Y35" s="20">
        <v>4</v>
      </c>
      <c r="Z35" s="2">
        <f t="shared" si="7"/>
        <v>4.8000000000000007</v>
      </c>
    </row>
    <row r="36" spans="1:26" ht="11.1" customHeight="1" outlineLevel="2" x14ac:dyDescent="0.2">
      <c r="A36" s="7" t="s">
        <v>40</v>
      </c>
      <c r="B36" s="7" t="s">
        <v>9</v>
      </c>
      <c r="C36" s="7"/>
      <c r="D36" s="8">
        <v>40</v>
      </c>
      <c r="E36" s="8"/>
      <c r="F36" s="8">
        <v>27</v>
      </c>
      <c r="G36" s="8">
        <v>11</v>
      </c>
      <c r="H36" s="19">
        <f>VLOOKUP(A36,[1]TDSheet!$A:$H,8,0)</f>
        <v>0.2</v>
      </c>
      <c r="K36" s="2">
        <v>42</v>
      </c>
      <c r="M36" s="2">
        <f t="shared" si="3"/>
        <v>5.4</v>
      </c>
      <c r="N36" s="22">
        <f t="shared" si="8"/>
        <v>17.200000000000003</v>
      </c>
      <c r="O36" s="27"/>
      <c r="Q36" s="2">
        <f t="shared" si="4"/>
        <v>13</v>
      </c>
      <c r="R36" s="2">
        <f t="shared" si="5"/>
        <v>9.8148148148148149</v>
      </c>
      <c r="S36" s="2">
        <f>VLOOKUP(A36,[1]TDSheet!$A:$S,19,0)</f>
        <v>2.6</v>
      </c>
      <c r="T36" s="2">
        <f>VLOOKUP(A36,[1]TDSheet!$A:$T,20,0)</f>
        <v>4.2</v>
      </c>
      <c r="U36" s="2">
        <f>VLOOKUP(A36,[1]TDSheet!$A:$M,13,0)</f>
        <v>5.6</v>
      </c>
      <c r="W36" s="2">
        <f t="shared" si="6"/>
        <v>3.4400000000000008</v>
      </c>
      <c r="X36" s="19">
        <f>VLOOKUP(A36,[1]TDSheet!$A:$W,23,0)</f>
        <v>6</v>
      </c>
      <c r="Y36" s="20">
        <v>3</v>
      </c>
      <c r="Z36" s="2">
        <f t="shared" si="7"/>
        <v>3.6</v>
      </c>
    </row>
    <row r="37" spans="1:26" ht="11.1" customHeight="1" outlineLevel="2" x14ac:dyDescent="0.2">
      <c r="A37" s="7" t="s">
        <v>41</v>
      </c>
      <c r="B37" s="7" t="s">
        <v>9</v>
      </c>
      <c r="C37" s="21" t="str">
        <f>VLOOKUP(A37,[1]TDSheet!$A:$C,3,0)</f>
        <v>Окт</v>
      </c>
      <c r="D37" s="8">
        <v>336</v>
      </c>
      <c r="E37" s="8"/>
      <c r="F37" s="8">
        <v>216</v>
      </c>
      <c r="G37" s="8">
        <v>52</v>
      </c>
      <c r="H37" s="19">
        <f>VLOOKUP(A37,[1]TDSheet!$A:$H,8,0)</f>
        <v>0.25</v>
      </c>
      <c r="K37" s="2">
        <v>276</v>
      </c>
      <c r="M37" s="2">
        <f t="shared" si="3"/>
        <v>43.2</v>
      </c>
      <c r="N37" s="22">
        <f t="shared" si="8"/>
        <v>233.60000000000002</v>
      </c>
      <c r="O37" s="27"/>
      <c r="Q37" s="2">
        <f t="shared" si="4"/>
        <v>13</v>
      </c>
      <c r="R37" s="2">
        <f t="shared" si="5"/>
        <v>7.5925925925925917</v>
      </c>
      <c r="S37" s="2">
        <f>VLOOKUP(A37,[1]TDSheet!$A:$S,19,0)</f>
        <v>31.8</v>
      </c>
      <c r="T37" s="2">
        <f>VLOOKUP(A37,[1]TDSheet!$A:$T,20,0)</f>
        <v>40.799999999999997</v>
      </c>
      <c r="U37" s="2">
        <f>VLOOKUP(A37,[1]TDSheet!$A:$M,13,0)</f>
        <v>40.799999999999997</v>
      </c>
      <c r="W37" s="2">
        <f t="shared" si="6"/>
        <v>58.400000000000006</v>
      </c>
      <c r="X37" s="19">
        <f>VLOOKUP(A37,[1]TDSheet!$A:$W,23,0)</f>
        <v>12</v>
      </c>
      <c r="Y37" s="20">
        <v>20</v>
      </c>
      <c r="Z37" s="2">
        <f t="shared" si="7"/>
        <v>60</v>
      </c>
    </row>
    <row r="38" spans="1:26" ht="11.1" customHeight="1" outlineLevel="2" x14ac:dyDescent="0.2">
      <c r="A38" s="7" t="s">
        <v>42</v>
      </c>
      <c r="B38" s="7" t="s">
        <v>9</v>
      </c>
      <c r="C38" s="21" t="str">
        <f>VLOOKUP(A38,[1]TDSheet!$A:$C,3,0)</f>
        <v>Окт</v>
      </c>
      <c r="D38" s="8">
        <v>232</v>
      </c>
      <c r="E38" s="8"/>
      <c r="F38" s="8">
        <v>215</v>
      </c>
      <c r="G38" s="8">
        <v>-52</v>
      </c>
      <c r="H38" s="19">
        <f>VLOOKUP(A38,[1]TDSheet!$A:$H,8,0)</f>
        <v>0.25</v>
      </c>
      <c r="K38" s="2">
        <v>300</v>
      </c>
      <c r="M38" s="2">
        <f t="shared" si="3"/>
        <v>43</v>
      </c>
      <c r="N38" s="22">
        <f t="shared" si="8"/>
        <v>311</v>
      </c>
      <c r="O38" s="27"/>
      <c r="Q38" s="2">
        <f t="shared" si="4"/>
        <v>13</v>
      </c>
      <c r="R38" s="2">
        <f t="shared" si="5"/>
        <v>5.7674418604651159</v>
      </c>
      <c r="S38" s="2">
        <f>VLOOKUP(A38,[1]TDSheet!$A:$S,19,0)</f>
        <v>34.4</v>
      </c>
      <c r="T38" s="2">
        <f>VLOOKUP(A38,[1]TDSheet!$A:$T,20,0)</f>
        <v>30</v>
      </c>
      <c r="U38" s="2">
        <f>VLOOKUP(A38,[1]TDSheet!$A:$M,13,0)</f>
        <v>38.200000000000003</v>
      </c>
      <c r="W38" s="2">
        <f t="shared" si="6"/>
        <v>77.75</v>
      </c>
      <c r="X38" s="19">
        <f>VLOOKUP(A38,[1]TDSheet!$A:$W,23,0)</f>
        <v>12</v>
      </c>
      <c r="Y38" s="20">
        <v>26</v>
      </c>
      <c r="Z38" s="2">
        <f t="shared" si="7"/>
        <v>78</v>
      </c>
    </row>
    <row r="39" spans="1:26" ht="11.1" customHeight="1" outlineLevel="2" x14ac:dyDescent="0.2">
      <c r="A39" s="9" t="s">
        <v>45</v>
      </c>
      <c r="B39" s="10" t="s">
        <v>15</v>
      </c>
      <c r="C39" s="7"/>
      <c r="D39" s="8"/>
      <c r="E39" s="8"/>
      <c r="F39" s="8"/>
      <c r="G39" s="8"/>
      <c r="H39" s="19">
        <f>VLOOKUP(A39,[1]TDSheet!$A:$H,8,0)</f>
        <v>1</v>
      </c>
      <c r="K39" s="2">
        <v>0</v>
      </c>
      <c r="M39" s="2">
        <f t="shared" si="3"/>
        <v>0</v>
      </c>
      <c r="N39" s="23">
        <v>100</v>
      </c>
      <c r="O39" s="27"/>
      <c r="Q39" s="2" t="e">
        <f t="shared" si="4"/>
        <v>#DIV/0!</v>
      </c>
      <c r="R39" s="2" t="e">
        <f t="shared" si="5"/>
        <v>#DIV/0!</v>
      </c>
      <c r="S39" s="2">
        <f>VLOOKUP(A39,[1]TDSheet!$A:$S,19,0)</f>
        <v>0</v>
      </c>
      <c r="T39" s="2">
        <f>VLOOKUP(A39,[1]TDSheet!$A:$T,20,0)</f>
        <v>0</v>
      </c>
      <c r="U39" s="2">
        <f>VLOOKUP(A39,[1]TDSheet!$A:$M,13,0)</f>
        <v>0</v>
      </c>
      <c r="W39" s="2">
        <f t="shared" si="6"/>
        <v>100</v>
      </c>
      <c r="X39" s="19">
        <f>VLOOKUP(A39,[1]TDSheet!$A:$W,23,0)</f>
        <v>2.7</v>
      </c>
      <c r="Y39" s="20">
        <v>37</v>
      </c>
      <c r="Z39" s="2">
        <f t="shared" si="7"/>
        <v>99.9</v>
      </c>
    </row>
    <row r="40" spans="1:26" ht="11.1" customHeight="1" outlineLevel="2" x14ac:dyDescent="0.2">
      <c r="A40" s="9" t="s">
        <v>46</v>
      </c>
      <c r="B40" s="10" t="s">
        <v>15</v>
      </c>
      <c r="C40" s="7"/>
      <c r="D40" s="8"/>
      <c r="E40" s="8"/>
      <c r="F40" s="8"/>
      <c r="G40" s="8"/>
      <c r="H40" s="19">
        <f>VLOOKUP(A40,[1]TDSheet!$A:$H,8,0)</f>
        <v>1</v>
      </c>
      <c r="K40" s="2">
        <v>0</v>
      </c>
      <c r="M40" s="2">
        <f t="shared" si="3"/>
        <v>0</v>
      </c>
      <c r="N40" s="23">
        <v>100</v>
      </c>
      <c r="O40" s="27"/>
      <c r="P40" s="2"/>
      <c r="Q40" s="2" t="e">
        <f t="shared" si="4"/>
        <v>#DIV/0!</v>
      </c>
      <c r="R40" s="2" t="e">
        <f t="shared" si="5"/>
        <v>#DIV/0!</v>
      </c>
      <c r="S40" s="2">
        <f>VLOOKUP(A40,[1]TDSheet!$A:$S,19,0)</f>
        <v>0</v>
      </c>
      <c r="T40" s="2">
        <f>VLOOKUP(A40,[1]TDSheet!$A:$T,20,0)</f>
        <v>0</v>
      </c>
      <c r="U40" s="2">
        <f>VLOOKUP(A40,[1]TDSheet!$A:$M,13,0)</f>
        <v>0</v>
      </c>
      <c r="W40" s="2">
        <f t="shared" si="6"/>
        <v>100</v>
      </c>
      <c r="X40" s="19">
        <f>VLOOKUP(A40,[1]TDSheet!$A:$W,23,0)</f>
        <v>5</v>
      </c>
      <c r="Y40" s="20">
        <v>20</v>
      </c>
      <c r="Z40" s="2">
        <f t="shared" si="7"/>
        <v>100</v>
      </c>
    </row>
    <row r="41" spans="1:26" ht="11.1" customHeight="1" outlineLevel="2" x14ac:dyDescent="0.2">
      <c r="A41" s="7" t="s">
        <v>8</v>
      </c>
      <c r="B41" s="7" t="s">
        <v>9</v>
      </c>
      <c r="C41" s="7"/>
      <c r="D41" s="8">
        <v>13</v>
      </c>
      <c r="E41" s="8">
        <v>13</v>
      </c>
      <c r="F41" s="8">
        <v>57</v>
      </c>
      <c r="G41" s="8">
        <v>-41</v>
      </c>
      <c r="H41" s="19">
        <f>VLOOKUP(A41,[1]TDSheet!$A:$H,8,0)</f>
        <v>0</v>
      </c>
      <c r="K41" s="2">
        <v>0</v>
      </c>
      <c r="M41" s="2">
        <f t="shared" si="3"/>
        <v>11.4</v>
      </c>
      <c r="N41" s="22"/>
      <c r="O41" s="27"/>
      <c r="Q41" s="2">
        <f t="shared" si="4"/>
        <v>-3.5964912280701755</v>
      </c>
      <c r="R41" s="2">
        <f t="shared" si="5"/>
        <v>-3.5964912280701755</v>
      </c>
      <c r="S41" s="2">
        <f>VLOOKUP(A41,[1]TDSheet!$A:$S,19,0)</f>
        <v>0</v>
      </c>
      <c r="T41" s="2">
        <f>VLOOKUP(A41,[1]TDSheet!$A:$T,20,0)</f>
        <v>2</v>
      </c>
      <c r="U41" s="2">
        <f>VLOOKUP(A41,[1]TDSheet!$A:$M,13,0)</f>
        <v>9.1999999999999993</v>
      </c>
      <c r="X41" s="19">
        <f>VLOOKUP(A41,[1]TDSheet!$A:$W,23,0)</f>
        <v>0</v>
      </c>
      <c r="Y41" s="20">
        <v>0</v>
      </c>
      <c r="Z41" s="2">
        <f t="shared" si="7"/>
        <v>0</v>
      </c>
    </row>
    <row r="42" spans="1:26" ht="11.1" customHeight="1" outlineLevel="2" x14ac:dyDescent="0.2">
      <c r="A42" s="7" t="s">
        <v>10</v>
      </c>
      <c r="B42" s="7" t="s">
        <v>9</v>
      </c>
      <c r="C42" s="7"/>
      <c r="D42" s="8">
        <v>19</v>
      </c>
      <c r="E42" s="8">
        <v>3</v>
      </c>
      <c r="F42" s="8">
        <v>45</v>
      </c>
      <c r="G42" s="8">
        <v>-34</v>
      </c>
      <c r="H42" s="19">
        <f>VLOOKUP(A42,[1]TDSheet!$A:$H,8,0)</f>
        <v>0</v>
      </c>
      <c r="K42" s="2">
        <v>0</v>
      </c>
      <c r="M42" s="2">
        <f t="shared" si="3"/>
        <v>9</v>
      </c>
      <c r="N42" s="22"/>
      <c r="O42" s="27"/>
      <c r="Q42" s="2">
        <f t="shared" si="4"/>
        <v>-3.7777777777777777</v>
      </c>
      <c r="R42" s="2">
        <f t="shared" si="5"/>
        <v>-3.7777777777777777</v>
      </c>
      <c r="S42" s="2">
        <f>VLOOKUP(A42,[1]TDSheet!$A:$S,19,0)</f>
        <v>0</v>
      </c>
      <c r="T42" s="2">
        <f>VLOOKUP(A42,[1]TDSheet!$A:$T,20,0)</f>
        <v>3.4</v>
      </c>
      <c r="U42" s="2">
        <f>VLOOKUP(A42,[1]TDSheet!$A:$M,13,0)</f>
        <v>8.1999999999999993</v>
      </c>
      <c r="X42" s="19">
        <f>VLOOKUP(A42,[1]TDSheet!$A:$W,23,0)</f>
        <v>0</v>
      </c>
      <c r="Y42" s="20">
        <v>0</v>
      </c>
      <c r="Z42" s="2">
        <f t="shared" si="7"/>
        <v>0</v>
      </c>
    </row>
    <row r="45" spans="1:26" ht="11.45" customHeight="1" x14ac:dyDescent="0.2">
      <c r="N45" s="23"/>
      <c r="O45" s="28" t="s">
        <v>66</v>
      </c>
      <c r="P45" s="29"/>
    </row>
  </sheetData>
  <autoFilter ref="A3:Z42" xr:uid="{BE6600AB-CCA8-418D-83D1-C9D56F83E818}"/>
  <mergeCells count="1">
    <mergeCell ref="O45:P45"/>
  </mergeCells>
  <pageMargins left="0.75" right="1" top="0.75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2023-10-20T10:21:09Z</dcterms:modified>
</cp:coreProperties>
</file>