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 defaultThemeVersion="124226"/>
  <bookViews>
    <workbookView xWindow="0" yWindow="0" windowWidth="1449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45621" refMode="R1C1"/>
</workbook>
</file>

<file path=xl/calcChain.xml><?xml version="1.0" encoding="utf-8"?>
<calcChain xmlns="http://schemas.openxmlformats.org/spreadsheetml/2006/main">
  <c r="U469" i="2" l="1"/>
  <c r="U470" i="2" s="1"/>
  <c r="U468" i="2"/>
  <c r="V466" i="2"/>
  <c r="U466" i="2"/>
  <c r="U465" i="2"/>
  <c r="V464" i="2"/>
  <c r="S477" i="2" s="1"/>
  <c r="M464" i="2"/>
  <c r="V461" i="2"/>
  <c r="U461" i="2"/>
  <c r="U460" i="2"/>
  <c r="V459" i="2"/>
  <c r="W459" i="2" s="1"/>
  <c r="M459" i="2"/>
  <c r="V458" i="2"/>
  <c r="V460" i="2" s="1"/>
  <c r="M458" i="2"/>
  <c r="U456" i="2"/>
  <c r="U455" i="2"/>
  <c r="W454" i="2"/>
  <c r="V454" i="2"/>
  <c r="M454" i="2"/>
  <c r="V453" i="2"/>
  <c r="W453" i="2" s="1"/>
  <c r="W452" i="2"/>
  <c r="V452" i="2"/>
  <c r="M452" i="2"/>
  <c r="U450" i="2"/>
  <c r="U449" i="2"/>
  <c r="V448" i="2"/>
  <c r="W448" i="2" s="1"/>
  <c r="M448" i="2"/>
  <c r="V447" i="2"/>
  <c r="W447" i="2" s="1"/>
  <c r="V446" i="2"/>
  <c r="V450" i="2" s="1"/>
  <c r="V444" i="2"/>
  <c r="U444" i="2"/>
  <c r="U443" i="2"/>
  <c r="V442" i="2"/>
  <c r="W442" i="2" s="1"/>
  <c r="M442" i="2"/>
  <c r="V441" i="2"/>
  <c r="M441" i="2"/>
  <c r="V437" i="2"/>
  <c r="U437" i="2"/>
  <c r="U436" i="2"/>
  <c r="W435" i="2"/>
  <c r="V435" i="2"/>
  <c r="M435" i="2"/>
  <c r="V434" i="2"/>
  <c r="V436" i="2" s="1"/>
  <c r="M434" i="2"/>
  <c r="U432" i="2"/>
  <c r="U431" i="2"/>
  <c r="V430" i="2"/>
  <c r="W430" i="2" s="1"/>
  <c r="V429" i="2"/>
  <c r="W429" i="2" s="1"/>
  <c r="V428" i="2"/>
  <c r="W428" i="2" s="1"/>
  <c r="W427" i="2"/>
  <c r="V427" i="2"/>
  <c r="M427" i="2"/>
  <c r="W426" i="2"/>
  <c r="V426" i="2"/>
  <c r="M426" i="2"/>
  <c r="V425" i="2"/>
  <c r="V431" i="2" s="1"/>
  <c r="M425" i="2"/>
  <c r="U423" i="2"/>
  <c r="U422" i="2"/>
  <c r="W421" i="2"/>
  <c r="W422" i="2" s="1"/>
  <c r="V421" i="2"/>
  <c r="V423" i="2" s="1"/>
  <c r="M421" i="2"/>
  <c r="W420" i="2"/>
  <c r="V420" i="2"/>
  <c r="M420" i="2"/>
  <c r="U418" i="2"/>
  <c r="U417" i="2"/>
  <c r="V416" i="2"/>
  <c r="W416" i="2" s="1"/>
  <c r="M416" i="2"/>
  <c r="W415" i="2"/>
  <c r="V415" i="2"/>
  <c r="M415" i="2"/>
  <c r="V414" i="2"/>
  <c r="W414" i="2" s="1"/>
  <c r="M414" i="2"/>
  <c r="V413" i="2"/>
  <c r="W413" i="2" s="1"/>
  <c r="M413" i="2"/>
  <c r="V412" i="2"/>
  <c r="W412" i="2" s="1"/>
  <c r="M412" i="2"/>
  <c r="W411" i="2"/>
  <c r="V411" i="2"/>
  <c r="M411" i="2"/>
  <c r="V410" i="2"/>
  <c r="W410" i="2" s="1"/>
  <c r="M410" i="2"/>
  <c r="V409" i="2"/>
  <c r="W409" i="2" s="1"/>
  <c r="M409" i="2"/>
  <c r="V408" i="2"/>
  <c r="Q477" i="2" s="1"/>
  <c r="M408" i="2"/>
  <c r="V404" i="2"/>
  <c r="U404" i="2"/>
  <c r="V403" i="2"/>
  <c r="U403" i="2"/>
  <c r="W402" i="2"/>
  <c r="W403" i="2" s="1"/>
  <c r="V402" i="2"/>
  <c r="M402" i="2"/>
  <c r="V400" i="2"/>
  <c r="U400" i="2"/>
  <c r="W399" i="2"/>
  <c r="V399" i="2"/>
  <c r="U399" i="2"/>
  <c r="W398" i="2"/>
  <c r="V398" i="2"/>
  <c r="M398" i="2"/>
  <c r="U396" i="2"/>
  <c r="U395" i="2"/>
  <c r="V394" i="2"/>
  <c r="W394" i="2" s="1"/>
  <c r="M394" i="2"/>
  <c r="W393" i="2"/>
  <c r="V393" i="2"/>
  <c r="M393" i="2"/>
  <c r="V392" i="2"/>
  <c r="W392" i="2" s="1"/>
  <c r="M392" i="2"/>
  <c r="V391" i="2"/>
  <c r="W391" i="2" s="1"/>
  <c r="W390" i="2"/>
  <c r="V390" i="2"/>
  <c r="M390" i="2"/>
  <c r="W389" i="2"/>
  <c r="V389" i="2"/>
  <c r="V396" i="2" s="1"/>
  <c r="M389" i="2"/>
  <c r="V388" i="2"/>
  <c r="W388" i="2" s="1"/>
  <c r="W395" i="2" s="1"/>
  <c r="M388" i="2"/>
  <c r="U386" i="2"/>
  <c r="U385" i="2"/>
  <c r="W384" i="2"/>
  <c r="W385" i="2" s="1"/>
  <c r="V384" i="2"/>
  <c r="V386" i="2" s="1"/>
  <c r="M384" i="2"/>
  <c r="W383" i="2"/>
  <c r="V383" i="2"/>
  <c r="P477" i="2" s="1"/>
  <c r="M383" i="2"/>
  <c r="U380" i="2"/>
  <c r="U379" i="2"/>
  <c r="V378" i="2"/>
  <c r="V380" i="2" s="1"/>
  <c r="U376" i="2"/>
  <c r="U375" i="2"/>
  <c r="V374" i="2"/>
  <c r="W374" i="2" s="1"/>
  <c r="M374" i="2"/>
  <c r="V373" i="2"/>
  <c r="W373" i="2" s="1"/>
  <c r="M373" i="2"/>
  <c r="W372" i="2"/>
  <c r="W375" i="2" s="1"/>
  <c r="V372" i="2"/>
  <c r="V376" i="2" s="1"/>
  <c r="M372" i="2"/>
  <c r="U370" i="2"/>
  <c r="U369" i="2"/>
  <c r="V368" i="2"/>
  <c r="V370" i="2" s="1"/>
  <c r="M368" i="2"/>
  <c r="U366" i="2"/>
  <c r="U365" i="2"/>
  <c r="V364" i="2"/>
  <c r="W364" i="2" s="1"/>
  <c r="M364" i="2"/>
  <c r="W363" i="2"/>
  <c r="V363" i="2"/>
  <c r="M363" i="2"/>
  <c r="W362" i="2"/>
  <c r="V362" i="2"/>
  <c r="M362" i="2"/>
  <c r="W361" i="2"/>
  <c r="W365" i="2" s="1"/>
  <c r="V361" i="2"/>
  <c r="V365" i="2" s="1"/>
  <c r="M361" i="2"/>
  <c r="U359" i="2"/>
  <c r="U358" i="2"/>
  <c r="V357" i="2"/>
  <c r="W357" i="2" s="1"/>
  <c r="V356" i="2"/>
  <c r="W356" i="2" s="1"/>
  <c r="M356" i="2"/>
  <c r="W355" i="2"/>
  <c r="V355" i="2"/>
  <c r="M355" i="2"/>
  <c r="V354" i="2"/>
  <c r="W354" i="2" s="1"/>
  <c r="M354" i="2"/>
  <c r="V353" i="2"/>
  <c r="W353" i="2" s="1"/>
  <c r="M353" i="2"/>
  <c r="V352" i="2"/>
  <c r="W352" i="2" s="1"/>
  <c r="M352" i="2"/>
  <c r="W351" i="2"/>
  <c r="V351" i="2"/>
  <c r="M351" i="2"/>
  <c r="V350" i="2"/>
  <c r="W350" i="2" s="1"/>
  <c r="M350" i="2"/>
  <c r="V349" i="2"/>
  <c r="W349" i="2" s="1"/>
  <c r="M349" i="2"/>
  <c r="V348" i="2"/>
  <c r="W348" i="2" s="1"/>
  <c r="M348" i="2"/>
  <c r="W347" i="2"/>
  <c r="V347" i="2"/>
  <c r="M347" i="2"/>
  <c r="V346" i="2"/>
  <c r="W346" i="2" s="1"/>
  <c r="M346" i="2"/>
  <c r="V345" i="2"/>
  <c r="M345" i="2"/>
  <c r="U343" i="2"/>
  <c r="V342" i="2"/>
  <c r="U342" i="2"/>
  <c r="V341" i="2"/>
  <c r="W341" i="2" s="1"/>
  <c r="W342" i="2" s="1"/>
  <c r="M341" i="2"/>
  <c r="W340" i="2"/>
  <c r="V340" i="2"/>
  <c r="M340" i="2"/>
  <c r="V336" i="2"/>
  <c r="U336" i="2"/>
  <c r="W335" i="2"/>
  <c r="V335" i="2"/>
  <c r="U335" i="2"/>
  <c r="W334" i="2"/>
  <c r="V334" i="2"/>
  <c r="M334" i="2"/>
  <c r="U332" i="2"/>
  <c r="U331" i="2"/>
  <c r="V330" i="2"/>
  <c r="W330" i="2" s="1"/>
  <c r="M330" i="2"/>
  <c r="W329" i="2"/>
  <c r="V329" i="2"/>
  <c r="M329" i="2"/>
  <c r="V328" i="2"/>
  <c r="W328" i="2" s="1"/>
  <c r="M328" i="2"/>
  <c r="V327" i="2"/>
  <c r="V332" i="2" s="1"/>
  <c r="M327" i="2"/>
  <c r="U325" i="2"/>
  <c r="V324" i="2"/>
  <c r="U324" i="2"/>
  <c r="V323" i="2"/>
  <c r="W323" i="2" s="1"/>
  <c r="W324" i="2" s="1"/>
  <c r="M323" i="2"/>
  <c r="W322" i="2"/>
  <c r="V322" i="2"/>
  <c r="V325" i="2" s="1"/>
  <c r="M322" i="2"/>
  <c r="U320" i="2"/>
  <c r="U319" i="2"/>
  <c r="W318" i="2"/>
  <c r="V318" i="2"/>
  <c r="M318" i="2"/>
  <c r="V317" i="2"/>
  <c r="W317" i="2" s="1"/>
  <c r="M317" i="2"/>
  <c r="V316" i="2"/>
  <c r="W316" i="2" s="1"/>
  <c r="M316" i="2"/>
  <c r="W315" i="2"/>
  <c r="V315" i="2"/>
  <c r="V319" i="2" s="1"/>
  <c r="M315" i="2"/>
  <c r="U312" i="2"/>
  <c r="U311" i="2"/>
  <c r="V310" i="2"/>
  <c r="V312" i="2" s="1"/>
  <c r="M310" i="2"/>
  <c r="U308" i="2"/>
  <c r="V307" i="2"/>
  <c r="U307" i="2"/>
  <c r="V306" i="2"/>
  <c r="W306" i="2" s="1"/>
  <c r="W307" i="2" s="1"/>
  <c r="M306" i="2"/>
  <c r="U304" i="2"/>
  <c r="U303" i="2"/>
  <c r="V302" i="2"/>
  <c r="M302" i="2"/>
  <c r="V301" i="2"/>
  <c r="W301" i="2" s="1"/>
  <c r="M301" i="2"/>
  <c r="U299" i="2"/>
  <c r="U298" i="2"/>
  <c r="V297" i="2"/>
  <c r="W297" i="2" s="1"/>
  <c r="M297" i="2"/>
  <c r="V296" i="2"/>
  <c r="W296" i="2" s="1"/>
  <c r="M296" i="2"/>
  <c r="V295" i="2"/>
  <c r="W295" i="2" s="1"/>
  <c r="W294" i="2"/>
  <c r="V294" i="2"/>
  <c r="M294" i="2"/>
  <c r="V293" i="2"/>
  <c r="W293" i="2" s="1"/>
  <c r="M293" i="2"/>
  <c r="V292" i="2"/>
  <c r="W292" i="2" s="1"/>
  <c r="M292" i="2"/>
  <c r="V291" i="2"/>
  <c r="W291" i="2" s="1"/>
  <c r="M291" i="2"/>
  <c r="W290" i="2"/>
  <c r="V290" i="2"/>
  <c r="M290" i="2"/>
  <c r="V286" i="2"/>
  <c r="U286" i="2"/>
  <c r="V285" i="2"/>
  <c r="U285" i="2"/>
  <c r="V284" i="2"/>
  <c r="W284" i="2" s="1"/>
  <c r="W285" i="2" s="1"/>
  <c r="M284" i="2"/>
  <c r="U282" i="2"/>
  <c r="U281" i="2"/>
  <c r="V280" i="2"/>
  <c r="V282" i="2" s="1"/>
  <c r="M280" i="2"/>
  <c r="U278" i="2"/>
  <c r="U277" i="2"/>
  <c r="V276" i="2"/>
  <c r="W276" i="2" s="1"/>
  <c r="V275" i="2"/>
  <c r="W275" i="2" s="1"/>
  <c r="M275" i="2"/>
  <c r="W274" i="2"/>
  <c r="V274" i="2"/>
  <c r="M274" i="2"/>
  <c r="U272" i="2"/>
  <c r="U271" i="2"/>
  <c r="V270" i="2"/>
  <c r="V272" i="2" s="1"/>
  <c r="M270" i="2"/>
  <c r="U267" i="2"/>
  <c r="V266" i="2"/>
  <c r="U266" i="2"/>
  <c r="V265" i="2"/>
  <c r="W265" i="2" s="1"/>
  <c r="W266" i="2" s="1"/>
  <c r="M265" i="2"/>
  <c r="W264" i="2"/>
  <c r="V264" i="2"/>
  <c r="V267" i="2" s="1"/>
  <c r="M264" i="2"/>
  <c r="U262" i="2"/>
  <c r="U261" i="2"/>
  <c r="W260" i="2"/>
  <c r="V260" i="2"/>
  <c r="M260" i="2"/>
  <c r="V259" i="2"/>
  <c r="W259" i="2" s="1"/>
  <c r="M259" i="2"/>
  <c r="V258" i="2"/>
  <c r="W258" i="2" s="1"/>
  <c r="M258" i="2"/>
  <c r="W257" i="2"/>
  <c r="V257" i="2"/>
  <c r="V261" i="2" s="1"/>
  <c r="M257" i="2"/>
  <c r="W256" i="2"/>
  <c r="V256" i="2"/>
  <c r="V255" i="2"/>
  <c r="W255" i="2" s="1"/>
  <c r="M255" i="2"/>
  <c r="V254" i="2"/>
  <c r="K477" i="2" s="1"/>
  <c r="M254" i="2"/>
  <c r="U251" i="2"/>
  <c r="U250" i="2"/>
  <c r="V249" i="2"/>
  <c r="W249" i="2" s="1"/>
  <c r="W250" i="2" s="1"/>
  <c r="M249" i="2"/>
  <c r="W248" i="2"/>
  <c r="V248" i="2"/>
  <c r="M248" i="2"/>
  <c r="W247" i="2"/>
  <c r="V247" i="2"/>
  <c r="M247" i="2"/>
  <c r="U245" i="2"/>
  <c r="U244" i="2"/>
  <c r="V243" i="2"/>
  <c r="W243" i="2" s="1"/>
  <c r="M243" i="2"/>
  <c r="V242" i="2"/>
  <c r="W242" i="2" s="1"/>
  <c r="V241" i="2"/>
  <c r="V245" i="2" s="1"/>
  <c r="U239" i="2"/>
  <c r="U238" i="2"/>
  <c r="V237" i="2"/>
  <c r="W237" i="2" s="1"/>
  <c r="M237" i="2"/>
  <c r="V236" i="2"/>
  <c r="W236" i="2" s="1"/>
  <c r="M236" i="2"/>
  <c r="W235" i="2"/>
  <c r="V235" i="2"/>
  <c r="V239" i="2" s="1"/>
  <c r="M235" i="2"/>
  <c r="U233" i="2"/>
  <c r="U232" i="2"/>
  <c r="V231" i="2"/>
  <c r="W231" i="2" s="1"/>
  <c r="M231" i="2"/>
  <c r="V230" i="2"/>
  <c r="W230" i="2" s="1"/>
  <c r="M230" i="2"/>
  <c r="V229" i="2"/>
  <c r="W229" i="2" s="1"/>
  <c r="M229" i="2"/>
  <c r="V228" i="2"/>
  <c r="W228" i="2" s="1"/>
  <c r="M228" i="2"/>
  <c r="V227" i="2"/>
  <c r="W227" i="2" s="1"/>
  <c r="M227" i="2"/>
  <c r="V226" i="2"/>
  <c r="M226" i="2"/>
  <c r="U224" i="2"/>
  <c r="U223" i="2"/>
  <c r="V222" i="2"/>
  <c r="W222" i="2" s="1"/>
  <c r="M222" i="2"/>
  <c r="V221" i="2"/>
  <c r="W221" i="2" s="1"/>
  <c r="M221" i="2"/>
  <c r="V220" i="2"/>
  <c r="W220" i="2" s="1"/>
  <c r="M220" i="2"/>
  <c r="V219" i="2"/>
  <c r="W219" i="2" s="1"/>
  <c r="M219" i="2"/>
  <c r="U217" i="2"/>
  <c r="U216" i="2"/>
  <c r="W215" i="2"/>
  <c r="W216" i="2" s="1"/>
  <c r="V215" i="2"/>
  <c r="V217" i="2" s="1"/>
  <c r="M215" i="2"/>
  <c r="U213" i="2"/>
  <c r="U212" i="2"/>
  <c r="V211" i="2"/>
  <c r="W211" i="2" s="1"/>
  <c r="M211" i="2"/>
  <c r="V210" i="2"/>
  <c r="W210" i="2" s="1"/>
  <c r="M210" i="2"/>
  <c r="W209" i="2"/>
  <c r="V209" i="2"/>
  <c r="M209" i="2"/>
  <c r="V208" i="2"/>
  <c r="W208" i="2" s="1"/>
  <c r="M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W201" i="2"/>
  <c r="V201" i="2"/>
  <c r="M201" i="2"/>
  <c r="V200" i="2"/>
  <c r="W200" i="2" s="1"/>
  <c r="M200" i="2"/>
  <c r="V199" i="2"/>
  <c r="W199" i="2" s="1"/>
  <c r="M199" i="2"/>
  <c r="V198" i="2"/>
  <c r="M198" i="2"/>
  <c r="W197" i="2"/>
  <c r="V197" i="2"/>
  <c r="M197" i="2"/>
  <c r="U194" i="2"/>
  <c r="U193" i="2"/>
  <c r="V192" i="2"/>
  <c r="W192" i="2" s="1"/>
  <c r="M192" i="2"/>
  <c r="W191" i="2"/>
  <c r="V191" i="2"/>
  <c r="M191" i="2"/>
  <c r="U189" i="2"/>
  <c r="U188" i="2"/>
  <c r="V187" i="2"/>
  <c r="W187" i="2" s="1"/>
  <c r="M187" i="2"/>
  <c r="V186" i="2"/>
  <c r="W186" i="2" s="1"/>
  <c r="M186" i="2"/>
  <c r="W185" i="2"/>
  <c r="V185" i="2"/>
  <c r="M185" i="2"/>
  <c r="W184" i="2"/>
  <c r="V184" i="2"/>
  <c r="M184" i="2"/>
  <c r="V183" i="2"/>
  <c r="W183" i="2" s="1"/>
  <c r="M183" i="2"/>
  <c r="W182" i="2"/>
  <c r="V182" i="2"/>
  <c r="M182" i="2"/>
  <c r="W181" i="2"/>
  <c r="V181" i="2"/>
  <c r="M181" i="2"/>
  <c r="V180" i="2"/>
  <c r="W180" i="2" s="1"/>
  <c r="M180" i="2"/>
  <c r="V179" i="2"/>
  <c r="W179" i="2" s="1"/>
  <c r="M179" i="2"/>
  <c r="W178" i="2"/>
  <c r="V178" i="2"/>
  <c r="W177" i="2"/>
  <c r="V177" i="2"/>
  <c r="V176" i="2"/>
  <c r="W176" i="2" s="1"/>
  <c r="M176" i="2"/>
  <c r="W175" i="2"/>
  <c r="V175" i="2"/>
  <c r="M175" i="2"/>
  <c r="W174" i="2"/>
  <c r="V174" i="2"/>
  <c r="M174" i="2"/>
  <c r="W173" i="2"/>
  <c r="V173" i="2"/>
  <c r="W172" i="2"/>
  <c r="V172" i="2"/>
  <c r="M172" i="2"/>
  <c r="W171" i="2"/>
  <c r="V171" i="2"/>
  <c r="V170" i="2"/>
  <c r="M170" i="2"/>
  <c r="U168" i="2"/>
  <c r="U167" i="2"/>
  <c r="V166" i="2"/>
  <c r="W166" i="2" s="1"/>
  <c r="M166" i="2"/>
  <c r="W165" i="2"/>
  <c r="V165" i="2"/>
  <c r="M165" i="2"/>
  <c r="W164" i="2"/>
  <c r="V164" i="2"/>
  <c r="M164" i="2"/>
  <c r="W163" i="2"/>
  <c r="V163" i="2"/>
  <c r="V167" i="2" s="1"/>
  <c r="M163" i="2"/>
  <c r="U161" i="2"/>
  <c r="U160" i="2"/>
  <c r="V159" i="2"/>
  <c r="W159" i="2" s="1"/>
  <c r="M159" i="2"/>
  <c r="W158" i="2"/>
  <c r="V158" i="2"/>
  <c r="V161" i="2" s="1"/>
  <c r="V156" i="2"/>
  <c r="U156" i="2"/>
  <c r="V155" i="2"/>
  <c r="U155" i="2"/>
  <c r="W154" i="2"/>
  <c r="V154" i="2"/>
  <c r="M154" i="2"/>
  <c r="W153" i="2"/>
  <c r="W155" i="2" s="1"/>
  <c r="V153" i="2"/>
  <c r="M153" i="2"/>
  <c r="U150" i="2"/>
  <c r="U149" i="2"/>
  <c r="W148" i="2"/>
  <c r="V148" i="2"/>
  <c r="M148" i="2"/>
  <c r="V147" i="2"/>
  <c r="W147" i="2" s="1"/>
  <c r="M147" i="2"/>
  <c r="W146" i="2"/>
  <c r="V146" i="2"/>
  <c r="M146" i="2"/>
  <c r="W145" i="2"/>
  <c r="V145" i="2"/>
  <c r="M145" i="2"/>
  <c r="V144" i="2"/>
  <c r="W144" i="2" s="1"/>
  <c r="M144" i="2"/>
  <c r="V143" i="2"/>
  <c r="W143" i="2" s="1"/>
  <c r="M143" i="2"/>
  <c r="W142" i="2"/>
  <c r="V142" i="2"/>
  <c r="V150" i="2" s="1"/>
  <c r="M142" i="2"/>
  <c r="W141" i="2"/>
  <c r="V141" i="2"/>
  <c r="V149" i="2" s="1"/>
  <c r="M141" i="2"/>
  <c r="U138" i="2"/>
  <c r="U137" i="2"/>
  <c r="V136" i="2"/>
  <c r="W136" i="2" s="1"/>
  <c r="M136" i="2"/>
  <c r="W135" i="2"/>
  <c r="V135" i="2"/>
  <c r="M135" i="2"/>
  <c r="V134" i="2"/>
  <c r="G477" i="2" s="1"/>
  <c r="M134" i="2"/>
  <c r="U130" i="2"/>
  <c r="U129" i="2"/>
  <c r="W128" i="2"/>
  <c r="V128" i="2"/>
  <c r="M128" i="2"/>
  <c r="V127" i="2"/>
  <c r="W127" i="2" s="1"/>
  <c r="M127" i="2"/>
  <c r="W126" i="2"/>
  <c r="V126" i="2"/>
  <c r="V130" i="2" s="1"/>
  <c r="M126" i="2"/>
  <c r="W125" i="2"/>
  <c r="W129" i="2" s="1"/>
  <c r="V125" i="2"/>
  <c r="F477" i="2" s="1"/>
  <c r="M125" i="2"/>
  <c r="V122" i="2"/>
  <c r="U122" i="2"/>
  <c r="U121" i="2"/>
  <c r="W120" i="2"/>
  <c r="V120" i="2"/>
  <c r="V119" i="2"/>
  <c r="W119" i="2" s="1"/>
  <c r="M119" i="2"/>
  <c r="V118" i="2"/>
  <c r="W118" i="2" s="1"/>
  <c r="W117" i="2"/>
  <c r="V117" i="2"/>
  <c r="M117" i="2"/>
  <c r="V116" i="2"/>
  <c r="V121" i="2" s="1"/>
  <c r="M116" i="2"/>
  <c r="U114" i="2"/>
  <c r="U113" i="2"/>
  <c r="V112" i="2"/>
  <c r="W112" i="2" s="1"/>
  <c r="W111" i="2"/>
  <c r="V111" i="2"/>
  <c r="M111" i="2"/>
  <c r="V110" i="2"/>
  <c r="W110" i="2" s="1"/>
  <c r="W109" i="2"/>
  <c r="V109" i="2"/>
  <c r="V108" i="2"/>
  <c r="W108" i="2" s="1"/>
  <c r="V107" i="2"/>
  <c r="V113" i="2" s="1"/>
  <c r="M107" i="2"/>
  <c r="W106" i="2"/>
  <c r="V106" i="2"/>
  <c r="M106" i="2"/>
  <c r="V105" i="2"/>
  <c r="W105" i="2" s="1"/>
  <c r="W104" i="2"/>
  <c r="V104" i="2"/>
  <c r="U102" i="2"/>
  <c r="U101" i="2"/>
  <c r="W100" i="2"/>
  <c r="V100" i="2"/>
  <c r="M100" i="2"/>
  <c r="V99" i="2"/>
  <c r="W99" i="2" s="1"/>
  <c r="M99" i="2"/>
  <c r="V98" i="2"/>
  <c r="W98" i="2" s="1"/>
  <c r="M98" i="2"/>
  <c r="V97" i="2"/>
  <c r="W97" i="2" s="1"/>
  <c r="M97" i="2"/>
  <c r="W96" i="2"/>
  <c r="V96" i="2"/>
  <c r="M96" i="2"/>
  <c r="V95" i="2"/>
  <c r="W95" i="2" s="1"/>
  <c r="M95" i="2"/>
  <c r="V94" i="2"/>
  <c r="W94" i="2" s="1"/>
  <c r="M94" i="2"/>
  <c r="V93" i="2"/>
  <c r="V101" i="2" s="1"/>
  <c r="M93" i="2"/>
  <c r="W92" i="2"/>
  <c r="V92" i="2"/>
  <c r="M92" i="2"/>
  <c r="V91" i="2"/>
  <c r="W91" i="2" s="1"/>
  <c r="W90" i="2"/>
  <c r="V90" i="2"/>
  <c r="U88" i="2"/>
  <c r="U87" i="2"/>
  <c r="W86" i="2"/>
  <c r="V86" i="2"/>
  <c r="M86" i="2"/>
  <c r="V85" i="2"/>
  <c r="W85" i="2" s="1"/>
  <c r="M85" i="2"/>
  <c r="V84" i="2"/>
  <c r="W84" i="2" s="1"/>
  <c r="W83" i="2"/>
  <c r="V83" i="2"/>
  <c r="V82" i="2"/>
  <c r="V87" i="2" s="1"/>
  <c r="M82" i="2"/>
  <c r="W81" i="2"/>
  <c r="V81" i="2"/>
  <c r="U79" i="2"/>
  <c r="U78" i="2"/>
  <c r="W77" i="2"/>
  <c r="V77" i="2"/>
  <c r="M77" i="2"/>
  <c r="W76" i="2"/>
  <c r="V76" i="2"/>
  <c r="M76" i="2"/>
  <c r="V75" i="2"/>
  <c r="W75" i="2" s="1"/>
  <c r="M75" i="2"/>
  <c r="W74" i="2"/>
  <c r="V74" i="2"/>
  <c r="M74" i="2"/>
  <c r="W73" i="2"/>
  <c r="V73" i="2"/>
  <c r="M73" i="2"/>
  <c r="W72" i="2"/>
  <c r="V72" i="2"/>
  <c r="M72" i="2"/>
  <c r="V71" i="2"/>
  <c r="W71" i="2" s="1"/>
  <c r="M71" i="2"/>
  <c r="W70" i="2"/>
  <c r="V70" i="2"/>
  <c r="M70" i="2"/>
  <c r="W69" i="2"/>
  <c r="V69" i="2"/>
  <c r="M69" i="2"/>
  <c r="W68" i="2"/>
  <c r="V68" i="2"/>
  <c r="M68" i="2"/>
  <c r="V67" i="2"/>
  <c r="W67" i="2" s="1"/>
  <c r="M67" i="2"/>
  <c r="W66" i="2"/>
  <c r="V66" i="2"/>
  <c r="M66" i="2"/>
  <c r="V65" i="2"/>
  <c r="W65" i="2" s="1"/>
  <c r="M65" i="2"/>
  <c r="W64" i="2"/>
  <c r="V64" i="2"/>
  <c r="M64" i="2"/>
  <c r="V63" i="2"/>
  <c r="U60" i="2"/>
  <c r="U59" i="2"/>
  <c r="V58" i="2"/>
  <c r="W58" i="2" s="1"/>
  <c r="V57" i="2"/>
  <c r="M57" i="2"/>
  <c r="V56" i="2"/>
  <c r="W56" i="2" s="1"/>
  <c r="M56" i="2"/>
  <c r="W55" i="2"/>
  <c r="V55" i="2"/>
  <c r="U52" i="2"/>
  <c r="V51" i="2"/>
  <c r="U51" i="2"/>
  <c r="W50" i="2"/>
  <c r="V50" i="2"/>
  <c r="M50" i="2"/>
  <c r="V49" i="2"/>
  <c r="C477" i="2" s="1"/>
  <c r="M49" i="2"/>
  <c r="U45" i="2"/>
  <c r="U44" i="2"/>
  <c r="W43" i="2"/>
  <c r="W44" i="2" s="1"/>
  <c r="V43" i="2"/>
  <c r="V45" i="2" s="1"/>
  <c r="M43" i="2"/>
  <c r="U41" i="2"/>
  <c r="U40" i="2"/>
  <c r="V39" i="2"/>
  <c r="V41" i="2" s="1"/>
  <c r="M39" i="2"/>
  <c r="V37" i="2"/>
  <c r="U37" i="2"/>
  <c r="U36" i="2"/>
  <c r="V35" i="2"/>
  <c r="V36" i="2" s="1"/>
  <c r="M35" i="2"/>
  <c r="U33" i="2"/>
  <c r="U32" i="2"/>
  <c r="W31" i="2"/>
  <c r="V31" i="2"/>
  <c r="M31" i="2"/>
  <c r="V30" i="2"/>
  <c r="W30" i="2" s="1"/>
  <c r="M30" i="2"/>
  <c r="W29" i="2"/>
  <c r="V29" i="2"/>
  <c r="M29" i="2"/>
  <c r="W28" i="2"/>
  <c r="V28" i="2"/>
  <c r="M28" i="2"/>
  <c r="W27" i="2"/>
  <c r="V27" i="2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R477" i="2" l="1"/>
  <c r="V455" i="2"/>
  <c r="V456" i="2"/>
  <c r="V60" i="2"/>
  <c r="V194" i="2"/>
  <c r="W193" i="2"/>
  <c r="I477" i="2"/>
  <c r="W59" i="2"/>
  <c r="W57" i="2"/>
  <c r="D477" i="2"/>
  <c r="V189" i="2"/>
  <c r="W149" i="2"/>
  <c r="W319" i="2"/>
  <c r="V251" i="2"/>
  <c r="V250" i="2"/>
  <c r="V188" i="2"/>
  <c r="V304" i="2"/>
  <c r="O477" i="2"/>
  <c r="V359" i="2"/>
  <c r="V233" i="2"/>
  <c r="V278" i="2"/>
  <c r="W277" i="2"/>
  <c r="W223" i="2"/>
  <c r="V224" i="2"/>
  <c r="V212" i="2"/>
  <c r="V213" i="2"/>
  <c r="M477" i="2"/>
  <c r="W298" i="2"/>
  <c r="V299" i="2"/>
  <c r="W302" i="2"/>
  <c r="W303" i="2" s="1"/>
  <c r="U471" i="2"/>
  <c r="U467" i="2"/>
  <c r="V468" i="2"/>
  <c r="E477" i="2"/>
  <c r="J9" i="2"/>
  <c r="W455" i="2"/>
  <c r="W101" i="2"/>
  <c r="W113" i="2"/>
  <c r="W167" i="2"/>
  <c r="W32" i="2"/>
  <c r="W160" i="2"/>
  <c r="W238" i="2"/>
  <c r="V32" i="2"/>
  <c r="V44" i="2"/>
  <c r="W93" i="2"/>
  <c r="W107" i="2"/>
  <c r="V129" i="2"/>
  <c r="V168" i="2"/>
  <c r="W198" i="2"/>
  <c r="W212" i="2" s="1"/>
  <c r="W226" i="2"/>
  <c r="W232" i="2" s="1"/>
  <c r="W241" i="2"/>
  <c r="W244" i="2" s="1"/>
  <c r="W280" i="2"/>
  <c r="W281" i="2" s="1"/>
  <c r="V308" i="2"/>
  <c r="V343" i="2"/>
  <c r="V366" i="2"/>
  <c r="W378" i="2"/>
  <c r="W379" i="2" s="1"/>
  <c r="W408" i="2"/>
  <c r="W417" i="2" s="1"/>
  <c r="V432" i="2"/>
  <c r="W446" i="2"/>
  <c r="W449" i="2" s="1"/>
  <c r="V469" i="2"/>
  <c r="V470" i="2" s="1"/>
  <c r="H477" i="2"/>
  <c r="V262" i="2"/>
  <c r="V303" i="2"/>
  <c r="V320" i="2"/>
  <c r="V385" i="2"/>
  <c r="V422" i="2"/>
  <c r="W464" i="2"/>
  <c r="W465" i="2" s="1"/>
  <c r="W82" i="2"/>
  <c r="W87" i="2" s="1"/>
  <c r="V216" i="2"/>
  <c r="V88" i="2"/>
  <c r="V102" i="2"/>
  <c r="V137" i="2"/>
  <c r="V281" i="2"/>
  <c r="V298" i="2"/>
  <c r="V331" i="2"/>
  <c r="V379" i="2"/>
  <c r="V395" i="2"/>
  <c r="V417" i="2"/>
  <c r="W441" i="2"/>
  <c r="W443" i="2" s="1"/>
  <c r="W458" i="2"/>
  <c r="W460" i="2" s="1"/>
  <c r="J477" i="2"/>
  <c r="V23" i="2"/>
  <c r="W39" i="2"/>
  <c r="W40" i="2" s="1"/>
  <c r="V52" i="2"/>
  <c r="V59" i="2"/>
  <c r="F9" i="2"/>
  <c r="V33" i="2"/>
  <c r="V78" i="2"/>
  <c r="W170" i="2"/>
  <c r="W188" i="2" s="1"/>
  <c r="V193" i="2"/>
  <c r="W254" i="2"/>
  <c r="W261" i="2" s="1"/>
  <c r="W270" i="2"/>
  <c r="W271" i="2" s="1"/>
  <c r="W310" i="2"/>
  <c r="W311" i="2" s="1"/>
  <c r="W327" i="2"/>
  <c r="W331" i="2" s="1"/>
  <c r="W345" i="2"/>
  <c r="W358" i="2" s="1"/>
  <c r="W368" i="2"/>
  <c r="W369" i="2" s="1"/>
  <c r="W434" i="2"/>
  <c r="W436" i="2" s="1"/>
  <c r="V465" i="2"/>
  <c r="H9" i="2"/>
  <c r="V24" i="2"/>
  <c r="V40" i="2"/>
  <c r="V114" i="2"/>
  <c r="V160" i="2"/>
  <c r="V358" i="2"/>
  <c r="L477" i="2"/>
  <c r="V138" i="2"/>
  <c r="V232" i="2"/>
  <c r="V271" i="2"/>
  <c r="V311" i="2"/>
  <c r="V369" i="2"/>
  <c r="V418" i="2"/>
  <c r="W35" i="2"/>
  <c r="W36" i="2" s="1"/>
  <c r="W49" i="2"/>
  <c r="W51" i="2" s="1"/>
  <c r="V79" i="2"/>
  <c r="W134" i="2"/>
  <c r="W137" i="2" s="1"/>
  <c r="V223" i="2"/>
  <c r="V277" i="2"/>
  <c r="B477" i="2"/>
  <c r="N477" i="2"/>
  <c r="A10" i="2"/>
  <c r="W63" i="2"/>
  <c r="W78" i="2" s="1"/>
  <c r="W116" i="2"/>
  <c r="W121" i="2" s="1"/>
  <c r="V238" i="2"/>
  <c r="V244" i="2"/>
  <c r="V375" i="2"/>
  <c r="W425" i="2"/>
  <c r="W431" i="2" s="1"/>
  <c r="V443" i="2"/>
  <c r="V449" i="2"/>
  <c r="W22" i="2"/>
  <c r="W23" i="2" s="1"/>
  <c r="V467" i="2" l="1"/>
  <c r="V471" i="2"/>
  <c r="W472" i="2"/>
</calcChain>
</file>

<file path=xl/sharedStrings.xml><?xml version="1.0" encoding="utf-8"?>
<sst xmlns="http://schemas.openxmlformats.org/spreadsheetml/2006/main" count="2731" uniqueCount="644">
  <si>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</si>
  <si>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</si>
  <si>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</si>
  <si>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</si>
  <si>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</si>
  <si>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</si>
  <si>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</si>
  <si>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</si>
  <si>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</si>
  <si>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</si>
  <si>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</si>
  <si>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</si>
  <si>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</si>
  <si>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</si>
  <si>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</si>
  <si>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</si>
  <si>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</si>
  <si>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</si>
  <si>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</si>
  <si>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</si>
  <si>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</si>
  <si>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</si>
  <si>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</si>
  <si>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</si>
  <si>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</si>
  <si>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</si>
  <si>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</si>
  <si>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</si>
  <si>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</si>
  <si>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</si>
  <si>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</si>
  <si>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</si>
  <si>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</si>
  <si>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</si>
  <si>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</si>
  <si>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</si>
  <si>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</si>
  <si>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</si>
  <si>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</si>
  <si>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</si>
  <si>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</si>
  <si>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</si>
  <si>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</si>
  <si>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</si>
  <si>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</si>
  <si>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</si>
  <si>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</si>
  <si>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</si>
  <si>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</si>
  <si>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</si>
  <si>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</si>
  <si>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</si>
  <si>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</si>
  <si>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</si>
  <si>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</si>
  <si>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</si>
  <si>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</si>
  <si>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</si>
  <si>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</si>
  <si>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</si>
  <si>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</si>
  <si>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</si>
  <si>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</si>
  <si>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</si>
  <si>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</si>
  <si>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</si>
  <si>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16.10.2023</t>
  </si>
  <si>
    <t>11.10.2023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</si>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</sst>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440" zoomScaleNormal="100" zoomScaleSheetLayoutView="100" workbookViewId="0">
      <selection activeCell="U453" sqref="U45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6" t="s">
        <v>29</v>
      </c>
      <c r="E1" s="316"/>
      <c r="F1" s="316"/>
      <c r="G1" s="14" t="s">
        <v>65</v>
      </c>
      <c r="H1" s="316" t="s">
        <v>49</v>
      </c>
      <c r="I1" s="316"/>
      <c r="J1" s="316"/>
      <c r="K1" s="316"/>
      <c r="L1" s="316"/>
      <c r="M1" s="316"/>
      <c r="N1" s="316"/>
      <c r="O1" s="317" t="s">
        <v>66</v>
      </c>
      <c r="P1" s="318"/>
      <c r="Q1" s="318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9"/>
      <c r="N3" s="319"/>
      <c r="O3" s="319"/>
      <c r="P3" s="319"/>
      <c r="Q3" s="319"/>
      <c r="R3" s="319"/>
      <c r="S3" s="319"/>
      <c r="T3" s="319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20" t="s">
        <v>8</v>
      </c>
      <c r="B5" s="320"/>
      <c r="C5" s="320"/>
      <c r="D5" s="321"/>
      <c r="E5" s="321"/>
      <c r="F5" s="322" t="s">
        <v>14</v>
      </c>
      <c r="G5" s="322"/>
      <c r="H5" s="321"/>
      <c r="I5" s="321"/>
      <c r="J5" s="321"/>
      <c r="K5" s="321"/>
      <c r="M5" s="27" t="s">
        <v>4</v>
      </c>
      <c r="N5" s="323">
        <v>45215</v>
      </c>
      <c r="O5" s="323"/>
      <c r="Q5" s="324" t="s">
        <v>3</v>
      </c>
      <c r="R5" s="325"/>
      <c r="S5" s="326" t="s">
        <v>624</v>
      </c>
      <c r="T5" s="327"/>
      <c r="Y5" s="60"/>
      <c r="Z5" s="60"/>
      <c r="AA5" s="60"/>
    </row>
    <row r="6" spans="1:28" s="17" customFormat="1" ht="24" customHeight="1" x14ac:dyDescent="0.2">
      <c r="A6" s="320" t="s">
        <v>1</v>
      </c>
      <c r="B6" s="320"/>
      <c r="C6" s="320"/>
      <c r="D6" s="328" t="s">
        <v>625</v>
      </c>
      <c r="E6" s="328"/>
      <c r="F6" s="328"/>
      <c r="G6" s="328"/>
      <c r="H6" s="328"/>
      <c r="I6" s="328"/>
      <c r="J6" s="328"/>
      <c r="K6" s="328"/>
      <c r="M6" s="27" t="s">
        <v>30</v>
      </c>
      <c r="N6" s="329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5</v>
      </c>
      <c r="R6" s="331"/>
      <c r="S6" s="332" t="s">
        <v>68</v>
      </c>
      <c r="T6" s="333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9"/>
      <c r="N7" s="49"/>
      <c r="O7" s="49"/>
      <c r="Q7" s="330"/>
      <c r="R7" s="331"/>
      <c r="S7" s="334"/>
      <c r="T7" s="335"/>
      <c r="Y7" s="60"/>
      <c r="Z7" s="60"/>
      <c r="AA7" s="60"/>
    </row>
    <row r="8" spans="1:28" s="17" customFormat="1" ht="25.5" customHeight="1" x14ac:dyDescent="0.2">
      <c r="A8" s="341" t="s">
        <v>60</v>
      </c>
      <c r="B8" s="341"/>
      <c r="C8" s="341"/>
      <c r="D8" s="342"/>
      <c r="E8" s="342"/>
      <c r="F8" s="342"/>
      <c r="G8" s="342"/>
      <c r="H8" s="342"/>
      <c r="I8" s="342"/>
      <c r="J8" s="342"/>
      <c r="K8" s="342"/>
      <c r="M8" s="27" t="s">
        <v>11</v>
      </c>
      <c r="N8" s="343">
        <v>0.41666666666666669</v>
      </c>
      <c r="O8" s="343"/>
      <c r="Q8" s="330"/>
      <c r="R8" s="331"/>
      <c r="S8" s="334"/>
      <c r="T8" s="335"/>
      <c r="Y8" s="60"/>
      <c r="Z8" s="60"/>
      <c r="AA8" s="60"/>
    </row>
    <row r="9" spans="1:28" s="17" customFormat="1" ht="39.950000000000003" customHeight="1" x14ac:dyDescent="0.2">
      <c r="A9" s="3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4"/>
      <c r="C9" s="344"/>
      <c r="D9" s="345" t="s">
        <v>48</v>
      </c>
      <c r="E9" s="346"/>
      <c r="F9" s="3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4"/>
      <c r="H9" s="347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31" t="s">
        <v>15</v>
      </c>
      <c r="N9" s="323"/>
      <c r="O9" s="323"/>
      <c r="Q9" s="330"/>
      <c r="R9" s="331"/>
      <c r="S9" s="336"/>
      <c r="T9" s="337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4"/>
      <c r="C10" s="344"/>
      <c r="D10" s="345"/>
      <c r="E10" s="346"/>
      <c r="F10" s="3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4"/>
      <c r="H10" s="348" t="str">
        <f>IFERROR(VLOOKUP($D$10,Proxy,2,FALSE),"")</f>
        <v/>
      </c>
      <c r="I10" s="348"/>
      <c r="J10" s="348"/>
      <c r="K10" s="348"/>
      <c r="M10" s="31" t="s">
        <v>35</v>
      </c>
      <c r="N10" s="343"/>
      <c r="O10" s="343"/>
      <c r="R10" s="29" t="s">
        <v>12</v>
      </c>
      <c r="S10" s="349" t="s">
        <v>69</v>
      </c>
      <c r="T10" s="35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3"/>
      <c r="O11" s="343"/>
      <c r="R11" s="29" t="s">
        <v>31</v>
      </c>
      <c r="S11" s="351" t="s">
        <v>57</v>
      </c>
      <c r="T11" s="351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2" t="s">
        <v>70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M12" s="27" t="s">
        <v>33</v>
      </c>
      <c r="N12" s="353"/>
      <c r="O12" s="353"/>
      <c r="P12" s="28"/>
      <c r="Q12"/>
      <c r="R12" s="29" t="s">
        <v>48</v>
      </c>
      <c r="S12" s="354"/>
      <c r="T12" s="354"/>
      <c r="U12"/>
      <c r="Y12" s="60"/>
      <c r="Z12" s="60"/>
      <c r="AA12" s="60"/>
    </row>
    <row r="13" spans="1:28" s="17" customFormat="1" ht="23.25" customHeight="1" x14ac:dyDescent="0.2">
      <c r="A13" s="352" t="s">
        <v>71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1"/>
      <c r="M13" s="31" t="s">
        <v>34</v>
      </c>
      <c r="N13" s="351"/>
      <c r="O13" s="351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2" t="s">
        <v>72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5" t="s">
        <v>73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/>
      <c r="M15" s="356" t="s">
        <v>63</v>
      </c>
      <c r="N15" s="356"/>
      <c r="O15" s="356"/>
      <c r="P15" s="356"/>
      <c r="Q15" s="356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9" t="s">
        <v>61</v>
      </c>
      <c r="B17" s="359" t="s">
        <v>51</v>
      </c>
      <c r="C17" s="360" t="s">
        <v>50</v>
      </c>
      <c r="D17" s="359" t="s">
        <v>52</v>
      </c>
      <c r="E17" s="359"/>
      <c r="F17" s="359" t="s">
        <v>24</v>
      </c>
      <c r="G17" s="359" t="s">
        <v>27</v>
      </c>
      <c r="H17" s="359" t="s">
        <v>25</v>
      </c>
      <c r="I17" s="359" t="s">
        <v>26</v>
      </c>
      <c r="J17" s="361" t="s">
        <v>16</v>
      </c>
      <c r="K17" s="361" t="s">
        <v>2</v>
      </c>
      <c r="L17" s="359" t="s">
        <v>28</v>
      </c>
      <c r="M17" s="359" t="s">
        <v>17</v>
      </c>
      <c r="N17" s="359"/>
      <c r="O17" s="359"/>
      <c r="P17" s="359"/>
      <c r="Q17" s="359"/>
      <c r="R17" s="358" t="s">
        <v>58</v>
      </c>
      <c r="S17" s="359"/>
      <c r="T17" s="359" t="s">
        <v>6</v>
      </c>
      <c r="U17" s="359" t="s">
        <v>44</v>
      </c>
      <c r="V17" s="363" t="s">
        <v>56</v>
      </c>
      <c r="W17" s="359" t="s">
        <v>18</v>
      </c>
      <c r="X17" s="365" t="s">
        <v>62</v>
      </c>
      <c r="Y17" s="365" t="s">
        <v>19</v>
      </c>
      <c r="Z17" s="366" t="s">
        <v>59</v>
      </c>
      <c r="AA17" s="367"/>
      <c r="AB17" s="368"/>
      <c r="AC17" s="372"/>
      <c r="AZ17" s="373" t="s">
        <v>64</v>
      </c>
    </row>
    <row r="18" spans="1:52" ht="14.25" customHeight="1" x14ac:dyDescent="0.2">
      <c r="A18" s="359"/>
      <c r="B18" s="359"/>
      <c r="C18" s="360"/>
      <c r="D18" s="359"/>
      <c r="E18" s="359"/>
      <c r="F18" s="359" t="s">
        <v>20</v>
      </c>
      <c r="G18" s="359" t="s">
        <v>21</v>
      </c>
      <c r="H18" s="359" t="s">
        <v>22</v>
      </c>
      <c r="I18" s="359" t="s">
        <v>22</v>
      </c>
      <c r="J18" s="362"/>
      <c r="K18" s="362"/>
      <c r="L18" s="359"/>
      <c r="M18" s="359"/>
      <c r="N18" s="359"/>
      <c r="O18" s="359"/>
      <c r="P18" s="359"/>
      <c r="Q18" s="359"/>
      <c r="R18" s="36" t="s">
        <v>47</v>
      </c>
      <c r="S18" s="36" t="s">
        <v>46</v>
      </c>
      <c r="T18" s="359"/>
      <c r="U18" s="359"/>
      <c r="V18" s="364"/>
      <c r="W18" s="359"/>
      <c r="X18" s="365"/>
      <c r="Y18" s="365"/>
      <c r="Z18" s="369"/>
      <c r="AA18" s="370"/>
      <c r="AB18" s="371"/>
      <c r="AC18" s="372"/>
      <c r="AZ18" s="373"/>
    </row>
    <row r="19" spans="1:52" ht="27.75" customHeight="1" x14ac:dyDescent="0.2">
      <c r="A19" s="374" t="s">
        <v>74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55"/>
      <c r="Y19" s="55"/>
    </row>
    <row r="20" spans="1:52" ht="16.5" customHeight="1" x14ac:dyDescent="0.25">
      <c r="A20" s="375" t="s">
        <v>74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66"/>
      <c r="Y20" s="66"/>
    </row>
    <row r="21" spans="1:52" ht="14.25" customHeight="1" x14ac:dyDescent="0.25">
      <c r="A21" s="376" t="s">
        <v>75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7">
        <v>4607091389258</v>
      </c>
      <c r="E22" s="37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9"/>
      <c r="O22" s="379"/>
      <c r="P22" s="379"/>
      <c r="Q22" s="380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4"/>
      <c r="B23" s="384"/>
      <c r="C23" s="384"/>
      <c r="D23" s="384"/>
      <c r="E23" s="384"/>
      <c r="F23" s="384"/>
      <c r="G23" s="384"/>
      <c r="H23" s="384"/>
      <c r="I23" s="384"/>
      <c r="J23" s="384"/>
      <c r="K23" s="384"/>
      <c r="L23" s="385"/>
      <c r="M23" s="381" t="s">
        <v>43</v>
      </c>
      <c r="N23" s="382"/>
      <c r="O23" s="382"/>
      <c r="P23" s="382"/>
      <c r="Q23" s="382"/>
      <c r="R23" s="382"/>
      <c r="S23" s="383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5"/>
      <c r="M24" s="381" t="s">
        <v>43</v>
      </c>
      <c r="N24" s="382"/>
      <c r="O24" s="382"/>
      <c r="P24" s="382"/>
      <c r="Q24" s="382"/>
      <c r="R24" s="382"/>
      <c r="S24" s="383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6" t="s">
        <v>79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7">
        <v>4607091383881</v>
      </c>
      <c r="E26" s="37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9"/>
      <c r="O26" s="379"/>
      <c r="P26" s="379"/>
      <c r="Q26" s="380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7">
        <v>4607091388237</v>
      </c>
      <c r="E27" s="37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9"/>
      <c r="O27" s="379"/>
      <c r="P27" s="379"/>
      <c r="Q27" s="380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7">
        <v>4607091383935</v>
      </c>
      <c r="E28" s="377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9"/>
      <c r="O28" s="379"/>
      <c r="P28" s="379"/>
      <c r="Q28" s="380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7">
        <v>4680115881853</v>
      </c>
      <c r="E29" s="37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9"/>
      <c r="O29" s="379"/>
      <c r="P29" s="379"/>
      <c r="Q29" s="380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7">
        <v>4607091383911</v>
      </c>
      <c r="E30" s="37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9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9"/>
      <c r="O30" s="379"/>
      <c r="P30" s="379"/>
      <c r="Q30" s="380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7">
        <v>4607091388244</v>
      </c>
      <c r="E31" s="377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9"/>
      <c r="O31" s="379"/>
      <c r="P31" s="379"/>
      <c r="Q31" s="380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4"/>
      <c r="B32" s="384"/>
      <c r="C32" s="384"/>
      <c r="D32" s="384"/>
      <c r="E32" s="384"/>
      <c r="F32" s="384"/>
      <c r="G32" s="384"/>
      <c r="H32" s="384"/>
      <c r="I32" s="384"/>
      <c r="J32" s="384"/>
      <c r="K32" s="384"/>
      <c r="L32" s="385"/>
      <c r="M32" s="381" t="s">
        <v>43</v>
      </c>
      <c r="N32" s="382"/>
      <c r="O32" s="382"/>
      <c r="P32" s="382"/>
      <c r="Q32" s="382"/>
      <c r="R32" s="382"/>
      <c r="S32" s="383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4"/>
      <c r="B33" s="384"/>
      <c r="C33" s="384"/>
      <c r="D33" s="384"/>
      <c r="E33" s="384"/>
      <c r="F33" s="384"/>
      <c r="G33" s="384"/>
      <c r="H33" s="384"/>
      <c r="I33" s="384"/>
      <c r="J33" s="384"/>
      <c r="K33" s="384"/>
      <c r="L33" s="385"/>
      <c r="M33" s="381" t="s">
        <v>43</v>
      </c>
      <c r="N33" s="382"/>
      <c r="O33" s="382"/>
      <c r="P33" s="382"/>
      <c r="Q33" s="382"/>
      <c r="R33" s="382"/>
      <c r="S33" s="383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6" t="s">
        <v>92</v>
      </c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6"/>
      <c r="O34" s="376"/>
      <c r="P34" s="376"/>
      <c r="Q34" s="376"/>
      <c r="R34" s="376"/>
      <c r="S34" s="376"/>
      <c r="T34" s="376"/>
      <c r="U34" s="376"/>
      <c r="V34" s="376"/>
      <c r="W34" s="376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7">
        <v>4607091388503</v>
      </c>
      <c r="E35" s="377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9"/>
      <c r="O35" s="379"/>
      <c r="P35" s="379"/>
      <c r="Q35" s="380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84"/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5"/>
      <c r="M36" s="381" t="s">
        <v>43</v>
      </c>
      <c r="N36" s="382"/>
      <c r="O36" s="382"/>
      <c r="P36" s="382"/>
      <c r="Q36" s="382"/>
      <c r="R36" s="382"/>
      <c r="S36" s="383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84"/>
      <c r="B37" s="384"/>
      <c r="C37" s="384"/>
      <c r="D37" s="384"/>
      <c r="E37" s="384"/>
      <c r="F37" s="384"/>
      <c r="G37" s="384"/>
      <c r="H37" s="384"/>
      <c r="I37" s="384"/>
      <c r="J37" s="384"/>
      <c r="K37" s="384"/>
      <c r="L37" s="385"/>
      <c r="M37" s="381" t="s">
        <v>43</v>
      </c>
      <c r="N37" s="382"/>
      <c r="O37" s="382"/>
      <c r="P37" s="382"/>
      <c r="Q37" s="382"/>
      <c r="R37" s="382"/>
      <c r="S37" s="383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76" t="s">
        <v>97</v>
      </c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6"/>
      <c r="O38" s="376"/>
      <c r="P38" s="376"/>
      <c r="Q38" s="376"/>
      <c r="R38" s="376"/>
      <c r="S38" s="376"/>
      <c r="T38" s="376"/>
      <c r="U38" s="376"/>
      <c r="V38" s="376"/>
      <c r="W38" s="376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77">
        <v>4607091388282</v>
      </c>
      <c r="E39" s="377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39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79"/>
      <c r="O39" s="379"/>
      <c r="P39" s="379"/>
      <c r="Q39" s="380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84"/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5"/>
      <c r="M40" s="381" t="s">
        <v>43</v>
      </c>
      <c r="N40" s="382"/>
      <c r="O40" s="382"/>
      <c r="P40" s="382"/>
      <c r="Q40" s="382"/>
      <c r="R40" s="382"/>
      <c r="S40" s="383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84"/>
      <c r="B41" s="384"/>
      <c r="C41" s="384"/>
      <c r="D41" s="384"/>
      <c r="E41" s="384"/>
      <c r="F41" s="384"/>
      <c r="G41" s="384"/>
      <c r="H41" s="384"/>
      <c r="I41" s="384"/>
      <c r="J41" s="384"/>
      <c r="K41" s="384"/>
      <c r="L41" s="385"/>
      <c r="M41" s="381" t="s">
        <v>43</v>
      </c>
      <c r="N41" s="382"/>
      <c r="O41" s="382"/>
      <c r="P41" s="382"/>
      <c r="Q41" s="382"/>
      <c r="R41" s="382"/>
      <c r="S41" s="383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76" t="s">
        <v>101</v>
      </c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6"/>
      <c r="O42" s="376"/>
      <c r="P42" s="376"/>
      <c r="Q42" s="376"/>
      <c r="R42" s="376"/>
      <c r="S42" s="376"/>
      <c r="T42" s="376"/>
      <c r="U42" s="376"/>
      <c r="V42" s="376"/>
      <c r="W42" s="376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77">
        <v>4607091389111</v>
      </c>
      <c r="E43" s="377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39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79"/>
      <c r="O43" s="379"/>
      <c r="P43" s="379"/>
      <c r="Q43" s="380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84"/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5"/>
      <c r="M44" s="381" t="s">
        <v>43</v>
      </c>
      <c r="N44" s="382"/>
      <c r="O44" s="382"/>
      <c r="P44" s="382"/>
      <c r="Q44" s="382"/>
      <c r="R44" s="382"/>
      <c r="S44" s="383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84"/>
      <c r="B45" s="384"/>
      <c r="C45" s="384"/>
      <c r="D45" s="384"/>
      <c r="E45" s="384"/>
      <c r="F45" s="384"/>
      <c r="G45" s="384"/>
      <c r="H45" s="384"/>
      <c r="I45" s="384"/>
      <c r="J45" s="384"/>
      <c r="K45" s="384"/>
      <c r="L45" s="385"/>
      <c r="M45" s="381" t="s">
        <v>43</v>
      </c>
      <c r="N45" s="382"/>
      <c r="O45" s="382"/>
      <c r="P45" s="382"/>
      <c r="Q45" s="382"/>
      <c r="R45" s="382"/>
      <c r="S45" s="383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74" t="s">
        <v>104</v>
      </c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4"/>
      <c r="O46" s="374"/>
      <c r="P46" s="374"/>
      <c r="Q46" s="374"/>
      <c r="R46" s="374"/>
      <c r="S46" s="374"/>
      <c r="T46" s="374"/>
      <c r="U46" s="374"/>
      <c r="V46" s="374"/>
      <c r="W46" s="374"/>
      <c r="X46" s="55"/>
      <c r="Y46" s="55"/>
    </row>
    <row r="47" spans="1:52" ht="16.5" customHeight="1" x14ac:dyDescent="0.25">
      <c r="A47" s="375" t="s">
        <v>105</v>
      </c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375"/>
      <c r="V47" s="375"/>
      <c r="W47" s="375"/>
      <c r="X47" s="66"/>
      <c r="Y47" s="66"/>
    </row>
    <row r="48" spans="1:52" ht="14.25" customHeight="1" x14ac:dyDescent="0.25">
      <c r="A48" s="376" t="s">
        <v>106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77">
        <v>4680115881440</v>
      </c>
      <c r="E49" s="377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3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79"/>
      <c r="O49" s="379"/>
      <c r="P49" s="379"/>
      <c r="Q49" s="380"/>
      <c r="R49" s="40" t="s">
        <v>48</v>
      </c>
      <c r="S49" s="40" t="s">
        <v>48</v>
      </c>
      <c r="T49" s="41" t="s">
        <v>0</v>
      </c>
      <c r="U49" s="59">
        <v>300</v>
      </c>
      <c r="V49" s="56">
        <f>IFERROR(IF(U49="",0,CEILING((U49/$H49),1)*$H49),"")</f>
        <v>302.40000000000003</v>
      </c>
      <c r="W49" s="42">
        <f>IFERROR(IF(V49=0,"",ROUNDUP(V49/H49,0)*0.02175),"")</f>
        <v>0.60899999999999999</v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77">
        <v>4680115881433</v>
      </c>
      <c r="E50" s="377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3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79"/>
      <c r="O50" s="379"/>
      <c r="P50" s="379"/>
      <c r="Q50" s="380"/>
      <c r="R50" s="40" t="s">
        <v>48</v>
      </c>
      <c r="S50" s="40" t="s">
        <v>48</v>
      </c>
      <c r="T50" s="41" t="s">
        <v>0</v>
      </c>
      <c r="U50" s="59">
        <v>157.5</v>
      </c>
      <c r="V50" s="56">
        <f>IFERROR(IF(U50="",0,CEILING((U50/$H50),1)*$H50),"")</f>
        <v>159.30000000000001</v>
      </c>
      <c r="W50" s="42">
        <f>IFERROR(IF(V50=0,"",ROUNDUP(V50/H50,0)*0.00753),"")</f>
        <v>0.44427</v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84"/>
      <c r="B51" s="384"/>
      <c r="C51" s="384"/>
      <c r="D51" s="384"/>
      <c r="E51" s="384"/>
      <c r="F51" s="384"/>
      <c r="G51" s="384"/>
      <c r="H51" s="384"/>
      <c r="I51" s="384"/>
      <c r="J51" s="384"/>
      <c r="K51" s="384"/>
      <c r="L51" s="385"/>
      <c r="M51" s="381" t="s">
        <v>43</v>
      </c>
      <c r="N51" s="382"/>
      <c r="O51" s="382"/>
      <c r="P51" s="382"/>
      <c r="Q51" s="382"/>
      <c r="R51" s="382"/>
      <c r="S51" s="383"/>
      <c r="T51" s="43" t="s">
        <v>42</v>
      </c>
      <c r="U51" s="44">
        <f>IFERROR(U49/H49,"0")+IFERROR(U50/H50,"0")</f>
        <v>86.1111111111111</v>
      </c>
      <c r="V51" s="44">
        <f>IFERROR(V49/H49,"0")+IFERROR(V50/H50,"0")</f>
        <v>87</v>
      </c>
      <c r="W51" s="44">
        <f>IFERROR(IF(W49="",0,W49),"0")+IFERROR(IF(W50="",0,W50),"0")</f>
        <v>1.0532699999999999</v>
      </c>
      <c r="X51" s="68"/>
      <c r="Y51" s="68"/>
    </row>
    <row r="52" spans="1:52" x14ac:dyDescent="0.2">
      <c r="A52" s="384"/>
      <c r="B52" s="384"/>
      <c r="C52" s="384"/>
      <c r="D52" s="384"/>
      <c r="E52" s="384"/>
      <c r="F52" s="384"/>
      <c r="G52" s="384"/>
      <c r="H52" s="384"/>
      <c r="I52" s="384"/>
      <c r="J52" s="384"/>
      <c r="K52" s="384"/>
      <c r="L52" s="385"/>
      <c r="M52" s="381" t="s">
        <v>43</v>
      </c>
      <c r="N52" s="382"/>
      <c r="O52" s="382"/>
      <c r="P52" s="382"/>
      <c r="Q52" s="382"/>
      <c r="R52" s="382"/>
      <c r="S52" s="383"/>
      <c r="T52" s="43" t="s">
        <v>0</v>
      </c>
      <c r="U52" s="44">
        <f>IFERROR(SUM(U49:U50),"0")</f>
        <v>457.5</v>
      </c>
      <c r="V52" s="44">
        <f>IFERROR(SUM(V49:V50),"0")</f>
        <v>461.70000000000005</v>
      </c>
      <c r="W52" s="43"/>
      <c r="X52" s="68"/>
      <c r="Y52" s="68"/>
    </row>
    <row r="53" spans="1:52" ht="16.5" customHeight="1" x14ac:dyDescent="0.25">
      <c r="A53" s="375" t="s">
        <v>112</v>
      </c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75"/>
      <c r="O53" s="375"/>
      <c r="P53" s="375"/>
      <c r="Q53" s="375"/>
      <c r="R53" s="375"/>
      <c r="S53" s="375"/>
      <c r="T53" s="375"/>
      <c r="U53" s="375"/>
      <c r="V53" s="375"/>
      <c r="W53" s="375"/>
      <c r="X53" s="66"/>
      <c r="Y53" s="66"/>
    </row>
    <row r="54" spans="1:52" ht="14.25" customHeight="1" x14ac:dyDescent="0.25">
      <c r="A54" s="376" t="s">
        <v>113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77">
        <v>4680115881426</v>
      </c>
      <c r="E55" s="377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397" t="s">
        <v>116</v>
      </c>
      <c r="N55" s="379"/>
      <c r="O55" s="379"/>
      <c r="P55" s="379"/>
      <c r="Q55" s="380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77">
        <v>4680115881426</v>
      </c>
      <c r="E56" s="377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3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9"/>
      <c r="O56" s="379"/>
      <c r="P56" s="379"/>
      <c r="Q56" s="380"/>
      <c r="R56" s="40" t="s">
        <v>48</v>
      </c>
      <c r="S56" s="40" t="s">
        <v>48</v>
      </c>
      <c r="T56" s="41" t="s">
        <v>0</v>
      </c>
      <c r="U56" s="59">
        <v>20</v>
      </c>
      <c r="V56" s="56">
        <f>IFERROR(IF(U56="",0,CEILING((U56/$H56),1)*$H56),"")</f>
        <v>21.6</v>
      </c>
      <c r="W56" s="42">
        <f>IFERROR(IF(V56=0,"",ROUNDUP(V56/H56,0)*0.02175),"")</f>
        <v>4.3499999999999997E-2</v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77">
        <v>4680115881419</v>
      </c>
      <c r="E57" s="377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9"/>
      <c r="O57" s="379"/>
      <c r="P57" s="379"/>
      <c r="Q57" s="380"/>
      <c r="R57" s="40" t="s">
        <v>48</v>
      </c>
      <c r="S57" s="40" t="s">
        <v>48</v>
      </c>
      <c r="T57" s="41" t="s">
        <v>0</v>
      </c>
      <c r="U57" s="59">
        <v>270</v>
      </c>
      <c r="V57" s="56">
        <f>IFERROR(IF(U57="",0,CEILING((U57/$H57),1)*$H57),"")</f>
        <v>270</v>
      </c>
      <c r="W57" s="42">
        <f>IFERROR(IF(V57=0,"",ROUNDUP(V57/H57,0)*0.00937),"")</f>
        <v>0.56220000000000003</v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77">
        <v>4680115881525</v>
      </c>
      <c r="E58" s="377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400" t="s">
        <v>123</v>
      </c>
      <c r="N58" s="379"/>
      <c r="O58" s="379"/>
      <c r="P58" s="379"/>
      <c r="Q58" s="380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84"/>
      <c r="B59" s="384"/>
      <c r="C59" s="384"/>
      <c r="D59" s="384"/>
      <c r="E59" s="384"/>
      <c r="F59" s="384"/>
      <c r="G59" s="384"/>
      <c r="H59" s="384"/>
      <c r="I59" s="384"/>
      <c r="J59" s="384"/>
      <c r="K59" s="384"/>
      <c r="L59" s="385"/>
      <c r="M59" s="381" t="s">
        <v>43</v>
      </c>
      <c r="N59" s="382"/>
      <c r="O59" s="382"/>
      <c r="P59" s="382"/>
      <c r="Q59" s="382"/>
      <c r="R59" s="382"/>
      <c r="S59" s="383"/>
      <c r="T59" s="43" t="s">
        <v>42</v>
      </c>
      <c r="U59" s="44">
        <f>IFERROR(U55/H55,"0")+IFERROR(U56/H56,"0")+IFERROR(U57/H57,"0")+IFERROR(U58/H58,"0")</f>
        <v>61.851851851851855</v>
      </c>
      <c r="V59" s="44">
        <f>IFERROR(V55/H55,"0")+IFERROR(V56/H56,"0")+IFERROR(V57/H57,"0")+IFERROR(V58/H58,"0")</f>
        <v>62</v>
      </c>
      <c r="W59" s="44">
        <f>IFERROR(IF(W55="",0,W55),"0")+IFERROR(IF(W56="",0,W56),"0")+IFERROR(IF(W57="",0,W57),"0")+IFERROR(IF(W58="",0,W58),"0")</f>
        <v>0.60570000000000002</v>
      </c>
      <c r="X59" s="68"/>
      <c r="Y59" s="68"/>
    </row>
    <row r="60" spans="1:52" x14ac:dyDescent="0.2">
      <c r="A60" s="384"/>
      <c r="B60" s="384"/>
      <c r="C60" s="384"/>
      <c r="D60" s="384"/>
      <c r="E60" s="384"/>
      <c r="F60" s="384"/>
      <c r="G60" s="384"/>
      <c r="H60" s="384"/>
      <c r="I60" s="384"/>
      <c r="J60" s="384"/>
      <c r="K60" s="384"/>
      <c r="L60" s="385"/>
      <c r="M60" s="381" t="s">
        <v>43</v>
      </c>
      <c r="N60" s="382"/>
      <c r="O60" s="382"/>
      <c r="P60" s="382"/>
      <c r="Q60" s="382"/>
      <c r="R60" s="382"/>
      <c r="S60" s="383"/>
      <c r="T60" s="43" t="s">
        <v>0</v>
      </c>
      <c r="U60" s="44">
        <f>IFERROR(SUM(U55:U58),"0")</f>
        <v>290</v>
      </c>
      <c r="V60" s="44">
        <f>IFERROR(SUM(V55:V58),"0")</f>
        <v>291.60000000000002</v>
      </c>
      <c r="W60" s="43"/>
      <c r="X60" s="68"/>
      <c r="Y60" s="68"/>
    </row>
    <row r="61" spans="1:52" ht="16.5" customHeight="1" x14ac:dyDescent="0.25">
      <c r="A61" s="375" t="s">
        <v>104</v>
      </c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75"/>
      <c r="O61" s="375"/>
      <c r="P61" s="375"/>
      <c r="Q61" s="375"/>
      <c r="R61" s="375"/>
      <c r="S61" s="375"/>
      <c r="T61" s="375"/>
      <c r="U61" s="375"/>
      <c r="V61" s="375"/>
      <c r="W61" s="375"/>
      <c r="X61" s="66"/>
      <c r="Y61" s="66"/>
    </row>
    <row r="62" spans="1:52" ht="14.25" customHeight="1" x14ac:dyDescent="0.25">
      <c r="A62" s="376" t="s">
        <v>113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77">
        <v>4607091382945</v>
      </c>
      <c r="E63" s="377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401" t="s">
        <v>126</v>
      </c>
      <c r="N63" s="379"/>
      <c r="O63" s="379"/>
      <c r="P63" s="379"/>
      <c r="Q63" s="380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7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77">
        <v>4607091385670</v>
      </c>
      <c r="E64" s="377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4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9"/>
      <c r="O64" s="379"/>
      <c r="P64" s="379"/>
      <c r="Q64" s="380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77">
        <v>4680115881327</v>
      </c>
      <c r="E65" s="377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40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9"/>
      <c r="O65" s="379"/>
      <c r="P65" s="379"/>
      <c r="Q65" s="380"/>
      <c r="R65" s="40" t="s">
        <v>48</v>
      </c>
      <c r="S65" s="40" t="s">
        <v>48</v>
      </c>
      <c r="T65" s="41" t="s">
        <v>0</v>
      </c>
      <c r="U65" s="59">
        <v>10</v>
      </c>
      <c r="V65" s="56">
        <f t="shared" si="2"/>
        <v>10.8</v>
      </c>
      <c r="W65" s="42">
        <f>IFERROR(IF(V65=0,"",ROUNDUP(V65/H65,0)*0.02175),"")</f>
        <v>2.1749999999999999E-2</v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77">
        <v>4680115882133</v>
      </c>
      <c r="E66" s="37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4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79"/>
      <c r="O66" s="379"/>
      <c r="P66" s="379"/>
      <c r="Q66" s="380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77">
        <v>4607091382952</v>
      </c>
      <c r="E67" s="377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4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79"/>
      <c r="O67" s="379"/>
      <c r="P67" s="379"/>
      <c r="Q67" s="380"/>
      <c r="R67" s="40" t="s">
        <v>48</v>
      </c>
      <c r="S67" s="40" t="s">
        <v>48</v>
      </c>
      <c r="T67" s="41" t="s">
        <v>0</v>
      </c>
      <c r="U67" s="59">
        <v>120</v>
      </c>
      <c r="V67" s="56">
        <f t="shared" si="2"/>
        <v>120</v>
      </c>
      <c r="W67" s="42">
        <f>IFERROR(IF(V67=0,"",ROUNDUP(V67/H67,0)*0.00753),"")</f>
        <v>0.30120000000000002</v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77">
        <v>4680115882539</v>
      </c>
      <c r="E68" s="377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4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79"/>
      <c r="O68" s="379"/>
      <c r="P68" s="379"/>
      <c r="Q68" s="380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77">
        <v>4607091385687</v>
      </c>
      <c r="E69" s="377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4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9"/>
      <c r="O69" s="379"/>
      <c r="P69" s="379"/>
      <c r="Q69" s="380"/>
      <c r="R69" s="40" t="s">
        <v>48</v>
      </c>
      <c r="S69" s="40" t="s">
        <v>48</v>
      </c>
      <c r="T69" s="41" t="s">
        <v>0</v>
      </c>
      <c r="U69" s="59">
        <v>200</v>
      </c>
      <c r="V69" s="56">
        <f t="shared" si="2"/>
        <v>200</v>
      </c>
      <c r="W69" s="42">
        <f t="shared" si="3"/>
        <v>0.46849999999999997</v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77">
        <v>4607091384604</v>
      </c>
      <c r="E70" s="377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40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9"/>
      <c r="O70" s="379"/>
      <c r="P70" s="379"/>
      <c r="Q70" s="380"/>
      <c r="R70" s="40" t="s">
        <v>48</v>
      </c>
      <c r="S70" s="40" t="s">
        <v>48</v>
      </c>
      <c r="T70" s="41" t="s">
        <v>0</v>
      </c>
      <c r="U70" s="59">
        <v>96</v>
      </c>
      <c r="V70" s="56">
        <f t="shared" si="2"/>
        <v>96</v>
      </c>
      <c r="W70" s="42">
        <f t="shared" si="3"/>
        <v>0.22488</v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77">
        <v>4680115880283</v>
      </c>
      <c r="E71" s="377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4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9"/>
      <c r="O71" s="379"/>
      <c r="P71" s="379"/>
      <c r="Q71" s="380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77">
        <v>4680115881518</v>
      </c>
      <c r="E72" s="377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4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9"/>
      <c r="O72" s="379"/>
      <c r="P72" s="379"/>
      <c r="Q72" s="380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77">
        <v>4680115881303</v>
      </c>
      <c r="E73" s="377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4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79"/>
      <c r="O73" s="379"/>
      <c r="P73" s="379"/>
      <c r="Q73" s="380"/>
      <c r="R73" s="40" t="s">
        <v>48</v>
      </c>
      <c r="S73" s="40" t="s">
        <v>48</v>
      </c>
      <c r="T73" s="41" t="s">
        <v>0</v>
      </c>
      <c r="U73" s="59">
        <v>180</v>
      </c>
      <c r="V73" s="56">
        <f t="shared" si="2"/>
        <v>180</v>
      </c>
      <c r="W73" s="42">
        <f t="shared" si="3"/>
        <v>0.37480000000000002</v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4301011352</v>
      </c>
      <c r="D74" s="377">
        <v>4607091388466</v>
      </c>
      <c r="E74" s="377"/>
      <c r="F74" s="63">
        <v>0.45</v>
      </c>
      <c r="G74" s="38">
        <v>6</v>
      </c>
      <c r="H74" s="63">
        <v>2.7</v>
      </c>
      <c r="I74" s="63">
        <v>2.9</v>
      </c>
      <c r="J74" s="38">
        <v>156</v>
      </c>
      <c r="K74" s="39" t="s">
        <v>138</v>
      </c>
      <c r="L74" s="38">
        <v>45</v>
      </c>
      <c r="M74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79"/>
      <c r="O74" s="379"/>
      <c r="P74" s="379"/>
      <c r="Q74" s="380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151</v>
      </c>
      <c r="B75" s="64" t="s">
        <v>152</v>
      </c>
      <c r="C75" s="37">
        <v>4301011417</v>
      </c>
      <c r="D75" s="377">
        <v>4680115880269</v>
      </c>
      <c r="E75" s="377"/>
      <c r="F75" s="63">
        <v>0.375</v>
      </c>
      <c r="G75" s="38">
        <v>10</v>
      </c>
      <c r="H75" s="63">
        <v>3.75</v>
      </c>
      <c r="I75" s="63">
        <v>3.99</v>
      </c>
      <c r="J75" s="38">
        <v>120</v>
      </c>
      <c r="K75" s="39" t="s">
        <v>138</v>
      </c>
      <c r="L75" s="38">
        <v>50</v>
      </c>
      <c r="M75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79"/>
      <c r="O75" s="379"/>
      <c r="P75" s="379"/>
      <c r="Q75" s="380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IFERROR(IF(V75=0,"",ROUNDUP(V75/H75,0)*0.00937),"")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16.5" customHeight="1" x14ac:dyDescent="0.25">
      <c r="A76" s="64" t="s">
        <v>153</v>
      </c>
      <c r="B76" s="64" t="s">
        <v>154</v>
      </c>
      <c r="C76" s="37">
        <v>4301011415</v>
      </c>
      <c r="D76" s="377">
        <v>4680115880429</v>
      </c>
      <c r="E76" s="377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9" t="s">
        <v>138</v>
      </c>
      <c r="L76" s="38">
        <v>50</v>
      </c>
      <c r="M76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79"/>
      <c r="O76" s="379"/>
      <c r="P76" s="379"/>
      <c r="Q76" s="380"/>
      <c r="R76" s="40" t="s">
        <v>48</v>
      </c>
      <c r="S76" s="40" t="s">
        <v>48</v>
      </c>
      <c r="T76" s="41" t="s">
        <v>0</v>
      </c>
      <c r="U76" s="59">
        <v>90</v>
      </c>
      <c r="V76" s="56">
        <f t="shared" si="2"/>
        <v>90</v>
      </c>
      <c r="W76" s="42">
        <f>IFERROR(IF(V76=0,"",ROUNDUP(V76/H76,0)*0.00937),"")</f>
        <v>0.18740000000000001</v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4301011462</v>
      </c>
      <c r="D77" s="377">
        <v>4680115881457</v>
      </c>
      <c r="E77" s="377"/>
      <c r="F77" s="63">
        <v>0.75</v>
      </c>
      <c r="G77" s="38">
        <v>6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79"/>
      <c r="O77" s="379"/>
      <c r="P77" s="379"/>
      <c r="Q77" s="380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x14ac:dyDescent="0.2">
      <c r="A78" s="384"/>
      <c r="B78" s="384"/>
      <c r="C78" s="384"/>
      <c r="D78" s="384"/>
      <c r="E78" s="384"/>
      <c r="F78" s="384"/>
      <c r="G78" s="384"/>
      <c r="H78" s="384"/>
      <c r="I78" s="384"/>
      <c r="J78" s="384"/>
      <c r="K78" s="384"/>
      <c r="L78" s="385"/>
      <c r="M78" s="381" t="s">
        <v>43</v>
      </c>
      <c r="N78" s="382"/>
      <c r="O78" s="382"/>
      <c r="P78" s="382"/>
      <c r="Q78" s="382"/>
      <c r="R78" s="382"/>
      <c r="S78" s="383"/>
      <c r="T78" s="43" t="s">
        <v>42</v>
      </c>
      <c r="U78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174.92592592592592</v>
      </c>
      <c r="V78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175</v>
      </c>
      <c r="W78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1.57853</v>
      </c>
      <c r="X78" s="68"/>
      <c r="Y78" s="68"/>
    </row>
    <row r="79" spans="1:52" x14ac:dyDescent="0.2">
      <c r="A79" s="384"/>
      <c r="B79" s="384"/>
      <c r="C79" s="384"/>
      <c r="D79" s="384"/>
      <c r="E79" s="384"/>
      <c r="F79" s="384"/>
      <c r="G79" s="384"/>
      <c r="H79" s="384"/>
      <c r="I79" s="384"/>
      <c r="J79" s="384"/>
      <c r="K79" s="384"/>
      <c r="L79" s="385"/>
      <c r="M79" s="381" t="s">
        <v>43</v>
      </c>
      <c r="N79" s="382"/>
      <c r="O79" s="382"/>
      <c r="P79" s="382"/>
      <c r="Q79" s="382"/>
      <c r="R79" s="382"/>
      <c r="S79" s="383"/>
      <c r="T79" s="43" t="s">
        <v>0</v>
      </c>
      <c r="U79" s="44">
        <f>IFERROR(SUM(U63:U77),"0")</f>
        <v>696</v>
      </c>
      <c r="V79" s="44">
        <f>IFERROR(SUM(V63:V77),"0")</f>
        <v>696.8</v>
      </c>
      <c r="W79" s="43"/>
      <c r="X79" s="68"/>
      <c r="Y79" s="68"/>
    </row>
    <row r="80" spans="1:52" ht="14.25" customHeight="1" x14ac:dyDescent="0.25">
      <c r="A80" s="376" t="s">
        <v>106</v>
      </c>
      <c r="B80" s="376"/>
      <c r="C80" s="376"/>
      <c r="D80" s="376"/>
      <c r="E80" s="376"/>
      <c r="F80" s="376"/>
      <c r="G80" s="376"/>
      <c r="H80" s="376"/>
      <c r="I80" s="376"/>
      <c r="J80" s="376"/>
      <c r="K80" s="376"/>
      <c r="L80" s="376"/>
      <c r="M80" s="376"/>
      <c r="N80" s="376"/>
      <c r="O80" s="376"/>
      <c r="P80" s="376"/>
      <c r="Q80" s="376"/>
      <c r="R80" s="376"/>
      <c r="S80" s="376"/>
      <c r="T80" s="376"/>
      <c r="U80" s="376"/>
      <c r="V80" s="376"/>
      <c r="W80" s="376"/>
      <c r="X80" s="67"/>
      <c r="Y80" s="67"/>
    </row>
    <row r="81" spans="1:52" ht="27" customHeight="1" x14ac:dyDescent="0.25">
      <c r="A81" s="64" t="s">
        <v>157</v>
      </c>
      <c r="B81" s="64" t="s">
        <v>158</v>
      </c>
      <c r="C81" s="37">
        <v>4301020189</v>
      </c>
      <c r="D81" s="377">
        <v>4607091384789</v>
      </c>
      <c r="E81" s="377"/>
      <c r="F81" s="63">
        <v>1</v>
      </c>
      <c r="G81" s="38">
        <v>6</v>
      </c>
      <c r="H81" s="63">
        <v>6</v>
      </c>
      <c r="I81" s="63">
        <v>6.36</v>
      </c>
      <c r="J81" s="38">
        <v>104</v>
      </c>
      <c r="K81" s="39" t="s">
        <v>109</v>
      </c>
      <c r="L81" s="38">
        <v>45</v>
      </c>
      <c r="M81" s="416" t="s">
        <v>159</v>
      </c>
      <c r="N81" s="379"/>
      <c r="O81" s="379"/>
      <c r="P81" s="379"/>
      <c r="Q81" s="380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ref="V81:V86" si="4">IFERROR(IF(U81="",0,CEILING((U81/$H81),1)*$H81),"")</f>
        <v>0</v>
      </c>
      <c r="W81" s="42" t="str">
        <f>IFERROR(IF(V81=0,"",ROUNDUP(V81/H81,0)*0.01196),"")</f>
        <v/>
      </c>
      <c r="X81" s="69" t="s">
        <v>48</v>
      </c>
      <c r="Y81" s="70" t="s">
        <v>48</v>
      </c>
      <c r="AC81" s="71"/>
      <c r="AZ81" s="104" t="s">
        <v>65</v>
      </c>
    </row>
    <row r="82" spans="1:52" ht="16.5" customHeight="1" x14ac:dyDescent="0.25">
      <c r="A82" s="64" t="s">
        <v>160</v>
      </c>
      <c r="B82" s="64" t="s">
        <v>161</v>
      </c>
      <c r="C82" s="37">
        <v>4301020235</v>
      </c>
      <c r="D82" s="377">
        <v>4680115881488</v>
      </c>
      <c r="E82" s="377"/>
      <c r="F82" s="63">
        <v>1.35</v>
      </c>
      <c r="G82" s="38">
        <v>8</v>
      </c>
      <c r="H82" s="63">
        <v>10.8</v>
      </c>
      <c r="I82" s="63">
        <v>11.28</v>
      </c>
      <c r="J82" s="38">
        <v>48</v>
      </c>
      <c r="K82" s="39" t="s">
        <v>109</v>
      </c>
      <c r="L82" s="38">
        <v>50</v>
      </c>
      <c r="M82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79"/>
      <c r="O82" s="379"/>
      <c r="P82" s="379"/>
      <c r="Q82" s="380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27" customHeight="1" x14ac:dyDescent="0.25">
      <c r="A83" s="64" t="s">
        <v>162</v>
      </c>
      <c r="B83" s="64" t="s">
        <v>163</v>
      </c>
      <c r="C83" s="37">
        <v>4301020183</v>
      </c>
      <c r="D83" s="377">
        <v>4607091384765</v>
      </c>
      <c r="E83" s="377"/>
      <c r="F83" s="63">
        <v>0.42</v>
      </c>
      <c r="G83" s="38">
        <v>6</v>
      </c>
      <c r="H83" s="63">
        <v>2.52</v>
      </c>
      <c r="I83" s="63">
        <v>2.72</v>
      </c>
      <c r="J83" s="38">
        <v>156</v>
      </c>
      <c r="K83" s="39" t="s">
        <v>109</v>
      </c>
      <c r="L83" s="38">
        <v>45</v>
      </c>
      <c r="M83" s="418" t="s">
        <v>164</v>
      </c>
      <c r="N83" s="379"/>
      <c r="O83" s="379"/>
      <c r="P83" s="379"/>
      <c r="Q83" s="380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4301020258</v>
      </c>
      <c r="D84" s="377">
        <v>4680115882775</v>
      </c>
      <c r="E84" s="377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9" t="s">
        <v>138</v>
      </c>
      <c r="L84" s="38">
        <v>50</v>
      </c>
      <c r="M84" s="419" t="s">
        <v>167</v>
      </c>
      <c r="N84" s="379"/>
      <c r="O84" s="379"/>
      <c r="P84" s="379"/>
      <c r="Q84" s="380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IFERROR(IF(V84=0,"",ROUNDUP(V84/H84,0)*0.00502),"")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4301020217</v>
      </c>
      <c r="D85" s="377">
        <v>4680115880658</v>
      </c>
      <c r="E85" s="377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9" t="s">
        <v>109</v>
      </c>
      <c r="L85" s="38">
        <v>50</v>
      </c>
      <c r="M85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79"/>
      <c r="O85" s="379"/>
      <c r="P85" s="379"/>
      <c r="Q85" s="380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170</v>
      </c>
      <c r="B86" s="64" t="s">
        <v>171</v>
      </c>
      <c r="C86" s="37">
        <v>4301020223</v>
      </c>
      <c r="D86" s="377">
        <v>4607091381962</v>
      </c>
      <c r="E86" s="377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9" t="s">
        <v>109</v>
      </c>
      <c r="L86" s="38">
        <v>50</v>
      </c>
      <c r="M86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79"/>
      <c r="O86" s="379"/>
      <c r="P86" s="379"/>
      <c r="Q86" s="380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x14ac:dyDescent="0.2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5"/>
      <c r="M87" s="381" t="s">
        <v>43</v>
      </c>
      <c r="N87" s="382"/>
      <c r="O87" s="382"/>
      <c r="P87" s="382"/>
      <c r="Q87" s="382"/>
      <c r="R87" s="382"/>
      <c r="S87" s="383"/>
      <c r="T87" s="43" t="s">
        <v>42</v>
      </c>
      <c r="U87" s="44">
        <f>IFERROR(U81/H81,"0")+IFERROR(U82/H82,"0")+IFERROR(U83/H83,"0")+IFERROR(U84/H84,"0")+IFERROR(U85/H85,"0")+IFERROR(U86/H86,"0")</f>
        <v>0</v>
      </c>
      <c r="V87" s="44">
        <f>IFERROR(V81/H81,"0")+IFERROR(V82/H82,"0")+IFERROR(V83/H83,"0")+IFERROR(V84/H84,"0")+IFERROR(V85/H85,"0")+IFERROR(V86/H86,"0")</f>
        <v>0</v>
      </c>
      <c r="W87" s="44">
        <f>IFERROR(IF(W81="",0,W81),"0")+IFERROR(IF(W82="",0,W82),"0")+IFERROR(IF(W83="",0,W83),"0")+IFERROR(IF(W84="",0,W84),"0")+IFERROR(IF(W85="",0,W85),"0")+IFERROR(IF(W86="",0,W86),"0")</f>
        <v>0</v>
      </c>
      <c r="X87" s="68"/>
      <c r="Y87" s="68"/>
    </row>
    <row r="88" spans="1:52" x14ac:dyDescent="0.2">
      <c r="A88" s="384"/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5"/>
      <c r="M88" s="381" t="s">
        <v>43</v>
      </c>
      <c r="N88" s="382"/>
      <c r="O88" s="382"/>
      <c r="P88" s="382"/>
      <c r="Q88" s="382"/>
      <c r="R88" s="382"/>
      <c r="S88" s="383"/>
      <c r="T88" s="43" t="s">
        <v>0</v>
      </c>
      <c r="U88" s="44">
        <f>IFERROR(SUM(U81:U86),"0")</f>
        <v>0</v>
      </c>
      <c r="V88" s="44">
        <f>IFERROR(SUM(V81:V86),"0")</f>
        <v>0</v>
      </c>
      <c r="W88" s="43"/>
      <c r="X88" s="68"/>
      <c r="Y88" s="68"/>
    </row>
    <row r="89" spans="1:52" ht="14.25" customHeight="1" x14ac:dyDescent="0.25">
      <c r="A89" s="376" t="s">
        <v>75</v>
      </c>
      <c r="B89" s="376"/>
      <c r="C89" s="376"/>
      <c r="D89" s="376"/>
      <c r="E89" s="376"/>
      <c r="F89" s="376"/>
      <c r="G89" s="376"/>
      <c r="H89" s="376"/>
      <c r="I89" s="376"/>
      <c r="J89" s="376"/>
      <c r="K89" s="376"/>
      <c r="L89" s="376"/>
      <c r="M89" s="376"/>
      <c r="N89" s="376"/>
      <c r="O89" s="376"/>
      <c r="P89" s="376"/>
      <c r="Q89" s="376"/>
      <c r="R89" s="376"/>
      <c r="S89" s="376"/>
      <c r="T89" s="376"/>
      <c r="U89" s="376"/>
      <c r="V89" s="376"/>
      <c r="W89" s="376"/>
      <c r="X89" s="67"/>
      <c r="Y89" s="67"/>
    </row>
    <row r="90" spans="1:52" ht="27" customHeight="1" x14ac:dyDescent="0.25">
      <c r="A90" s="64" t="s">
        <v>172</v>
      </c>
      <c r="B90" s="64" t="s">
        <v>173</v>
      </c>
      <c r="C90" s="37">
        <v>4301031234</v>
      </c>
      <c r="D90" s="377">
        <v>4680115883444</v>
      </c>
      <c r="E90" s="377"/>
      <c r="F90" s="63">
        <v>0.35</v>
      </c>
      <c r="G90" s="38">
        <v>8</v>
      </c>
      <c r="H90" s="63">
        <v>2.8</v>
      </c>
      <c r="I90" s="63">
        <v>3.0880000000000001</v>
      </c>
      <c r="J90" s="38">
        <v>156</v>
      </c>
      <c r="K90" s="39" t="s">
        <v>96</v>
      </c>
      <c r="L90" s="38">
        <v>90</v>
      </c>
      <c r="M90" s="422" t="s">
        <v>174</v>
      </c>
      <c r="N90" s="379"/>
      <c r="O90" s="379"/>
      <c r="P90" s="379"/>
      <c r="Q90" s="380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ref="V90:V100" si="5">IFERROR(IF(U90="",0,CEILING((U90/$H90),1)*$H90),"")</f>
        <v>0</v>
      </c>
      <c r="W90" s="42" t="str">
        <f>IFERROR(IF(V90=0,"",ROUNDUP(V90/H90,0)*0.00753),"")</f>
        <v/>
      </c>
      <c r="X90" s="69" t="s">
        <v>48</v>
      </c>
      <c r="Y90" s="70" t="s">
        <v>175</v>
      </c>
      <c r="AC90" s="71"/>
      <c r="AZ90" s="110" t="s">
        <v>65</v>
      </c>
    </row>
    <row r="91" spans="1:52" ht="27" customHeight="1" x14ac:dyDescent="0.25">
      <c r="A91" s="64" t="s">
        <v>172</v>
      </c>
      <c r="B91" s="64" t="s">
        <v>176</v>
      </c>
      <c r="C91" s="37">
        <v>4301031235</v>
      </c>
      <c r="D91" s="377">
        <v>4680115883444</v>
      </c>
      <c r="E91" s="377"/>
      <c r="F91" s="63">
        <v>0.35</v>
      </c>
      <c r="G91" s="38">
        <v>8</v>
      </c>
      <c r="H91" s="63">
        <v>2.8</v>
      </c>
      <c r="I91" s="63">
        <v>3.0880000000000001</v>
      </c>
      <c r="J91" s="38">
        <v>156</v>
      </c>
      <c r="K91" s="39" t="s">
        <v>96</v>
      </c>
      <c r="L91" s="38">
        <v>90</v>
      </c>
      <c r="M91" s="423" t="s">
        <v>174</v>
      </c>
      <c r="N91" s="379"/>
      <c r="O91" s="379"/>
      <c r="P91" s="379"/>
      <c r="Q91" s="380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IFERROR(IF(V91=0,"",ROUNDUP(V91/H91,0)*0.00753),"")</f>
        <v/>
      </c>
      <c r="X91" s="69" t="s">
        <v>48</v>
      </c>
      <c r="Y91" s="70" t="s">
        <v>175</v>
      </c>
      <c r="AC91" s="71"/>
      <c r="AZ91" s="111" t="s">
        <v>65</v>
      </c>
    </row>
    <row r="92" spans="1:52" ht="16.5" customHeight="1" x14ac:dyDescent="0.25">
      <c r="A92" s="64" t="s">
        <v>177</v>
      </c>
      <c r="B92" s="64" t="s">
        <v>178</v>
      </c>
      <c r="C92" s="37">
        <v>4301030895</v>
      </c>
      <c r="D92" s="377">
        <v>4607091387667</v>
      </c>
      <c r="E92" s="377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109</v>
      </c>
      <c r="L92" s="38">
        <v>40</v>
      </c>
      <c r="M92" s="4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9"/>
      <c r="O92" s="379"/>
      <c r="P92" s="379"/>
      <c r="Q92" s="380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2" t="s">
        <v>65</v>
      </c>
    </row>
    <row r="93" spans="1:52" ht="27" customHeight="1" x14ac:dyDescent="0.25">
      <c r="A93" s="64" t="s">
        <v>179</v>
      </c>
      <c r="B93" s="64" t="s">
        <v>180</v>
      </c>
      <c r="C93" s="37">
        <v>4301030961</v>
      </c>
      <c r="D93" s="377">
        <v>4607091387636</v>
      </c>
      <c r="E93" s="377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9"/>
      <c r="O93" s="379"/>
      <c r="P93" s="379"/>
      <c r="Q93" s="380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181</v>
      </c>
      <c r="B94" s="64" t="s">
        <v>182</v>
      </c>
      <c r="C94" s="37">
        <v>4301031078</v>
      </c>
      <c r="D94" s="377">
        <v>4607091384727</v>
      </c>
      <c r="E94" s="377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9"/>
      <c r="O94" s="379"/>
      <c r="P94" s="379"/>
      <c r="Q94" s="380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183</v>
      </c>
      <c r="B95" s="64" t="s">
        <v>184</v>
      </c>
      <c r="C95" s="37">
        <v>4301031080</v>
      </c>
      <c r="D95" s="377">
        <v>4607091386745</v>
      </c>
      <c r="E95" s="377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9"/>
      <c r="O95" s="379"/>
      <c r="P95" s="379"/>
      <c r="Q95" s="380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16.5" customHeight="1" x14ac:dyDescent="0.25">
      <c r="A96" s="64" t="s">
        <v>185</v>
      </c>
      <c r="B96" s="64" t="s">
        <v>186</v>
      </c>
      <c r="C96" s="37">
        <v>4301030963</v>
      </c>
      <c r="D96" s="377">
        <v>4607091382426</v>
      </c>
      <c r="E96" s="377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9"/>
      <c r="O96" s="379"/>
      <c r="P96" s="379"/>
      <c r="Q96" s="380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27" customHeight="1" x14ac:dyDescent="0.25">
      <c r="A97" s="64" t="s">
        <v>187</v>
      </c>
      <c r="B97" s="64" t="s">
        <v>188</v>
      </c>
      <c r="C97" s="37">
        <v>4301030962</v>
      </c>
      <c r="D97" s="377">
        <v>4607091386547</v>
      </c>
      <c r="E97" s="377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9"/>
      <c r="O97" s="379"/>
      <c r="P97" s="379"/>
      <c r="Q97" s="380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189</v>
      </c>
      <c r="B98" s="64" t="s">
        <v>190</v>
      </c>
      <c r="C98" s="37">
        <v>4301031077</v>
      </c>
      <c r="D98" s="377">
        <v>4607091384703</v>
      </c>
      <c r="E98" s="377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9"/>
      <c r="O98" s="379"/>
      <c r="P98" s="379"/>
      <c r="Q98" s="380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191</v>
      </c>
      <c r="B99" s="64" t="s">
        <v>192</v>
      </c>
      <c r="C99" s="37">
        <v>4301031079</v>
      </c>
      <c r="D99" s="377">
        <v>4607091384734</v>
      </c>
      <c r="E99" s="377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9"/>
      <c r="O99" s="379"/>
      <c r="P99" s="379"/>
      <c r="Q99" s="380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4301030964</v>
      </c>
      <c r="D100" s="377">
        <v>4607091382464</v>
      </c>
      <c r="E100" s="377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9"/>
      <c r="O100" s="379"/>
      <c r="P100" s="379"/>
      <c r="Q100" s="380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x14ac:dyDescent="0.2">
      <c r="A101" s="384"/>
      <c r="B101" s="384"/>
      <c r="C101" s="384"/>
      <c r="D101" s="384"/>
      <c r="E101" s="384"/>
      <c r="F101" s="384"/>
      <c r="G101" s="384"/>
      <c r="H101" s="384"/>
      <c r="I101" s="384"/>
      <c r="J101" s="384"/>
      <c r="K101" s="384"/>
      <c r="L101" s="385"/>
      <c r="M101" s="381" t="s">
        <v>43</v>
      </c>
      <c r="N101" s="382"/>
      <c r="O101" s="382"/>
      <c r="P101" s="382"/>
      <c r="Q101" s="382"/>
      <c r="R101" s="382"/>
      <c r="S101" s="383"/>
      <c r="T101" s="43" t="s">
        <v>42</v>
      </c>
      <c r="U101" s="44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44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44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52" x14ac:dyDescent="0.2">
      <c r="A102" s="384"/>
      <c r="B102" s="384"/>
      <c r="C102" s="384"/>
      <c r="D102" s="384"/>
      <c r="E102" s="384"/>
      <c r="F102" s="384"/>
      <c r="G102" s="384"/>
      <c r="H102" s="384"/>
      <c r="I102" s="384"/>
      <c r="J102" s="384"/>
      <c r="K102" s="384"/>
      <c r="L102" s="385"/>
      <c r="M102" s="381" t="s">
        <v>43</v>
      </c>
      <c r="N102" s="382"/>
      <c r="O102" s="382"/>
      <c r="P102" s="382"/>
      <c r="Q102" s="382"/>
      <c r="R102" s="382"/>
      <c r="S102" s="383"/>
      <c r="T102" s="43" t="s">
        <v>0</v>
      </c>
      <c r="U102" s="44">
        <f>IFERROR(SUM(U90:U100),"0")</f>
        <v>0</v>
      </c>
      <c r="V102" s="44">
        <f>IFERROR(SUM(V90:V100),"0")</f>
        <v>0</v>
      </c>
      <c r="W102" s="43"/>
      <c r="X102" s="68"/>
      <c r="Y102" s="68"/>
    </row>
    <row r="103" spans="1:52" ht="14.25" customHeight="1" x14ac:dyDescent="0.25">
      <c r="A103" s="376" t="s">
        <v>79</v>
      </c>
      <c r="B103" s="376"/>
      <c r="C103" s="376"/>
      <c r="D103" s="376"/>
      <c r="E103" s="376"/>
      <c r="F103" s="376"/>
      <c r="G103" s="376"/>
      <c r="H103" s="376"/>
      <c r="I103" s="376"/>
      <c r="J103" s="376"/>
      <c r="K103" s="376"/>
      <c r="L103" s="376"/>
      <c r="M103" s="376"/>
      <c r="N103" s="376"/>
      <c r="O103" s="376"/>
      <c r="P103" s="376"/>
      <c r="Q103" s="376"/>
      <c r="R103" s="376"/>
      <c r="S103" s="376"/>
      <c r="T103" s="376"/>
      <c r="U103" s="376"/>
      <c r="V103" s="376"/>
      <c r="W103" s="376"/>
      <c r="X103" s="67"/>
      <c r="Y103" s="67"/>
    </row>
    <row r="104" spans="1:52" ht="27" customHeight="1" x14ac:dyDescent="0.25">
      <c r="A104" s="64" t="s">
        <v>195</v>
      </c>
      <c r="B104" s="64" t="s">
        <v>196</v>
      </c>
      <c r="C104" s="37">
        <v>4301051437</v>
      </c>
      <c r="D104" s="377">
        <v>4607091386967</v>
      </c>
      <c r="E104" s="377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138</v>
      </c>
      <c r="L104" s="38">
        <v>45</v>
      </c>
      <c r="M104" s="433" t="s">
        <v>197</v>
      </c>
      <c r="N104" s="379"/>
      <c r="O104" s="379"/>
      <c r="P104" s="379"/>
      <c r="Q104" s="380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2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71"/>
      <c r="AZ104" s="121" t="s">
        <v>65</v>
      </c>
    </row>
    <row r="105" spans="1:52" ht="27" customHeight="1" x14ac:dyDescent="0.25">
      <c r="A105" s="64" t="s">
        <v>195</v>
      </c>
      <c r="B105" s="64" t="s">
        <v>198</v>
      </c>
      <c r="C105" s="37">
        <v>4301051543</v>
      </c>
      <c r="D105" s="377">
        <v>4607091386967</v>
      </c>
      <c r="E105" s="377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9" t="s">
        <v>78</v>
      </c>
      <c r="L105" s="38">
        <v>45</v>
      </c>
      <c r="M105" s="434" t="s">
        <v>199</v>
      </c>
      <c r="N105" s="379"/>
      <c r="O105" s="379"/>
      <c r="P105" s="379"/>
      <c r="Q105" s="380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16.5" customHeight="1" x14ac:dyDescent="0.25">
      <c r="A106" s="64" t="s">
        <v>200</v>
      </c>
      <c r="B106" s="64" t="s">
        <v>201</v>
      </c>
      <c r="C106" s="37">
        <v>4301051311</v>
      </c>
      <c r="D106" s="377">
        <v>4607091385304</v>
      </c>
      <c r="E106" s="377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9" t="s">
        <v>78</v>
      </c>
      <c r="L106" s="38">
        <v>40</v>
      </c>
      <c r="M106" s="43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79"/>
      <c r="O106" s="379"/>
      <c r="P106" s="379"/>
      <c r="Q106" s="380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IFERROR(IF(V106=0,"",ROUNDUP(V106/H106,0)*0.02175),"")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202</v>
      </c>
      <c r="B107" s="64" t="s">
        <v>203</v>
      </c>
      <c r="C107" s="37">
        <v>4301051306</v>
      </c>
      <c r="D107" s="377">
        <v>4607091386264</v>
      </c>
      <c r="E107" s="377"/>
      <c r="F107" s="63">
        <v>0.5</v>
      </c>
      <c r="G107" s="38">
        <v>6</v>
      </c>
      <c r="H107" s="63">
        <v>3</v>
      </c>
      <c r="I107" s="63">
        <v>3.278</v>
      </c>
      <c r="J107" s="38">
        <v>156</v>
      </c>
      <c r="K107" s="39" t="s">
        <v>78</v>
      </c>
      <c r="L107" s="38">
        <v>31</v>
      </c>
      <c r="M107" s="4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79"/>
      <c r="O107" s="379"/>
      <c r="P107" s="379"/>
      <c r="Q107" s="380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27" customHeight="1" x14ac:dyDescent="0.25">
      <c r="A108" s="64" t="s">
        <v>204</v>
      </c>
      <c r="B108" s="64" t="s">
        <v>205</v>
      </c>
      <c r="C108" s="37">
        <v>4301051436</v>
      </c>
      <c r="D108" s="377">
        <v>4607091385731</v>
      </c>
      <c r="E108" s="377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9" t="s">
        <v>138</v>
      </c>
      <c r="L108" s="38">
        <v>45</v>
      </c>
      <c r="M108" s="437" t="s">
        <v>206</v>
      </c>
      <c r="N108" s="379"/>
      <c r="O108" s="379"/>
      <c r="P108" s="379"/>
      <c r="Q108" s="380"/>
      <c r="R108" s="40" t="s">
        <v>48</v>
      </c>
      <c r="S108" s="40" t="s">
        <v>48</v>
      </c>
      <c r="T108" s="41" t="s">
        <v>0</v>
      </c>
      <c r="U108" s="59">
        <v>225</v>
      </c>
      <c r="V108" s="56">
        <f t="shared" si="6"/>
        <v>226.8</v>
      </c>
      <c r="W108" s="42">
        <f>IFERROR(IF(V108=0,"",ROUNDUP(V108/H108,0)*0.00753),"")</f>
        <v>0.63251999999999997</v>
      </c>
      <c r="X108" s="69" t="s">
        <v>48</v>
      </c>
      <c r="Y108" s="70" t="s">
        <v>48</v>
      </c>
      <c r="AC108" s="71"/>
      <c r="AZ108" s="125" t="s">
        <v>65</v>
      </c>
    </row>
    <row r="109" spans="1:52" ht="27" customHeight="1" x14ac:dyDescent="0.25">
      <c r="A109" s="64" t="s">
        <v>207</v>
      </c>
      <c r="B109" s="64" t="s">
        <v>208</v>
      </c>
      <c r="C109" s="37">
        <v>4301051439</v>
      </c>
      <c r="D109" s="377">
        <v>4680115880214</v>
      </c>
      <c r="E109" s="377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9" t="s">
        <v>138</v>
      </c>
      <c r="L109" s="38">
        <v>45</v>
      </c>
      <c r="M109" s="438" t="s">
        <v>209</v>
      </c>
      <c r="N109" s="379"/>
      <c r="O109" s="379"/>
      <c r="P109" s="379"/>
      <c r="Q109" s="380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210</v>
      </c>
      <c r="B110" s="64" t="s">
        <v>211</v>
      </c>
      <c r="C110" s="37">
        <v>4301051438</v>
      </c>
      <c r="D110" s="377">
        <v>4680115880894</v>
      </c>
      <c r="E110" s="377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9" t="s">
        <v>138</v>
      </c>
      <c r="L110" s="38">
        <v>45</v>
      </c>
      <c r="M110" s="439" t="s">
        <v>212</v>
      </c>
      <c r="N110" s="379"/>
      <c r="O110" s="379"/>
      <c r="P110" s="379"/>
      <c r="Q110" s="380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16.5" customHeight="1" x14ac:dyDescent="0.25">
      <c r="A111" s="64" t="s">
        <v>213</v>
      </c>
      <c r="B111" s="64" t="s">
        <v>214</v>
      </c>
      <c r="C111" s="37">
        <v>4301051313</v>
      </c>
      <c r="D111" s="377">
        <v>4607091385427</v>
      </c>
      <c r="E111" s="377"/>
      <c r="F111" s="63">
        <v>0.5</v>
      </c>
      <c r="G111" s="38">
        <v>6</v>
      </c>
      <c r="H111" s="63">
        <v>3</v>
      </c>
      <c r="I111" s="63">
        <v>3.2719999999999998</v>
      </c>
      <c r="J111" s="38">
        <v>156</v>
      </c>
      <c r="K111" s="39" t="s">
        <v>78</v>
      </c>
      <c r="L111" s="38">
        <v>40</v>
      </c>
      <c r="M111" s="4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79"/>
      <c r="O111" s="379"/>
      <c r="P111" s="379"/>
      <c r="Q111" s="380"/>
      <c r="R111" s="40" t="s">
        <v>48</v>
      </c>
      <c r="S111" s="40" t="s">
        <v>48</v>
      </c>
      <c r="T111" s="41" t="s">
        <v>0</v>
      </c>
      <c r="U111" s="59">
        <v>0</v>
      </c>
      <c r="V111" s="56">
        <f t="shared" si="6"/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215</v>
      </c>
      <c r="B112" s="64" t="s">
        <v>216</v>
      </c>
      <c r="C112" s="37">
        <v>4301051480</v>
      </c>
      <c r="D112" s="377">
        <v>4680115882645</v>
      </c>
      <c r="E112" s="377"/>
      <c r="F112" s="63">
        <v>0.3</v>
      </c>
      <c r="G112" s="38">
        <v>6</v>
      </c>
      <c r="H112" s="63">
        <v>1.8</v>
      </c>
      <c r="I112" s="63">
        <v>2.66</v>
      </c>
      <c r="J112" s="38">
        <v>156</v>
      </c>
      <c r="K112" s="39" t="s">
        <v>78</v>
      </c>
      <c r="L112" s="38">
        <v>40</v>
      </c>
      <c r="M112" s="441" t="s">
        <v>217</v>
      </c>
      <c r="N112" s="379"/>
      <c r="O112" s="379"/>
      <c r="P112" s="379"/>
      <c r="Q112" s="380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x14ac:dyDescent="0.2">
      <c r="A113" s="384"/>
      <c r="B113" s="384"/>
      <c r="C113" s="384"/>
      <c r="D113" s="384"/>
      <c r="E113" s="384"/>
      <c r="F113" s="384"/>
      <c r="G113" s="384"/>
      <c r="H113" s="384"/>
      <c r="I113" s="384"/>
      <c r="J113" s="384"/>
      <c r="K113" s="384"/>
      <c r="L113" s="385"/>
      <c r="M113" s="381" t="s">
        <v>43</v>
      </c>
      <c r="N113" s="382"/>
      <c r="O113" s="382"/>
      <c r="P113" s="382"/>
      <c r="Q113" s="382"/>
      <c r="R113" s="382"/>
      <c r="S113" s="383"/>
      <c r="T113" s="43" t="s">
        <v>42</v>
      </c>
      <c r="U113" s="44">
        <f>IFERROR(U104/H104,"0")+IFERROR(U105/H105,"0")+IFERROR(U106/H106,"0")+IFERROR(U107/H107,"0")+IFERROR(U108/H108,"0")+IFERROR(U109/H109,"0")+IFERROR(U110/H110,"0")+IFERROR(U111/H111,"0")+IFERROR(U112/H112,"0")</f>
        <v>83.333333333333329</v>
      </c>
      <c r="V113" s="44">
        <f>IFERROR(V104/H104,"0")+IFERROR(V105/H105,"0")+IFERROR(V106/H106,"0")+IFERROR(V107/H107,"0")+IFERROR(V108/H108,"0")+IFERROR(V109/H109,"0")+IFERROR(V110/H110,"0")+IFERROR(V111/H111,"0")+IFERROR(V112/H112,"0")</f>
        <v>84</v>
      </c>
      <c r="W113" s="44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0.63251999999999997</v>
      </c>
      <c r="X113" s="68"/>
      <c r="Y113" s="68"/>
    </row>
    <row r="114" spans="1:52" x14ac:dyDescent="0.2">
      <c r="A114" s="384"/>
      <c r="B114" s="384"/>
      <c r="C114" s="384"/>
      <c r="D114" s="384"/>
      <c r="E114" s="384"/>
      <c r="F114" s="384"/>
      <c r="G114" s="384"/>
      <c r="H114" s="384"/>
      <c r="I114" s="384"/>
      <c r="J114" s="384"/>
      <c r="K114" s="384"/>
      <c r="L114" s="385"/>
      <c r="M114" s="381" t="s">
        <v>43</v>
      </c>
      <c r="N114" s="382"/>
      <c r="O114" s="382"/>
      <c r="P114" s="382"/>
      <c r="Q114" s="382"/>
      <c r="R114" s="382"/>
      <c r="S114" s="383"/>
      <c r="T114" s="43" t="s">
        <v>0</v>
      </c>
      <c r="U114" s="44">
        <f>IFERROR(SUM(U104:U112),"0")</f>
        <v>225</v>
      </c>
      <c r="V114" s="44">
        <f>IFERROR(SUM(V104:V112),"0")</f>
        <v>226.8</v>
      </c>
      <c r="W114" s="43"/>
      <c r="X114" s="68"/>
      <c r="Y114" s="68"/>
    </row>
    <row r="115" spans="1:52" ht="14.25" customHeight="1" x14ac:dyDescent="0.25">
      <c r="A115" s="376" t="s">
        <v>218</v>
      </c>
      <c r="B115" s="376"/>
      <c r="C115" s="376"/>
      <c r="D115" s="376"/>
      <c r="E115" s="376"/>
      <c r="F115" s="376"/>
      <c r="G115" s="376"/>
      <c r="H115" s="376"/>
      <c r="I115" s="376"/>
      <c r="J115" s="376"/>
      <c r="K115" s="376"/>
      <c r="L115" s="376"/>
      <c r="M115" s="376"/>
      <c r="N115" s="376"/>
      <c r="O115" s="376"/>
      <c r="P115" s="376"/>
      <c r="Q115" s="376"/>
      <c r="R115" s="376"/>
      <c r="S115" s="376"/>
      <c r="T115" s="376"/>
      <c r="U115" s="376"/>
      <c r="V115" s="376"/>
      <c r="W115" s="376"/>
      <c r="X115" s="67"/>
      <c r="Y115" s="67"/>
    </row>
    <row r="116" spans="1:52" ht="27" customHeight="1" x14ac:dyDescent="0.25">
      <c r="A116" s="64" t="s">
        <v>219</v>
      </c>
      <c r="B116" s="64" t="s">
        <v>220</v>
      </c>
      <c r="C116" s="37">
        <v>4301060296</v>
      </c>
      <c r="D116" s="377">
        <v>4607091383065</v>
      </c>
      <c r="E116" s="377"/>
      <c r="F116" s="63">
        <v>0.83</v>
      </c>
      <c r="G116" s="38">
        <v>4</v>
      </c>
      <c r="H116" s="63">
        <v>3.32</v>
      </c>
      <c r="I116" s="63">
        <v>3.5819999999999999</v>
      </c>
      <c r="J116" s="38">
        <v>120</v>
      </c>
      <c r="K116" s="39" t="s">
        <v>78</v>
      </c>
      <c r="L116" s="38">
        <v>30</v>
      </c>
      <c r="M116" s="44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79"/>
      <c r="O116" s="379"/>
      <c r="P116" s="379"/>
      <c r="Q116" s="380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IFERROR(IF(V116=0,"",ROUNDUP(V116/H116,0)*0.00937),"")</f>
        <v/>
      </c>
      <c r="X116" s="69" t="s">
        <v>48</v>
      </c>
      <c r="Y116" s="70" t="s">
        <v>48</v>
      </c>
      <c r="AC116" s="71"/>
      <c r="AZ116" s="130" t="s">
        <v>65</v>
      </c>
    </row>
    <row r="117" spans="1:52" ht="27" customHeight="1" x14ac:dyDescent="0.25">
      <c r="A117" s="64" t="s">
        <v>221</v>
      </c>
      <c r="B117" s="64" t="s">
        <v>222</v>
      </c>
      <c r="C117" s="37">
        <v>4301060350</v>
      </c>
      <c r="D117" s="377">
        <v>4680115881532</v>
      </c>
      <c r="E117" s="377"/>
      <c r="F117" s="63">
        <v>1.35</v>
      </c>
      <c r="G117" s="38">
        <v>6</v>
      </c>
      <c r="H117" s="63">
        <v>8.1</v>
      </c>
      <c r="I117" s="63">
        <v>8.58</v>
      </c>
      <c r="J117" s="38">
        <v>56</v>
      </c>
      <c r="K117" s="39" t="s">
        <v>138</v>
      </c>
      <c r="L117" s="38">
        <v>30</v>
      </c>
      <c r="M117" s="4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79"/>
      <c r="O117" s="379"/>
      <c r="P117" s="379"/>
      <c r="Q117" s="380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IFERROR(IF(V117=0,"",ROUNDUP(V117/H117,0)*0.02175),"")</f>
        <v/>
      </c>
      <c r="X117" s="69" t="s">
        <v>48</v>
      </c>
      <c r="Y117" s="70" t="s">
        <v>48</v>
      </c>
      <c r="AC117" s="71"/>
      <c r="AZ117" s="131" t="s">
        <v>65</v>
      </c>
    </row>
    <row r="118" spans="1:52" ht="27" customHeight="1" x14ac:dyDescent="0.25">
      <c r="A118" s="64" t="s">
        <v>223</v>
      </c>
      <c r="B118" s="64" t="s">
        <v>224</v>
      </c>
      <c r="C118" s="37">
        <v>4301060356</v>
      </c>
      <c r="D118" s="377">
        <v>4680115882652</v>
      </c>
      <c r="E118" s="377"/>
      <c r="F118" s="63">
        <v>0.33</v>
      </c>
      <c r="G118" s="38">
        <v>6</v>
      </c>
      <c r="H118" s="63">
        <v>1.98</v>
      </c>
      <c r="I118" s="63">
        <v>2.84</v>
      </c>
      <c r="J118" s="38">
        <v>156</v>
      </c>
      <c r="K118" s="39" t="s">
        <v>78</v>
      </c>
      <c r="L118" s="38">
        <v>40</v>
      </c>
      <c r="M118" s="444" t="s">
        <v>225</v>
      </c>
      <c r="N118" s="379"/>
      <c r="O118" s="379"/>
      <c r="P118" s="379"/>
      <c r="Q118" s="380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IFERROR(IF(V118=0,"",ROUNDUP(V118/H118,0)*0.00753),"")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16.5" customHeight="1" x14ac:dyDescent="0.25">
      <c r="A119" s="64" t="s">
        <v>226</v>
      </c>
      <c r="B119" s="64" t="s">
        <v>227</v>
      </c>
      <c r="C119" s="37">
        <v>4301060309</v>
      </c>
      <c r="D119" s="377">
        <v>4680115880238</v>
      </c>
      <c r="E119" s="377"/>
      <c r="F119" s="63">
        <v>0.33</v>
      </c>
      <c r="G119" s="38">
        <v>6</v>
      </c>
      <c r="H119" s="63">
        <v>1.98</v>
      </c>
      <c r="I119" s="63">
        <v>2.258</v>
      </c>
      <c r="J119" s="38">
        <v>156</v>
      </c>
      <c r="K119" s="39" t="s">
        <v>78</v>
      </c>
      <c r="L119" s="38">
        <v>40</v>
      </c>
      <c r="M119" s="44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79"/>
      <c r="O119" s="379"/>
      <c r="P119" s="379"/>
      <c r="Q119" s="380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228</v>
      </c>
      <c r="B120" s="64" t="s">
        <v>229</v>
      </c>
      <c r="C120" s="37">
        <v>4301060351</v>
      </c>
      <c r="D120" s="377">
        <v>4680115881464</v>
      </c>
      <c r="E120" s="377"/>
      <c r="F120" s="63">
        <v>0.4</v>
      </c>
      <c r="G120" s="38">
        <v>6</v>
      </c>
      <c r="H120" s="63">
        <v>2.4</v>
      </c>
      <c r="I120" s="63">
        <v>2.6</v>
      </c>
      <c r="J120" s="38">
        <v>156</v>
      </c>
      <c r="K120" s="39" t="s">
        <v>138</v>
      </c>
      <c r="L120" s="38">
        <v>30</v>
      </c>
      <c r="M120" s="446" t="s">
        <v>230</v>
      </c>
      <c r="N120" s="379"/>
      <c r="O120" s="379"/>
      <c r="P120" s="379"/>
      <c r="Q120" s="380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x14ac:dyDescent="0.2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5"/>
      <c r="M121" s="381" t="s">
        <v>43</v>
      </c>
      <c r="N121" s="382"/>
      <c r="O121" s="382"/>
      <c r="P121" s="382"/>
      <c r="Q121" s="382"/>
      <c r="R121" s="382"/>
      <c r="S121" s="383"/>
      <c r="T121" s="43" t="s">
        <v>42</v>
      </c>
      <c r="U121" s="44">
        <f>IFERROR(U116/H116,"0")+IFERROR(U117/H117,"0")+IFERROR(U118/H118,"0")+IFERROR(U119/H119,"0")+IFERROR(U120/H120,"0")</f>
        <v>0</v>
      </c>
      <c r="V121" s="44">
        <f>IFERROR(V116/H116,"0")+IFERROR(V117/H117,"0")+IFERROR(V118/H118,"0")+IFERROR(V119/H119,"0")+IFERROR(V120/H120,"0")</f>
        <v>0</v>
      </c>
      <c r="W121" s="44">
        <f>IFERROR(IF(W116="",0,W116),"0")+IFERROR(IF(W117="",0,W117),"0")+IFERROR(IF(W118="",0,W118),"0")+IFERROR(IF(W119="",0,W119),"0")+IFERROR(IF(W120="",0,W120),"0")</f>
        <v>0</v>
      </c>
      <c r="X121" s="68"/>
      <c r="Y121" s="68"/>
    </row>
    <row r="122" spans="1:52" x14ac:dyDescent="0.2">
      <c r="A122" s="384"/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5"/>
      <c r="M122" s="381" t="s">
        <v>43</v>
      </c>
      <c r="N122" s="382"/>
      <c r="O122" s="382"/>
      <c r="P122" s="382"/>
      <c r="Q122" s="382"/>
      <c r="R122" s="382"/>
      <c r="S122" s="383"/>
      <c r="T122" s="43" t="s">
        <v>0</v>
      </c>
      <c r="U122" s="44">
        <f>IFERROR(SUM(U116:U120),"0")</f>
        <v>0</v>
      </c>
      <c r="V122" s="44">
        <f>IFERROR(SUM(V116:V120),"0")</f>
        <v>0</v>
      </c>
      <c r="W122" s="43"/>
      <c r="X122" s="68"/>
      <c r="Y122" s="68"/>
    </row>
    <row r="123" spans="1:52" ht="16.5" customHeight="1" x14ac:dyDescent="0.25">
      <c r="A123" s="375" t="s">
        <v>231</v>
      </c>
      <c r="B123" s="375"/>
      <c r="C123" s="375"/>
      <c r="D123" s="375"/>
      <c r="E123" s="375"/>
      <c r="F123" s="375"/>
      <c r="G123" s="375"/>
      <c r="H123" s="375"/>
      <c r="I123" s="375"/>
      <c r="J123" s="375"/>
      <c r="K123" s="375"/>
      <c r="L123" s="375"/>
      <c r="M123" s="375"/>
      <c r="N123" s="375"/>
      <c r="O123" s="375"/>
      <c r="P123" s="375"/>
      <c r="Q123" s="375"/>
      <c r="R123" s="375"/>
      <c r="S123" s="375"/>
      <c r="T123" s="375"/>
      <c r="U123" s="375"/>
      <c r="V123" s="375"/>
      <c r="W123" s="375"/>
      <c r="X123" s="66"/>
      <c r="Y123" s="66"/>
    </row>
    <row r="124" spans="1:52" ht="14.25" customHeight="1" x14ac:dyDescent="0.25">
      <c r="A124" s="376" t="s">
        <v>79</v>
      </c>
      <c r="B124" s="376"/>
      <c r="C124" s="376"/>
      <c r="D124" s="376"/>
      <c r="E124" s="376"/>
      <c r="F124" s="376"/>
      <c r="G124" s="376"/>
      <c r="H124" s="376"/>
      <c r="I124" s="376"/>
      <c r="J124" s="376"/>
      <c r="K124" s="376"/>
      <c r="L124" s="376"/>
      <c r="M124" s="376"/>
      <c r="N124" s="376"/>
      <c r="O124" s="376"/>
      <c r="P124" s="376"/>
      <c r="Q124" s="376"/>
      <c r="R124" s="376"/>
      <c r="S124" s="376"/>
      <c r="T124" s="376"/>
      <c r="U124" s="376"/>
      <c r="V124" s="376"/>
      <c r="W124" s="376"/>
      <c r="X124" s="67"/>
      <c r="Y124" s="67"/>
    </row>
    <row r="125" spans="1:52" ht="27" customHeight="1" x14ac:dyDescent="0.25">
      <c r="A125" s="64" t="s">
        <v>232</v>
      </c>
      <c r="B125" s="64" t="s">
        <v>233</v>
      </c>
      <c r="C125" s="37">
        <v>4301051360</v>
      </c>
      <c r="D125" s="377">
        <v>4607091385168</v>
      </c>
      <c r="E125" s="377"/>
      <c r="F125" s="63">
        <v>1.35</v>
      </c>
      <c r="G125" s="38">
        <v>6</v>
      </c>
      <c r="H125" s="63">
        <v>8.1</v>
      </c>
      <c r="I125" s="63">
        <v>8.6579999999999995</v>
      </c>
      <c r="J125" s="38">
        <v>56</v>
      </c>
      <c r="K125" s="39" t="s">
        <v>138</v>
      </c>
      <c r="L125" s="38">
        <v>45</v>
      </c>
      <c r="M125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79"/>
      <c r="O125" s="379"/>
      <c r="P125" s="379"/>
      <c r="Q125" s="380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IFERROR(IF(V125=0,"",ROUNDUP(V125/H125,0)*0.02175),"")</f>
        <v/>
      </c>
      <c r="X125" s="69" t="s">
        <v>48</v>
      </c>
      <c r="Y125" s="70" t="s">
        <v>48</v>
      </c>
      <c r="AC125" s="71"/>
      <c r="AZ125" s="135" t="s">
        <v>65</v>
      </c>
    </row>
    <row r="126" spans="1:52" ht="16.5" customHeight="1" x14ac:dyDescent="0.25">
      <c r="A126" s="64" t="s">
        <v>234</v>
      </c>
      <c r="B126" s="64" t="s">
        <v>235</v>
      </c>
      <c r="C126" s="37">
        <v>4301051362</v>
      </c>
      <c r="D126" s="377">
        <v>4607091383256</v>
      </c>
      <c r="E126" s="377"/>
      <c r="F126" s="63">
        <v>0.33</v>
      </c>
      <c r="G126" s="38">
        <v>6</v>
      </c>
      <c r="H126" s="63">
        <v>1.98</v>
      </c>
      <c r="I126" s="63">
        <v>2.246</v>
      </c>
      <c r="J126" s="38">
        <v>156</v>
      </c>
      <c r="K126" s="39" t="s">
        <v>138</v>
      </c>
      <c r="L126" s="38">
        <v>45</v>
      </c>
      <c r="M126" s="4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79"/>
      <c r="O126" s="379"/>
      <c r="P126" s="379"/>
      <c r="Q126" s="380"/>
      <c r="R126" s="40" t="s">
        <v>48</v>
      </c>
      <c r="S126" s="40" t="s">
        <v>48</v>
      </c>
      <c r="T126" s="41" t="s">
        <v>0</v>
      </c>
      <c r="U126" s="59">
        <v>0</v>
      </c>
      <c r="V126" s="56">
        <f>IFERROR(IF(U126="",0,CEILING((U126/$H126),1)*$H126),"")</f>
        <v>0</v>
      </c>
      <c r="W126" s="42" t="str">
        <f>IFERROR(IF(V126=0,"",ROUNDUP(V126/H126,0)*0.00753),"")</f>
        <v/>
      </c>
      <c r="X126" s="69" t="s">
        <v>48</v>
      </c>
      <c r="Y126" s="70" t="s">
        <v>48</v>
      </c>
      <c r="AC126" s="71"/>
      <c r="AZ126" s="136" t="s">
        <v>65</v>
      </c>
    </row>
    <row r="127" spans="1:52" ht="16.5" customHeight="1" x14ac:dyDescent="0.25">
      <c r="A127" s="64" t="s">
        <v>236</v>
      </c>
      <c r="B127" s="64" t="s">
        <v>237</v>
      </c>
      <c r="C127" s="37">
        <v>4301051358</v>
      </c>
      <c r="D127" s="377">
        <v>4607091385748</v>
      </c>
      <c r="E127" s="377"/>
      <c r="F127" s="63">
        <v>0.45</v>
      </c>
      <c r="G127" s="38">
        <v>6</v>
      </c>
      <c r="H127" s="63">
        <v>2.7</v>
      </c>
      <c r="I127" s="63">
        <v>2.972</v>
      </c>
      <c r="J127" s="38">
        <v>156</v>
      </c>
      <c r="K127" s="39" t="s">
        <v>138</v>
      </c>
      <c r="L127" s="38">
        <v>45</v>
      </c>
      <c r="M127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79"/>
      <c r="O127" s="379"/>
      <c r="P127" s="379"/>
      <c r="Q127" s="380"/>
      <c r="R127" s="40" t="s">
        <v>48</v>
      </c>
      <c r="S127" s="40" t="s">
        <v>48</v>
      </c>
      <c r="T127" s="41" t="s">
        <v>0</v>
      </c>
      <c r="U127" s="59">
        <v>225</v>
      </c>
      <c r="V127" s="56">
        <f>IFERROR(IF(U127="",0,CEILING((U127/$H127),1)*$H127),"")</f>
        <v>226.8</v>
      </c>
      <c r="W127" s="42">
        <f>IFERROR(IF(V127=0,"",ROUNDUP(V127/H127,0)*0.00753),"")</f>
        <v>0.63251999999999997</v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238</v>
      </c>
      <c r="B128" s="64" t="s">
        <v>239</v>
      </c>
      <c r="C128" s="37">
        <v>4301051364</v>
      </c>
      <c r="D128" s="377">
        <v>4607091384581</v>
      </c>
      <c r="E128" s="377"/>
      <c r="F128" s="63">
        <v>0.67</v>
      </c>
      <c r="G128" s="38">
        <v>4</v>
      </c>
      <c r="H128" s="63">
        <v>2.68</v>
      </c>
      <c r="I128" s="63">
        <v>2.9420000000000002</v>
      </c>
      <c r="J128" s="38">
        <v>120</v>
      </c>
      <c r="K128" s="39" t="s">
        <v>138</v>
      </c>
      <c r="L128" s="38">
        <v>45</v>
      </c>
      <c r="M128" s="45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79"/>
      <c r="O128" s="379"/>
      <c r="P128" s="379"/>
      <c r="Q128" s="380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IFERROR(IF(V128=0,"",ROUNDUP(V128/H128,0)*0.00937),"")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x14ac:dyDescent="0.2">
      <c r="A129" s="384"/>
      <c r="B129" s="384"/>
      <c r="C129" s="384"/>
      <c r="D129" s="384"/>
      <c r="E129" s="384"/>
      <c r="F129" s="384"/>
      <c r="G129" s="384"/>
      <c r="H129" s="384"/>
      <c r="I129" s="384"/>
      <c r="J129" s="384"/>
      <c r="K129" s="384"/>
      <c r="L129" s="385"/>
      <c r="M129" s="381" t="s">
        <v>43</v>
      </c>
      <c r="N129" s="382"/>
      <c r="O129" s="382"/>
      <c r="P129" s="382"/>
      <c r="Q129" s="382"/>
      <c r="R129" s="382"/>
      <c r="S129" s="383"/>
      <c r="T129" s="43" t="s">
        <v>42</v>
      </c>
      <c r="U129" s="44">
        <f>IFERROR(U125/H125,"0")+IFERROR(U126/H126,"0")+IFERROR(U127/H127,"0")+IFERROR(U128/H128,"0")</f>
        <v>83.333333333333329</v>
      </c>
      <c r="V129" s="44">
        <f>IFERROR(V125/H125,"0")+IFERROR(V126/H126,"0")+IFERROR(V127/H127,"0")+IFERROR(V128/H128,"0")</f>
        <v>84</v>
      </c>
      <c r="W129" s="44">
        <f>IFERROR(IF(W125="",0,W125),"0")+IFERROR(IF(W126="",0,W126),"0")+IFERROR(IF(W127="",0,W127),"0")+IFERROR(IF(W128="",0,W128),"0")</f>
        <v>0.63251999999999997</v>
      </c>
      <c r="X129" s="68"/>
      <c r="Y129" s="68"/>
    </row>
    <row r="130" spans="1:52" x14ac:dyDescent="0.2">
      <c r="A130" s="384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5"/>
      <c r="M130" s="381" t="s">
        <v>43</v>
      </c>
      <c r="N130" s="382"/>
      <c r="O130" s="382"/>
      <c r="P130" s="382"/>
      <c r="Q130" s="382"/>
      <c r="R130" s="382"/>
      <c r="S130" s="383"/>
      <c r="T130" s="43" t="s">
        <v>0</v>
      </c>
      <c r="U130" s="44">
        <f>IFERROR(SUM(U125:U128),"0")</f>
        <v>225</v>
      </c>
      <c r="V130" s="44">
        <f>IFERROR(SUM(V125:V128),"0")</f>
        <v>226.8</v>
      </c>
      <c r="W130" s="43"/>
      <c r="X130" s="68"/>
      <c r="Y130" s="68"/>
    </row>
    <row r="131" spans="1:52" ht="27.75" customHeight="1" x14ac:dyDescent="0.2">
      <c r="A131" s="374" t="s">
        <v>240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55"/>
      <c r="Y131" s="55"/>
    </row>
    <row r="132" spans="1:52" ht="16.5" customHeight="1" x14ac:dyDescent="0.25">
      <c r="A132" s="375" t="s">
        <v>241</v>
      </c>
      <c r="B132" s="375"/>
      <c r="C132" s="375"/>
      <c r="D132" s="375"/>
      <c r="E132" s="375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5"/>
      <c r="W132" s="375"/>
      <c r="X132" s="66"/>
      <c r="Y132" s="66"/>
    </row>
    <row r="133" spans="1:52" ht="14.25" customHeight="1" x14ac:dyDescent="0.25">
      <c r="A133" s="376" t="s">
        <v>113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67"/>
      <c r="Y133" s="67"/>
    </row>
    <row r="134" spans="1:52" ht="27" customHeight="1" x14ac:dyDescent="0.25">
      <c r="A134" s="64" t="s">
        <v>242</v>
      </c>
      <c r="B134" s="64" t="s">
        <v>243</v>
      </c>
      <c r="C134" s="37">
        <v>4301011223</v>
      </c>
      <c r="D134" s="377">
        <v>4607091383423</v>
      </c>
      <c r="E134" s="377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9" t="s">
        <v>138</v>
      </c>
      <c r="L134" s="38">
        <v>35</v>
      </c>
      <c r="M13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79"/>
      <c r="O134" s="379"/>
      <c r="P134" s="379"/>
      <c r="Q134" s="380"/>
      <c r="R134" s="40" t="s">
        <v>48</v>
      </c>
      <c r="S134" s="40" t="s">
        <v>48</v>
      </c>
      <c r="T134" s="41" t="s">
        <v>0</v>
      </c>
      <c r="U134" s="59">
        <v>0</v>
      </c>
      <c r="V134" s="56">
        <f>IFERROR(IF(U134="",0,CEILING((U134/$H134),1)*$H134),"")</f>
        <v>0</v>
      </c>
      <c r="W134" s="42" t="str">
        <f>IFERROR(IF(V134=0,"",ROUNDUP(V134/H134,0)*0.02175),"")</f>
        <v/>
      </c>
      <c r="X134" s="69" t="s">
        <v>48</v>
      </c>
      <c r="Y134" s="70" t="s">
        <v>48</v>
      </c>
      <c r="AC134" s="71"/>
      <c r="AZ134" s="139" t="s">
        <v>65</v>
      </c>
    </row>
    <row r="135" spans="1:52" ht="27" customHeight="1" x14ac:dyDescent="0.25">
      <c r="A135" s="64" t="s">
        <v>244</v>
      </c>
      <c r="B135" s="64" t="s">
        <v>245</v>
      </c>
      <c r="C135" s="37">
        <v>4301011338</v>
      </c>
      <c r="D135" s="377">
        <v>4607091381405</v>
      </c>
      <c r="E135" s="377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9" t="s">
        <v>78</v>
      </c>
      <c r="L135" s="38">
        <v>35</v>
      </c>
      <c r="M135" s="4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79"/>
      <c r="O135" s="379"/>
      <c r="P135" s="379"/>
      <c r="Q135" s="380"/>
      <c r="R135" s="40" t="s">
        <v>48</v>
      </c>
      <c r="S135" s="40" t="s">
        <v>48</v>
      </c>
      <c r="T135" s="41" t="s">
        <v>0</v>
      </c>
      <c r="U135" s="59">
        <v>0</v>
      </c>
      <c r="V135" s="56">
        <f>IFERROR(IF(U135="",0,CEILING((U135/$H135),1)*$H135),"")</f>
        <v>0</v>
      </c>
      <c r="W135" s="42" t="str">
        <f>IFERROR(IF(V135=0,"",ROUNDUP(V135/H135,0)*0.02175),"")</f>
        <v/>
      </c>
      <c r="X135" s="69" t="s">
        <v>48</v>
      </c>
      <c r="Y135" s="70" t="s">
        <v>48</v>
      </c>
      <c r="AC135" s="71"/>
      <c r="AZ135" s="140" t="s">
        <v>65</v>
      </c>
    </row>
    <row r="136" spans="1:52" ht="27" customHeight="1" x14ac:dyDescent="0.25">
      <c r="A136" s="64" t="s">
        <v>246</v>
      </c>
      <c r="B136" s="64" t="s">
        <v>247</v>
      </c>
      <c r="C136" s="37">
        <v>4301011333</v>
      </c>
      <c r="D136" s="377">
        <v>4607091386516</v>
      </c>
      <c r="E136" s="377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9" t="s">
        <v>78</v>
      </c>
      <c r="L136" s="38">
        <v>30</v>
      </c>
      <c r="M136" s="45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79"/>
      <c r="O136" s="379"/>
      <c r="P136" s="379"/>
      <c r="Q136" s="380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x14ac:dyDescent="0.2">
      <c r="A137" s="384"/>
      <c r="B137" s="384"/>
      <c r="C137" s="384"/>
      <c r="D137" s="384"/>
      <c r="E137" s="384"/>
      <c r="F137" s="384"/>
      <c r="G137" s="384"/>
      <c r="H137" s="384"/>
      <c r="I137" s="384"/>
      <c r="J137" s="384"/>
      <c r="K137" s="384"/>
      <c r="L137" s="385"/>
      <c r="M137" s="381" t="s">
        <v>43</v>
      </c>
      <c r="N137" s="382"/>
      <c r="O137" s="382"/>
      <c r="P137" s="382"/>
      <c r="Q137" s="382"/>
      <c r="R137" s="382"/>
      <c r="S137" s="383"/>
      <c r="T137" s="43" t="s">
        <v>42</v>
      </c>
      <c r="U137" s="44">
        <f>IFERROR(U134/H134,"0")+IFERROR(U135/H135,"0")+IFERROR(U136/H136,"0")</f>
        <v>0</v>
      </c>
      <c r="V137" s="44">
        <f>IFERROR(V134/H134,"0")+IFERROR(V135/H135,"0")+IFERROR(V136/H136,"0")</f>
        <v>0</v>
      </c>
      <c r="W137" s="44">
        <f>IFERROR(IF(W134="",0,W134),"0")+IFERROR(IF(W135="",0,W135),"0")+IFERROR(IF(W136="",0,W136),"0")</f>
        <v>0</v>
      </c>
      <c r="X137" s="68"/>
      <c r="Y137" s="68"/>
    </row>
    <row r="138" spans="1:52" x14ac:dyDescent="0.2">
      <c r="A138" s="384"/>
      <c r="B138" s="384"/>
      <c r="C138" s="384"/>
      <c r="D138" s="384"/>
      <c r="E138" s="384"/>
      <c r="F138" s="384"/>
      <c r="G138" s="384"/>
      <c r="H138" s="384"/>
      <c r="I138" s="384"/>
      <c r="J138" s="384"/>
      <c r="K138" s="384"/>
      <c r="L138" s="385"/>
      <c r="M138" s="381" t="s">
        <v>43</v>
      </c>
      <c r="N138" s="382"/>
      <c r="O138" s="382"/>
      <c r="P138" s="382"/>
      <c r="Q138" s="382"/>
      <c r="R138" s="382"/>
      <c r="S138" s="383"/>
      <c r="T138" s="43" t="s">
        <v>0</v>
      </c>
      <c r="U138" s="44">
        <f>IFERROR(SUM(U134:U136),"0")</f>
        <v>0</v>
      </c>
      <c r="V138" s="44">
        <f>IFERROR(SUM(V134:V136),"0")</f>
        <v>0</v>
      </c>
      <c r="W138" s="43"/>
      <c r="X138" s="68"/>
      <c r="Y138" s="68"/>
    </row>
    <row r="139" spans="1:52" ht="16.5" customHeight="1" x14ac:dyDescent="0.25">
      <c r="A139" s="375" t="s">
        <v>248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66"/>
      <c r="Y139" s="66"/>
    </row>
    <row r="140" spans="1:52" ht="14.25" customHeight="1" x14ac:dyDescent="0.25">
      <c r="A140" s="376" t="s">
        <v>75</v>
      </c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6"/>
      <c r="O140" s="376"/>
      <c r="P140" s="376"/>
      <c r="Q140" s="376"/>
      <c r="R140" s="376"/>
      <c r="S140" s="376"/>
      <c r="T140" s="376"/>
      <c r="U140" s="376"/>
      <c r="V140" s="376"/>
      <c r="W140" s="376"/>
      <c r="X140" s="67"/>
      <c r="Y140" s="67"/>
    </row>
    <row r="141" spans="1:52" ht="27" customHeight="1" x14ac:dyDescent="0.25">
      <c r="A141" s="64" t="s">
        <v>249</v>
      </c>
      <c r="B141" s="64" t="s">
        <v>250</v>
      </c>
      <c r="C141" s="37">
        <v>4301031191</v>
      </c>
      <c r="D141" s="377">
        <v>4680115880993</v>
      </c>
      <c r="E141" s="377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9" t="s">
        <v>78</v>
      </c>
      <c r="L141" s="38">
        <v>40</v>
      </c>
      <c r="M141" s="4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79"/>
      <c r="O141" s="379"/>
      <c r="P141" s="379"/>
      <c r="Q141" s="380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ref="V141:V148" si="7">IFERROR(IF(U141="",0,CEILING((U141/$H141),1)*$H141),"")</f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2" t="s">
        <v>65</v>
      </c>
    </row>
    <row r="142" spans="1:52" ht="27" customHeight="1" x14ac:dyDescent="0.25">
      <c r="A142" s="64" t="s">
        <v>251</v>
      </c>
      <c r="B142" s="64" t="s">
        <v>252</v>
      </c>
      <c r="C142" s="37">
        <v>4301031204</v>
      </c>
      <c r="D142" s="377">
        <v>4680115881761</v>
      </c>
      <c r="E142" s="377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9" t="s">
        <v>78</v>
      </c>
      <c r="L142" s="38">
        <v>40</v>
      </c>
      <c r="M142" s="4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79"/>
      <c r="O142" s="379"/>
      <c r="P142" s="379"/>
      <c r="Q142" s="380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3" t="s">
        <v>65</v>
      </c>
    </row>
    <row r="143" spans="1:52" ht="27" customHeight="1" x14ac:dyDescent="0.25">
      <c r="A143" s="64" t="s">
        <v>253</v>
      </c>
      <c r="B143" s="64" t="s">
        <v>254</v>
      </c>
      <c r="C143" s="37">
        <v>4301031201</v>
      </c>
      <c r="D143" s="377">
        <v>4680115881563</v>
      </c>
      <c r="E143" s="377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9" t="s">
        <v>78</v>
      </c>
      <c r="L143" s="38">
        <v>40</v>
      </c>
      <c r="M143" s="4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79"/>
      <c r="O143" s="379"/>
      <c r="P143" s="379"/>
      <c r="Q143" s="380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255</v>
      </c>
      <c r="B144" s="64" t="s">
        <v>256</v>
      </c>
      <c r="C144" s="37">
        <v>4301031199</v>
      </c>
      <c r="D144" s="377">
        <v>4680115880986</v>
      </c>
      <c r="E144" s="377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9" t="s">
        <v>78</v>
      </c>
      <c r="L144" s="38">
        <v>40</v>
      </c>
      <c r="M144" s="4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79"/>
      <c r="O144" s="379"/>
      <c r="P144" s="379"/>
      <c r="Q144" s="380"/>
      <c r="R144" s="40" t="s">
        <v>48</v>
      </c>
      <c r="S144" s="40" t="s">
        <v>48</v>
      </c>
      <c r="T144" s="41" t="s">
        <v>0</v>
      </c>
      <c r="U144" s="59">
        <v>21</v>
      </c>
      <c r="V144" s="56">
        <f t="shared" si="7"/>
        <v>21</v>
      </c>
      <c r="W144" s="42">
        <f>IFERROR(IF(V144=0,"",ROUNDUP(V144/H144,0)*0.00502),"")</f>
        <v>5.0200000000000002E-2</v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257</v>
      </c>
      <c r="B145" s="64" t="s">
        <v>258</v>
      </c>
      <c r="C145" s="37">
        <v>4301031190</v>
      </c>
      <c r="D145" s="377">
        <v>4680115880207</v>
      </c>
      <c r="E145" s="377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9" t="s">
        <v>78</v>
      </c>
      <c r="L145" s="38">
        <v>40</v>
      </c>
      <c r="M145" s="45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79"/>
      <c r="O145" s="379"/>
      <c r="P145" s="379"/>
      <c r="Q145" s="380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259</v>
      </c>
      <c r="B146" s="64" t="s">
        <v>260</v>
      </c>
      <c r="C146" s="37">
        <v>4301031205</v>
      </c>
      <c r="D146" s="377">
        <v>4680115881785</v>
      </c>
      <c r="E146" s="377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4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79"/>
      <c r="O146" s="379"/>
      <c r="P146" s="379"/>
      <c r="Q146" s="380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261</v>
      </c>
      <c r="B147" s="64" t="s">
        <v>262</v>
      </c>
      <c r="C147" s="37">
        <v>4301031202</v>
      </c>
      <c r="D147" s="377">
        <v>4680115881679</v>
      </c>
      <c r="E147" s="377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9" t="s">
        <v>78</v>
      </c>
      <c r="L147" s="38">
        <v>40</v>
      </c>
      <c r="M147" s="4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79"/>
      <c r="O147" s="379"/>
      <c r="P147" s="379"/>
      <c r="Q147" s="380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IFERROR(IF(V147=0,"",ROUNDUP(V147/H147,0)*0.00502),"")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263</v>
      </c>
      <c r="B148" s="64" t="s">
        <v>264</v>
      </c>
      <c r="C148" s="37">
        <v>4301031158</v>
      </c>
      <c r="D148" s="377">
        <v>4680115880191</v>
      </c>
      <c r="E148" s="377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9" t="s">
        <v>78</v>
      </c>
      <c r="L148" s="38">
        <v>40</v>
      </c>
      <c r="M148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79"/>
      <c r="O148" s="379"/>
      <c r="P148" s="379"/>
      <c r="Q148" s="380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x14ac:dyDescent="0.2">
      <c r="A149" s="384"/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5"/>
      <c r="M149" s="381" t="s">
        <v>43</v>
      </c>
      <c r="N149" s="382"/>
      <c r="O149" s="382"/>
      <c r="P149" s="382"/>
      <c r="Q149" s="382"/>
      <c r="R149" s="382"/>
      <c r="S149" s="383"/>
      <c r="T149" s="43" t="s">
        <v>42</v>
      </c>
      <c r="U149" s="44">
        <f>IFERROR(U141/H141,"0")+IFERROR(U142/H142,"0")+IFERROR(U143/H143,"0")+IFERROR(U144/H144,"0")+IFERROR(U145/H145,"0")+IFERROR(U146/H146,"0")+IFERROR(U147/H147,"0")+IFERROR(U148/H148,"0")</f>
        <v>10</v>
      </c>
      <c r="V149" s="44">
        <f>IFERROR(V141/H141,"0")+IFERROR(V142/H142,"0")+IFERROR(V143/H143,"0")+IFERROR(V144/H144,"0")+IFERROR(V145/H145,"0")+IFERROR(V146/H146,"0")+IFERROR(V147/H147,"0")+IFERROR(V148/H148,"0")</f>
        <v>10</v>
      </c>
      <c r="W149" s="44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5.0200000000000002E-2</v>
      </c>
      <c r="X149" s="68"/>
      <c r="Y149" s="68"/>
    </row>
    <row r="150" spans="1:52" x14ac:dyDescent="0.2">
      <c r="A150" s="384"/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5"/>
      <c r="M150" s="381" t="s">
        <v>43</v>
      </c>
      <c r="N150" s="382"/>
      <c r="O150" s="382"/>
      <c r="P150" s="382"/>
      <c r="Q150" s="382"/>
      <c r="R150" s="382"/>
      <c r="S150" s="383"/>
      <c r="T150" s="43" t="s">
        <v>0</v>
      </c>
      <c r="U150" s="44">
        <f>IFERROR(SUM(U141:U148),"0")</f>
        <v>21</v>
      </c>
      <c r="V150" s="44">
        <f>IFERROR(SUM(V141:V148),"0")</f>
        <v>21</v>
      </c>
      <c r="W150" s="43"/>
      <c r="X150" s="68"/>
      <c r="Y150" s="68"/>
    </row>
    <row r="151" spans="1:52" ht="16.5" customHeight="1" x14ac:dyDescent="0.25">
      <c r="A151" s="375" t="s">
        <v>265</v>
      </c>
      <c r="B151" s="375"/>
      <c r="C151" s="375"/>
      <c r="D151" s="375"/>
      <c r="E151" s="375"/>
      <c r="F151" s="375"/>
      <c r="G151" s="375"/>
      <c r="H151" s="375"/>
      <c r="I151" s="375"/>
      <c r="J151" s="375"/>
      <c r="K151" s="375"/>
      <c r="L151" s="375"/>
      <c r="M151" s="375"/>
      <c r="N151" s="375"/>
      <c r="O151" s="375"/>
      <c r="P151" s="375"/>
      <c r="Q151" s="375"/>
      <c r="R151" s="375"/>
      <c r="S151" s="375"/>
      <c r="T151" s="375"/>
      <c r="U151" s="375"/>
      <c r="V151" s="375"/>
      <c r="W151" s="375"/>
      <c r="X151" s="66"/>
      <c r="Y151" s="66"/>
    </row>
    <row r="152" spans="1:52" ht="14.25" customHeight="1" x14ac:dyDescent="0.25">
      <c r="A152" s="376" t="s">
        <v>113</v>
      </c>
      <c r="B152" s="376"/>
      <c r="C152" s="376"/>
      <c r="D152" s="376"/>
      <c r="E152" s="376"/>
      <c r="F152" s="376"/>
      <c r="G152" s="376"/>
      <c r="H152" s="376"/>
      <c r="I152" s="376"/>
      <c r="J152" s="376"/>
      <c r="K152" s="376"/>
      <c r="L152" s="376"/>
      <c r="M152" s="376"/>
      <c r="N152" s="376"/>
      <c r="O152" s="376"/>
      <c r="P152" s="376"/>
      <c r="Q152" s="376"/>
      <c r="R152" s="376"/>
      <c r="S152" s="376"/>
      <c r="T152" s="376"/>
      <c r="U152" s="376"/>
      <c r="V152" s="376"/>
      <c r="W152" s="376"/>
      <c r="X152" s="67"/>
      <c r="Y152" s="67"/>
    </row>
    <row r="153" spans="1:52" ht="16.5" customHeight="1" x14ac:dyDescent="0.25">
      <c r="A153" s="64" t="s">
        <v>266</v>
      </c>
      <c r="B153" s="64" t="s">
        <v>267</v>
      </c>
      <c r="C153" s="37">
        <v>4301011450</v>
      </c>
      <c r="D153" s="377">
        <v>4680115881402</v>
      </c>
      <c r="E153" s="377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109</v>
      </c>
      <c r="L153" s="38">
        <v>55</v>
      </c>
      <c r="M153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79"/>
      <c r="O153" s="379"/>
      <c r="P153" s="379"/>
      <c r="Q153" s="380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27" customHeight="1" x14ac:dyDescent="0.25">
      <c r="A154" s="64" t="s">
        <v>268</v>
      </c>
      <c r="B154" s="64" t="s">
        <v>269</v>
      </c>
      <c r="C154" s="37">
        <v>4301011454</v>
      </c>
      <c r="D154" s="377">
        <v>4680115881396</v>
      </c>
      <c r="E154" s="377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9" t="s">
        <v>78</v>
      </c>
      <c r="L154" s="38">
        <v>55</v>
      </c>
      <c r="M154" s="4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79"/>
      <c r="O154" s="379"/>
      <c r="P154" s="379"/>
      <c r="Q154" s="380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84"/>
      <c r="B155" s="384"/>
      <c r="C155" s="384"/>
      <c r="D155" s="384"/>
      <c r="E155" s="384"/>
      <c r="F155" s="384"/>
      <c r="G155" s="384"/>
      <c r="H155" s="384"/>
      <c r="I155" s="384"/>
      <c r="J155" s="384"/>
      <c r="K155" s="384"/>
      <c r="L155" s="385"/>
      <c r="M155" s="381" t="s">
        <v>43</v>
      </c>
      <c r="N155" s="382"/>
      <c r="O155" s="382"/>
      <c r="P155" s="382"/>
      <c r="Q155" s="382"/>
      <c r="R155" s="382"/>
      <c r="S155" s="383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84"/>
      <c r="B156" s="384"/>
      <c r="C156" s="384"/>
      <c r="D156" s="384"/>
      <c r="E156" s="384"/>
      <c r="F156" s="384"/>
      <c r="G156" s="384"/>
      <c r="H156" s="384"/>
      <c r="I156" s="384"/>
      <c r="J156" s="384"/>
      <c r="K156" s="384"/>
      <c r="L156" s="385"/>
      <c r="M156" s="381" t="s">
        <v>43</v>
      </c>
      <c r="N156" s="382"/>
      <c r="O156" s="382"/>
      <c r="P156" s="382"/>
      <c r="Q156" s="382"/>
      <c r="R156" s="382"/>
      <c r="S156" s="383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76" t="s">
        <v>106</v>
      </c>
      <c r="B157" s="376"/>
      <c r="C157" s="376"/>
      <c r="D157" s="376"/>
      <c r="E157" s="376"/>
      <c r="F157" s="376"/>
      <c r="G157" s="376"/>
      <c r="H157" s="376"/>
      <c r="I157" s="376"/>
      <c r="J157" s="376"/>
      <c r="K157" s="376"/>
      <c r="L157" s="376"/>
      <c r="M157" s="376"/>
      <c r="N157" s="376"/>
      <c r="O157" s="376"/>
      <c r="P157" s="376"/>
      <c r="Q157" s="376"/>
      <c r="R157" s="376"/>
      <c r="S157" s="376"/>
      <c r="T157" s="376"/>
      <c r="U157" s="376"/>
      <c r="V157" s="376"/>
      <c r="W157" s="376"/>
      <c r="X157" s="67"/>
      <c r="Y157" s="67"/>
    </row>
    <row r="158" spans="1:52" ht="16.5" customHeight="1" x14ac:dyDescent="0.25">
      <c r="A158" s="64" t="s">
        <v>270</v>
      </c>
      <c r="B158" s="64" t="s">
        <v>271</v>
      </c>
      <c r="C158" s="37">
        <v>4301020262</v>
      </c>
      <c r="D158" s="377">
        <v>4680115882935</v>
      </c>
      <c r="E158" s="377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138</v>
      </c>
      <c r="L158" s="38">
        <v>50</v>
      </c>
      <c r="M158" s="464" t="s">
        <v>272</v>
      </c>
      <c r="N158" s="379"/>
      <c r="O158" s="379"/>
      <c r="P158" s="379"/>
      <c r="Q158" s="380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16.5" customHeight="1" x14ac:dyDescent="0.25">
      <c r="A159" s="64" t="s">
        <v>273</v>
      </c>
      <c r="B159" s="64" t="s">
        <v>274</v>
      </c>
      <c r="C159" s="37">
        <v>4301020220</v>
      </c>
      <c r="D159" s="377">
        <v>4680115880764</v>
      </c>
      <c r="E159" s="377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9" t="s">
        <v>109</v>
      </c>
      <c r="L159" s="38">
        <v>50</v>
      </c>
      <c r="M159" s="4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79"/>
      <c r="O159" s="379"/>
      <c r="P159" s="379"/>
      <c r="Q159" s="380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IFERROR(IF(V159=0,"",ROUNDUP(V159/H159,0)*0.00753),"")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84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5"/>
      <c r="M160" s="381" t="s">
        <v>43</v>
      </c>
      <c r="N160" s="382"/>
      <c r="O160" s="382"/>
      <c r="P160" s="382"/>
      <c r="Q160" s="382"/>
      <c r="R160" s="382"/>
      <c r="S160" s="383"/>
      <c r="T160" s="43" t="s">
        <v>42</v>
      </c>
      <c r="U160" s="44">
        <f>IFERROR(U158/H158,"0")+IFERROR(U159/H159,"0")</f>
        <v>0</v>
      </c>
      <c r="V160" s="44">
        <f>IFERROR(V158/H158,"0")+IFERROR(V159/H159,"0")</f>
        <v>0</v>
      </c>
      <c r="W160" s="44">
        <f>IFERROR(IF(W158="",0,W158),"0")+IFERROR(IF(W159="",0,W159),"0")</f>
        <v>0</v>
      </c>
      <c r="X160" s="68"/>
      <c r="Y160" s="68"/>
    </row>
    <row r="161" spans="1:52" x14ac:dyDescent="0.2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5"/>
      <c r="M161" s="381" t="s">
        <v>43</v>
      </c>
      <c r="N161" s="382"/>
      <c r="O161" s="382"/>
      <c r="P161" s="382"/>
      <c r="Q161" s="382"/>
      <c r="R161" s="382"/>
      <c r="S161" s="383"/>
      <c r="T161" s="43" t="s">
        <v>0</v>
      </c>
      <c r="U161" s="44">
        <f>IFERROR(SUM(U158:U159),"0")</f>
        <v>0</v>
      </c>
      <c r="V161" s="44">
        <f>IFERROR(SUM(V158:V159),"0")</f>
        <v>0</v>
      </c>
      <c r="W161" s="43"/>
      <c r="X161" s="68"/>
      <c r="Y161" s="68"/>
    </row>
    <row r="162" spans="1:52" ht="14.25" customHeight="1" x14ac:dyDescent="0.25">
      <c r="A162" s="376" t="s">
        <v>75</v>
      </c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6"/>
      <c r="O162" s="376"/>
      <c r="P162" s="376"/>
      <c r="Q162" s="376"/>
      <c r="R162" s="376"/>
      <c r="S162" s="376"/>
      <c r="T162" s="376"/>
      <c r="U162" s="376"/>
      <c r="V162" s="376"/>
      <c r="W162" s="376"/>
      <c r="X162" s="67"/>
      <c r="Y162" s="67"/>
    </row>
    <row r="163" spans="1:52" ht="27" customHeight="1" x14ac:dyDescent="0.25">
      <c r="A163" s="64" t="s">
        <v>275</v>
      </c>
      <c r="B163" s="64" t="s">
        <v>276</v>
      </c>
      <c r="C163" s="37">
        <v>4301031224</v>
      </c>
      <c r="D163" s="377">
        <v>4680115882683</v>
      </c>
      <c r="E163" s="377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79"/>
      <c r="O163" s="379"/>
      <c r="P163" s="379"/>
      <c r="Q163" s="380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27" customHeight="1" x14ac:dyDescent="0.25">
      <c r="A164" s="64" t="s">
        <v>277</v>
      </c>
      <c r="B164" s="64" t="s">
        <v>278</v>
      </c>
      <c r="C164" s="37">
        <v>4301031230</v>
      </c>
      <c r="D164" s="377">
        <v>4680115882690</v>
      </c>
      <c r="E164" s="377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9" t="s">
        <v>78</v>
      </c>
      <c r="L164" s="38">
        <v>40</v>
      </c>
      <c r="M164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79"/>
      <c r="O164" s="379"/>
      <c r="P164" s="379"/>
      <c r="Q164" s="380"/>
      <c r="R164" s="40" t="s">
        <v>48</v>
      </c>
      <c r="S164" s="40" t="s">
        <v>48</v>
      </c>
      <c r="T164" s="41" t="s">
        <v>0</v>
      </c>
      <c r="U164" s="59">
        <v>0</v>
      </c>
      <c r="V164" s="56">
        <f>IFERROR(IF(U164="",0,CEILING((U164/$H164),1)*$H164),"")</f>
        <v>0</v>
      </c>
      <c r="W164" s="42" t="str">
        <f>IFERROR(IF(V164=0,"",ROUNDUP(V164/H164,0)*0.00937),"")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279</v>
      </c>
      <c r="B165" s="64" t="s">
        <v>280</v>
      </c>
      <c r="C165" s="37">
        <v>4301031220</v>
      </c>
      <c r="D165" s="377">
        <v>4680115882669</v>
      </c>
      <c r="E165" s="377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79"/>
      <c r="O165" s="379"/>
      <c r="P165" s="379"/>
      <c r="Q165" s="380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4301031221</v>
      </c>
      <c r="D166" s="377">
        <v>4680115882676</v>
      </c>
      <c r="E166" s="377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79"/>
      <c r="O166" s="379"/>
      <c r="P166" s="379"/>
      <c r="Q166" s="380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x14ac:dyDescent="0.2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5"/>
      <c r="M167" s="381" t="s">
        <v>43</v>
      </c>
      <c r="N167" s="382"/>
      <c r="O167" s="382"/>
      <c r="P167" s="382"/>
      <c r="Q167" s="382"/>
      <c r="R167" s="382"/>
      <c r="S167" s="383"/>
      <c r="T167" s="43" t="s">
        <v>42</v>
      </c>
      <c r="U167" s="44">
        <f>IFERROR(U163/H163,"0")+IFERROR(U164/H164,"0")+IFERROR(U165/H165,"0")+IFERROR(U166/H166,"0")</f>
        <v>0</v>
      </c>
      <c r="V167" s="44">
        <f>IFERROR(V163/H163,"0")+IFERROR(V164/H164,"0")+IFERROR(V165/H165,"0")+IFERROR(V166/H166,"0")</f>
        <v>0</v>
      </c>
      <c r="W167" s="44">
        <f>IFERROR(IF(W163="",0,W163),"0")+IFERROR(IF(W164="",0,W164),"0")+IFERROR(IF(W165="",0,W165),"0")+IFERROR(IF(W166="",0,W166),"0")</f>
        <v>0</v>
      </c>
      <c r="X167" s="68"/>
      <c r="Y167" s="68"/>
    </row>
    <row r="168" spans="1:52" x14ac:dyDescent="0.2">
      <c r="A168" s="384"/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5"/>
      <c r="M168" s="381" t="s">
        <v>43</v>
      </c>
      <c r="N168" s="382"/>
      <c r="O168" s="382"/>
      <c r="P168" s="382"/>
      <c r="Q168" s="382"/>
      <c r="R168" s="382"/>
      <c r="S168" s="383"/>
      <c r="T168" s="43" t="s">
        <v>0</v>
      </c>
      <c r="U168" s="44">
        <f>IFERROR(SUM(U163:U166),"0")</f>
        <v>0</v>
      </c>
      <c r="V168" s="44">
        <f>IFERROR(SUM(V163:V166),"0")</f>
        <v>0</v>
      </c>
      <c r="W168" s="43"/>
      <c r="X168" s="68"/>
      <c r="Y168" s="68"/>
    </row>
    <row r="169" spans="1:52" ht="14.25" customHeight="1" x14ac:dyDescent="0.25">
      <c r="A169" s="376" t="s">
        <v>79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67"/>
      <c r="Y169" s="67"/>
    </row>
    <row r="170" spans="1:52" ht="27" customHeight="1" x14ac:dyDescent="0.25">
      <c r="A170" s="64" t="s">
        <v>283</v>
      </c>
      <c r="B170" s="64" t="s">
        <v>284</v>
      </c>
      <c r="C170" s="37">
        <v>4301051409</v>
      </c>
      <c r="D170" s="377">
        <v>4680115881556</v>
      </c>
      <c r="E170" s="377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138</v>
      </c>
      <c r="L170" s="38">
        <v>45</v>
      </c>
      <c r="M170" s="4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79"/>
      <c r="O170" s="379"/>
      <c r="P170" s="379"/>
      <c r="Q170" s="380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ref="V170:V187" si="8">IFERROR(IF(U170="",0,CEILING((U170/$H170),1)*$H170),"")</f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71"/>
      <c r="AZ170" s="158" t="s">
        <v>65</v>
      </c>
    </row>
    <row r="171" spans="1:52" ht="16.5" customHeight="1" x14ac:dyDescent="0.25">
      <c r="A171" s="64" t="s">
        <v>285</v>
      </c>
      <c r="B171" s="64" t="s">
        <v>286</v>
      </c>
      <c r="C171" s="37">
        <v>4301051538</v>
      </c>
      <c r="D171" s="377">
        <v>4680115880573</v>
      </c>
      <c r="E171" s="377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9" t="s">
        <v>78</v>
      </c>
      <c r="L171" s="38">
        <v>45</v>
      </c>
      <c r="M171" s="471" t="s">
        <v>287</v>
      </c>
      <c r="N171" s="379"/>
      <c r="O171" s="379"/>
      <c r="P171" s="379"/>
      <c r="Q171" s="380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59" t="s">
        <v>65</v>
      </c>
    </row>
    <row r="172" spans="1:52" ht="27" customHeight="1" x14ac:dyDescent="0.25">
      <c r="A172" s="64" t="s">
        <v>288</v>
      </c>
      <c r="B172" s="64" t="s">
        <v>289</v>
      </c>
      <c r="C172" s="37">
        <v>4301051408</v>
      </c>
      <c r="D172" s="377">
        <v>4680115881594</v>
      </c>
      <c r="E172" s="377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9" t="s">
        <v>138</v>
      </c>
      <c r="L172" s="38">
        <v>40</v>
      </c>
      <c r="M172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79"/>
      <c r="O172" s="379"/>
      <c r="P172" s="379"/>
      <c r="Q172" s="380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27" customHeight="1" x14ac:dyDescent="0.25">
      <c r="A173" s="64" t="s">
        <v>290</v>
      </c>
      <c r="B173" s="64" t="s">
        <v>291</v>
      </c>
      <c r="C173" s="37">
        <v>4301051505</v>
      </c>
      <c r="D173" s="377">
        <v>4680115881587</v>
      </c>
      <c r="E173" s="377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9" t="s">
        <v>78</v>
      </c>
      <c r="L173" s="38">
        <v>40</v>
      </c>
      <c r="M173" s="473" t="s">
        <v>292</v>
      </c>
      <c r="N173" s="379"/>
      <c r="O173" s="379"/>
      <c r="P173" s="379"/>
      <c r="Q173" s="380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IFERROR(IF(V173=0,"",ROUNDUP(V173/H173,0)*0.01196),"")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290</v>
      </c>
      <c r="B174" s="64" t="s">
        <v>293</v>
      </c>
      <c r="C174" s="37">
        <v>4301051433</v>
      </c>
      <c r="D174" s="377">
        <v>4680115881587</v>
      </c>
      <c r="E174" s="377"/>
      <c r="F174" s="63">
        <v>1</v>
      </c>
      <c r="G174" s="38">
        <v>4</v>
      </c>
      <c r="H174" s="63">
        <v>4</v>
      </c>
      <c r="I174" s="63">
        <v>4.4080000000000004</v>
      </c>
      <c r="J174" s="38">
        <v>104</v>
      </c>
      <c r="K174" s="39" t="s">
        <v>78</v>
      </c>
      <c r="L174" s="38">
        <v>35</v>
      </c>
      <c r="M174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79"/>
      <c r="O174" s="379"/>
      <c r="P174" s="379"/>
      <c r="Q174" s="380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IFERROR(IF(V174=0,"",ROUNDUP(V174/H174,0)*0.01196),"")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16.5" customHeight="1" x14ac:dyDescent="0.25">
      <c r="A175" s="64" t="s">
        <v>294</v>
      </c>
      <c r="B175" s="64" t="s">
        <v>295</v>
      </c>
      <c r="C175" s="37">
        <v>4301051380</v>
      </c>
      <c r="D175" s="377">
        <v>4680115880962</v>
      </c>
      <c r="E175" s="377"/>
      <c r="F175" s="63">
        <v>1.3</v>
      </c>
      <c r="G175" s="38">
        <v>6</v>
      </c>
      <c r="H175" s="63">
        <v>7.8</v>
      </c>
      <c r="I175" s="63">
        <v>8.3640000000000008</v>
      </c>
      <c r="J175" s="38">
        <v>56</v>
      </c>
      <c r="K175" s="39" t="s">
        <v>78</v>
      </c>
      <c r="L175" s="38">
        <v>40</v>
      </c>
      <c r="M175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79"/>
      <c r="O175" s="379"/>
      <c r="P175" s="379"/>
      <c r="Q175" s="380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IFERROR(IF(V175=0,"",ROUNDUP(V175/H175,0)*0.02175),"")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296</v>
      </c>
      <c r="B176" s="64" t="s">
        <v>297</v>
      </c>
      <c r="C176" s="37">
        <v>4301051411</v>
      </c>
      <c r="D176" s="377">
        <v>4680115881617</v>
      </c>
      <c r="E176" s="377"/>
      <c r="F176" s="63">
        <v>1.35</v>
      </c>
      <c r="G176" s="38">
        <v>6</v>
      </c>
      <c r="H176" s="63">
        <v>8.1</v>
      </c>
      <c r="I176" s="63">
        <v>8.6460000000000008</v>
      </c>
      <c r="J176" s="38">
        <v>56</v>
      </c>
      <c r="K176" s="39" t="s">
        <v>138</v>
      </c>
      <c r="L176" s="38">
        <v>40</v>
      </c>
      <c r="M176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79"/>
      <c r="O176" s="379"/>
      <c r="P176" s="379"/>
      <c r="Q176" s="380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IFERROR(IF(V176=0,"",ROUNDUP(V176/H176,0)*0.02175),"")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27" customHeight="1" x14ac:dyDescent="0.25">
      <c r="A177" s="64" t="s">
        <v>298</v>
      </c>
      <c r="B177" s="64" t="s">
        <v>299</v>
      </c>
      <c r="C177" s="37">
        <v>4301051487</v>
      </c>
      <c r="D177" s="377">
        <v>4680115881228</v>
      </c>
      <c r="E177" s="377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78</v>
      </c>
      <c r="L177" s="38">
        <v>40</v>
      </c>
      <c r="M177" s="477" t="s">
        <v>300</v>
      </c>
      <c r="N177" s="379"/>
      <c r="O177" s="379"/>
      <c r="P177" s="379"/>
      <c r="Q177" s="380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IFERROR(IF(V177=0,"",ROUNDUP(V177/H177,0)*0.00753),"")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301</v>
      </c>
      <c r="B178" s="64" t="s">
        <v>302</v>
      </c>
      <c r="C178" s="37">
        <v>4301051506</v>
      </c>
      <c r="D178" s="377">
        <v>4680115881037</v>
      </c>
      <c r="E178" s="377"/>
      <c r="F178" s="63">
        <v>0.84</v>
      </c>
      <c r="G178" s="38">
        <v>4</v>
      </c>
      <c r="H178" s="63">
        <v>3.36</v>
      </c>
      <c r="I178" s="63">
        <v>3.6179999999999999</v>
      </c>
      <c r="J178" s="38">
        <v>120</v>
      </c>
      <c r="K178" s="39" t="s">
        <v>78</v>
      </c>
      <c r="L178" s="38">
        <v>40</v>
      </c>
      <c r="M178" s="478" t="s">
        <v>303</v>
      </c>
      <c r="N178" s="379"/>
      <c r="O178" s="379"/>
      <c r="P178" s="379"/>
      <c r="Q178" s="380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IFERROR(IF(V178=0,"",ROUNDUP(V178/H178,0)*0.00937),"")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301</v>
      </c>
      <c r="B179" s="64" t="s">
        <v>304</v>
      </c>
      <c r="C179" s="37">
        <v>4301051432</v>
      </c>
      <c r="D179" s="377">
        <v>4680115881037</v>
      </c>
      <c r="E179" s="377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9" t="s">
        <v>78</v>
      </c>
      <c r="L179" s="38">
        <v>35</v>
      </c>
      <c r="M179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79"/>
      <c r="O179" s="379"/>
      <c r="P179" s="379"/>
      <c r="Q179" s="380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IFERROR(IF(V179=0,"",ROUNDUP(V179/H179,0)*0.00937),"")</f>
        <v/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305</v>
      </c>
      <c r="B180" s="64" t="s">
        <v>306</v>
      </c>
      <c r="C180" s="37">
        <v>4301051384</v>
      </c>
      <c r="D180" s="377">
        <v>4680115881211</v>
      </c>
      <c r="E180" s="377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9" t="s">
        <v>78</v>
      </c>
      <c r="L180" s="38">
        <v>45</v>
      </c>
      <c r="M180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79"/>
      <c r="O180" s="379"/>
      <c r="P180" s="379"/>
      <c r="Q180" s="380"/>
      <c r="R180" s="40" t="s">
        <v>48</v>
      </c>
      <c r="S180" s="40" t="s">
        <v>48</v>
      </c>
      <c r="T180" s="41" t="s">
        <v>0</v>
      </c>
      <c r="U180" s="59">
        <v>72</v>
      </c>
      <c r="V180" s="56">
        <f t="shared" si="8"/>
        <v>72</v>
      </c>
      <c r="W180" s="42">
        <f>IFERROR(IF(V180=0,"",ROUNDUP(V180/H180,0)*0.00753),"")</f>
        <v>0.22590000000000002</v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308</v>
      </c>
      <c r="C181" s="37">
        <v>4301051378</v>
      </c>
      <c r="D181" s="377">
        <v>4680115881020</v>
      </c>
      <c r="E181" s="377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9" t="s">
        <v>78</v>
      </c>
      <c r="L181" s="38">
        <v>45</v>
      </c>
      <c r="M181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79"/>
      <c r="O181" s="379"/>
      <c r="P181" s="379"/>
      <c r="Q181" s="380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IFERROR(IF(V181=0,"",ROUNDUP(V181/H181,0)*0.00937),"")</f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309</v>
      </c>
      <c r="B182" s="64" t="s">
        <v>310</v>
      </c>
      <c r="C182" s="37">
        <v>4301051407</v>
      </c>
      <c r="D182" s="377">
        <v>4680115882195</v>
      </c>
      <c r="E182" s="377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9" t="s">
        <v>138</v>
      </c>
      <c r="L182" s="38">
        <v>40</v>
      </c>
      <c r="M182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79"/>
      <c r="O182" s="379"/>
      <c r="P182" s="379"/>
      <c r="Q182" s="380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ref="W182:W187" si="9">IFERROR(IF(V182=0,"",ROUNDUP(V182/H182,0)*0.00753),"")</f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311</v>
      </c>
      <c r="B183" s="64" t="s">
        <v>312</v>
      </c>
      <c r="C183" s="37">
        <v>4301051468</v>
      </c>
      <c r="D183" s="377">
        <v>4680115880092</v>
      </c>
      <c r="E183" s="377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138</v>
      </c>
      <c r="L183" s="38">
        <v>45</v>
      </c>
      <c r="M183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79"/>
      <c r="O183" s="379"/>
      <c r="P183" s="379"/>
      <c r="Q183" s="380"/>
      <c r="R183" s="40" t="s">
        <v>48</v>
      </c>
      <c r="S183" s="40" t="s">
        <v>48</v>
      </c>
      <c r="T183" s="41" t="s">
        <v>0</v>
      </c>
      <c r="U183" s="59">
        <v>80</v>
      </c>
      <c r="V183" s="56">
        <f t="shared" si="8"/>
        <v>81.599999999999994</v>
      </c>
      <c r="W183" s="42">
        <f t="shared" si="9"/>
        <v>0.25602000000000003</v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313</v>
      </c>
      <c r="B184" s="64" t="s">
        <v>314</v>
      </c>
      <c r="C184" s="37">
        <v>4301051469</v>
      </c>
      <c r="D184" s="377">
        <v>4680115880221</v>
      </c>
      <c r="E184" s="377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138</v>
      </c>
      <c r="L184" s="38">
        <v>45</v>
      </c>
      <c r="M184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79"/>
      <c r="O184" s="379"/>
      <c r="P184" s="379"/>
      <c r="Q184" s="380"/>
      <c r="R184" s="40" t="s">
        <v>48</v>
      </c>
      <c r="S184" s="40" t="s">
        <v>48</v>
      </c>
      <c r="T184" s="41" t="s">
        <v>0</v>
      </c>
      <c r="U184" s="59">
        <v>80</v>
      </c>
      <c r="V184" s="56">
        <f t="shared" si="8"/>
        <v>81.599999999999994</v>
      </c>
      <c r="W184" s="42">
        <f t="shared" si="9"/>
        <v>0.25602000000000003</v>
      </c>
      <c r="X184" s="69" t="s">
        <v>48</v>
      </c>
      <c r="Y184" s="70" t="s">
        <v>48</v>
      </c>
      <c r="AC184" s="71"/>
      <c r="AZ184" s="172" t="s">
        <v>65</v>
      </c>
    </row>
    <row r="185" spans="1:52" ht="16.5" customHeight="1" x14ac:dyDescent="0.25">
      <c r="A185" s="64" t="s">
        <v>315</v>
      </c>
      <c r="B185" s="64" t="s">
        <v>316</v>
      </c>
      <c r="C185" s="37">
        <v>4301051523</v>
      </c>
      <c r="D185" s="377">
        <v>4680115882942</v>
      </c>
      <c r="E185" s="377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9" t="s">
        <v>78</v>
      </c>
      <c r="L185" s="38">
        <v>40</v>
      </c>
      <c r="M185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79"/>
      <c r="O185" s="379"/>
      <c r="P185" s="379"/>
      <c r="Q185" s="380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16.5" customHeight="1" x14ac:dyDescent="0.25">
      <c r="A186" s="64" t="s">
        <v>317</v>
      </c>
      <c r="B186" s="64" t="s">
        <v>318</v>
      </c>
      <c r="C186" s="37">
        <v>4301051326</v>
      </c>
      <c r="D186" s="377">
        <v>4680115880504</v>
      </c>
      <c r="E186" s="377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79"/>
      <c r="O186" s="379"/>
      <c r="P186" s="379"/>
      <c r="Q186" s="380"/>
      <c r="R186" s="40" t="s">
        <v>48</v>
      </c>
      <c r="S186" s="40" t="s">
        <v>48</v>
      </c>
      <c r="T186" s="41" t="s">
        <v>0</v>
      </c>
      <c r="U186" s="59">
        <v>36</v>
      </c>
      <c r="V186" s="56">
        <f t="shared" si="8"/>
        <v>36</v>
      </c>
      <c r="W186" s="42">
        <f t="shared" si="9"/>
        <v>0.11295000000000001</v>
      </c>
      <c r="X186" s="69" t="s">
        <v>48</v>
      </c>
      <c r="Y186" s="70" t="s">
        <v>48</v>
      </c>
      <c r="AC186" s="71"/>
      <c r="AZ186" s="174" t="s">
        <v>65</v>
      </c>
    </row>
    <row r="187" spans="1:52" ht="27" customHeight="1" x14ac:dyDescent="0.25">
      <c r="A187" s="64" t="s">
        <v>319</v>
      </c>
      <c r="B187" s="64" t="s">
        <v>320</v>
      </c>
      <c r="C187" s="37">
        <v>4301051410</v>
      </c>
      <c r="D187" s="377">
        <v>4680115882164</v>
      </c>
      <c r="E187" s="377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9" t="s">
        <v>138</v>
      </c>
      <c r="L187" s="38">
        <v>40</v>
      </c>
      <c r="M187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79"/>
      <c r="O187" s="379"/>
      <c r="P187" s="379"/>
      <c r="Q187" s="380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 t="shared" si="9"/>
        <v/>
      </c>
      <c r="X187" s="69" t="s">
        <v>48</v>
      </c>
      <c r="Y187" s="70" t="s">
        <v>48</v>
      </c>
      <c r="AC187" s="71"/>
      <c r="AZ187" s="175" t="s">
        <v>65</v>
      </c>
    </row>
    <row r="188" spans="1:52" x14ac:dyDescent="0.2">
      <c r="A188" s="384"/>
      <c r="B188" s="384"/>
      <c r="C188" s="384"/>
      <c r="D188" s="384"/>
      <c r="E188" s="384"/>
      <c r="F188" s="384"/>
      <c r="G188" s="384"/>
      <c r="H188" s="384"/>
      <c r="I188" s="384"/>
      <c r="J188" s="384"/>
      <c r="K188" s="384"/>
      <c r="L188" s="385"/>
      <c r="M188" s="381" t="s">
        <v>43</v>
      </c>
      <c r="N188" s="382"/>
      <c r="O188" s="382"/>
      <c r="P188" s="382"/>
      <c r="Q188" s="382"/>
      <c r="R188" s="382"/>
      <c r="S188" s="383"/>
      <c r="T188" s="43" t="s">
        <v>42</v>
      </c>
      <c r="U188" s="44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111.66666666666667</v>
      </c>
      <c r="V188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113</v>
      </c>
      <c r="W188" s="44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0.85089000000000004</v>
      </c>
      <c r="X188" s="68"/>
      <c r="Y188" s="68"/>
    </row>
    <row r="189" spans="1:52" x14ac:dyDescent="0.2">
      <c r="A189" s="384"/>
      <c r="B189" s="384"/>
      <c r="C189" s="384"/>
      <c r="D189" s="384"/>
      <c r="E189" s="384"/>
      <c r="F189" s="384"/>
      <c r="G189" s="384"/>
      <c r="H189" s="384"/>
      <c r="I189" s="384"/>
      <c r="J189" s="384"/>
      <c r="K189" s="384"/>
      <c r="L189" s="385"/>
      <c r="M189" s="381" t="s">
        <v>43</v>
      </c>
      <c r="N189" s="382"/>
      <c r="O189" s="382"/>
      <c r="P189" s="382"/>
      <c r="Q189" s="382"/>
      <c r="R189" s="382"/>
      <c r="S189" s="383"/>
      <c r="T189" s="43" t="s">
        <v>0</v>
      </c>
      <c r="U189" s="44">
        <f>IFERROR(SUM(U170:U187),"0")</f>
        <v>268</v>
      </c>
      <c r="V189" s="44">
        <f>IFERROR(SUM(V170:V187),"0")</f>
        <v>271.2</v>
      </c>
      <c r="W189" s="43"/>
      <c r="X189" s="68"/>
      <c r="Y189" s="68"/>
    </row>
    <row r="190" spans="1:52" ht="14.25" customHeight="1" x14ac:dyDescent="0.25">
      <c r="A190" s="376" t="s">
        <v>218</v>
      </c>
      <c r="B190" s="376"/>
      <c r="C190" s="376"/>
      <c r="D190" s="376"/>
      <c r="E190" s="376"/>
      <c r="F190" s="376"/>
      <c r="G190" s="376"/>
      <c r="H190" s="376"/>
      <c r="I190" s="376"/>
      <c r="J190" s="376"/>
      <c r="K190" s="376"/>
      <c r="L190" s="376"/>
      <c r="M190" s="376"/>
      <c r="N190" s="376"/>
      <c r="O190" s="376"/>
      <c r="P190" s="376"/>
      <c r="Q190" s="376"/>
      <c r="R190" s="376"/>
      <c r="S190" s="376"/>
      <c r="T190" s="376"/>
      <c r="U190" s="376"/>
      <c r="V190" s="376"/>
      <c r="W190" s="376"/>
      <c r="X190" s="67"/>
      <c r="Y190" s="67"/>
    </row>
    <row r="191" spans="1:52" ht="16.5" customHeight="1" x14ac:dyDescent="0.25">
      <c r="A191" s="64" t="s">
        <v>321</v>
      </c>
      <c r="B191" s="64" t="s">
        <v>322</v>
      </c>
      <c r="C191" s="37">
        <v>4301060338</v>
      </c>
      <c r="D191" s="377">
        <v>4680115880801</v>
      </c>
      <c r="E191" s="377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9" t="s">
        <v>78</v>
      </c>
      <c r="L191" s="38">
        <v>40</v>
      </c>
      <c r="M191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79"/>
      <c r="O191" s="379"/>
      <c r="P191" s="379"/>
      <c r="Q191" s="380"/>
      <c r="R191" s="40" t="s">
        <v>48</v>
      </c>
      <c r="S191" s="40" t="s">
        <v>48</v>
      </c>
      <c r="T191" s="41" t="s">
        <v>0</v>
      </c>
      <c r="U191" s="59">
        <v>0</v>
      </c>
      <c r="V191" s="56">
        <f>IFERROR(IF(U191="",0,CEILING((U191/$H191),1)*$H191),"")</f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71"/>
      <c r="AZ191" s="176" t="s">
        <v>65</v>
      </c>
    </row>
    <row r="192" spans="1:52" ht="27" customHeight="1" x14ac:dyDescent="0.25">
      <c r="A192" s="64" t="s">
        <v>323</v>
      </c>
      <c r="B192" s="64" t="s">
        <v>324</v>
      </c>
      <c r="C192" s="37">
        <v>4301060339</v>
      </c>
      <c r="D192" s="377">
        <v>4680115880818</v>
      </c>
      <c r="E192" s="377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9" t="s">
        <v>78</v>
      </c>
      <c r="L192" s="38">
        <v>40</v>
      </c>
      <c r="M192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79"/>
      <c r="O192" s="379"/>
      <c r="P192" s="379"/>
      <c r="Q192" s="380"/>
      <c r="R192" s="40" t="s">
        <v>48</v>
      </c>
      <c r="S192" s="40" t="s">
        <v>48</v>
      </c>
      <c r="T192" s="41" t="s">
        <v>0</v>
      </c>
      <c r="U192" s="59">
        <v>7.2</v>
      </c>
      <c r="V192" s="56">
        <f>IFERROR(IF(U192="",0,CEILING((U192/$H192),1)*$H192),"")</f>
        <v>7.1999999999999993</v>
      </c>
      <c r="W192" s="42">
        <f>IFERROR(IF(V192=0,"",ROUNDUP(V192/H192,0)*0.00753),"")</f>
        <v>2.2589999999999999E-2</v>
      </c>
      <c r="X192" s="69" t="s">
        <v>48</v>
      </c>
      <c r="Y192" s="70" t="s">
        <v>48</v>
      </c>
      <c r="AC192" s="71"/>
      <c r="AZ192" s="177" t="s">
        <v>65</v>
      </c>
    </row>
    <row r="193" spans="1:52" x14ac:dyDescent="0.2">
      <c r="A193" s="384"/>
      <c r="B193" s="384"/>
      <c r="C193" s="384"/>
      <c r="D193" s="384"/>
      <c r="E193" s="384"/>
      <c r="F193" s="384"/>
      <c r="G193" s="384"/>
      <c r="H193" s="384"/>
      <c r="I193" s="384"/>
      <c r="J193" s="384"/>
      <c r="K193" s="384"/>
      <c r="L193" s="385"/>
      <c r="M193" s="381" t="s">
        <v>43</v>
      </c>
      <c r="N193" s="382"/>
      <c r="O193" s="382"/>
      <c r="P193" s="382"/>
      <c r="Q193" s="382"/>
      <c r="R193" s="382"/>
      <c r="S193" s="383"/>
      <c r="T193" s="43" t="s">
        <v>42</v>
      </c>
      <c r="U193" s="44">
        <f>IFERROR(U191/H191,"0")+IFERROR(U192/H192,"0")</f>
        <v>3</v>
      </c>
      <c r="V193" s="44">
        <f>IFERROR(V191/H191,"0")+IFERROR(V192/H192,"0")</f>
        <v>3</v>
      </c>
      <c r="W193" s="44">
        <f>IFERROR(IF(W191="",0,W191),"0")+IFERROR(IF(W192="",0,W192),"0")</f>
        <v>2.2589999999999999E-2</v>
      </c>
      <c r="X193" s="68"/>
      <c r="Y193" s="68"/>
    </row>
    <row r="194" spans="1:52" x14ac:dyDescent="0.2">
      <c r="A194" s="384"/>
      <c r="B194" s="384"/>
      <c r="C194" s="384"/>
      <c r="D194" s="384"/>
      <c r="E194" s="384"/>
      <c r="F194" s="384"/>
      <c r="G194" s="384"/>
      <c r="H194" s="384"/>
      <c r="I194" s="384"/>
      <c r="J194" s="384"/>
      <c r="K194" s="384"/>
      <c r="L194" s="385"/>
      <c r="M194" s="381" t="s">
        <v>43</v>
      </c>
      <c r="N194" s="382"/>
      <c r="O194" s="382"/>
      <c r="P194" s="382"/>
      <c r="Q194" s="382"/>
      <c r="R194" s="382"/>
      <c r="S194" s="383"/>
      <c r="T194" s="43" t="s">
        <v>0</v>
      </c>
      <c r="U194" s="44">
        <f>IFERROR(SUM(U191:U192),"0")</f>
        <v>7.2</v>
      </c>
      <c r="V194" s="44">
        <f>IFERROR(SUM(V191:V192),"0")</f>
        <v>7.1999999999999993</v>
      </c>
      <c r="W194" s="43"/>
      <c r="X194" s="68"/>
      <c r="Y194" s="68"/>
    </row>
    <row r="195" spans="1:52" ht="16.5" customHeight="1" x14ac:dyDescent="0.25">
      <c r="A195" s="375" t="s">
        <v>325</v>
      </c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R195" s="375"/>
      <c r="S195" s="375"/>
      <c r="T195" s="375"/>
      <c r="U195" s="375"/>
      <c r="V195" s="375"/>
      <c r="W195" s="375"/>
      <c r="X195" s="66"/>
      <c r="Y195" s="66"/>
    </row>
    <row r="196" spans="1:52" ht="14.25" customHeight="1" x14ac:dyDescent="0.25">
      <c r="A196" s="376" t="s">
        <v>113</v>
      </c>
      <c r="B196" s="376"/>
      <c r="C196" s="376"/>
      <c r="D196" s="376"/>
      <c r="E196" s="376"/>
      <c r="F196" s="376"/>
      <c r="G196" s="376"/>
      <c r="H196" s="376"/>
      <c r="I196" s="376"/>
      <c r="J196" s="376"/>
      <c r="K196" s="376"/>
      <c r="L196" s="376"/>
      <c r="M196" s="376"/>
      <c r="N196" s="376"/>
      <c r="O196" s="376"/>
      <c r="P196" s="376"/>
      <c r="Q196" s="376"/>
      <c r="R196" s="376"/>
      <c r="S196" s="376"/>
      <c r="T196" s="376"/>
      <c r="U196" s="376"/>
      <c r="V196" s="376"/>
      <c r="W196" s="376"/>
      <c r="X196" s="67"/>
      <c r="Y196" s="67"/>
    </row>
    <row r="197" spans="1:52" ht="27" customHeight="1" x14ac:dyDescent="0.25">
      <c r="A197" s="64" t="s">
        <v>326</v>
      </c>
      <c r="B197" s="64" t="s">
        <v>327</v>
      </c>
      <c r="C197" s="37">
        <v>4301011346</v>
      </c>
      <c r="D197" s="377">
        <v>4607091387445</v>
      </c>
      <c r="E197" s="377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9" t="s">
        <v>109</v>
      </c>
      <c r="L197" s="38">
        <v>31</v>
      </c>
      <c r="M197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79"/>
      <c r="O197" s="379"/>
      <c r="P197" s="379"/>
      <c r="Q197" s="380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ref="V197:V211" si="10">IFERROR(IF(U197="",0,CEILING((U197/$H197),1)*$H197),"")</f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78" t="s">
        <v>65</v>
      </c>
    </row>
    <row r="198" spans="1:52" ht="27" customHeight="1" x14ac:dyDescent="0.25">
      <c r="A198" s="64" t="s">
        <v>328</v>
      </c>
      <c r="B198" s="64" t="s">
        <v>329</v>
      </c>
      <c r="C198" s="37">
        <v>4301011362</v>
      </c>
      <c r="D198" s="377">
        <v>4607091386004</v>
      </c>
      <c r="E198" s="377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117</v>
      </c>
      <c r="L198" s="38">
        <v>55</v>
      </c>
      <c r="M198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79"/>
      <c r="O198" s="379"/>
      <c r="P198" s="379"/>
      <c r="Q198" s="380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71"/>
      <c r="AZ198" s="179" t="s">
        <v>65</v>
      </c>
    </row>
    <row r="199" spans="1:52" ht="27" customHeight="1" x14ac:dyDescent="0.25">
      <c r="A199" s="64" t="s">
        <v>328</v>
      </c>
      <c r="B199" s="64" t="s">
        <v>330</v>
      </c>
      <c r="C199" s="37">
        <v>4301011308</v>
      </c>
      <c r="D199" s="377">
        <v>4607091386004</v>
      </c>
      <c r="E199" s="377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109</v>
      </c>
      <c r="L199" s="38">
        <v>55</v>
      </c>
      <c r="M199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79"/>
      <c r="O199" s="379"/>
      <c r="P199" s="379"/>
      <c r="Q199" s="380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331</v>
      </c>
      <c r="B200" s="64" t="s">
        <v>332</v>
      </c>
      <c r="C200" s="37">
        <v>4301011347</v>
      </c>
      <c r="D200" s="377">
        <v>4607091386073</v>
      </c>
      <c r="E200" s="377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9" t="s">
        <v>109</v>
      </c>
      <c r="L200" s="38">
        <v>31</v>
      </c>
      <c r="M200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79"/>
      <c r="O200" s="379"/>
      <c r="P200" s="379"/>
      <c r="Q200" s="380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333</v>
      </c>
      <c r="B201" s="64" t="s">
        <v>334</v>
      </c>
      <c r="C201" s="37">
        <v>4301010928</v>
      </c>
      <c r="D201" s="377">
        <v>4607091387322</v>
      </c>
      <c r="E201" s="377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79"/>
      <c r="O201" s="379"/>
      <c r="P201" s="379"/>
      <c r="Q201" s="380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333</v>
      </c>
      <c r="B202" s="64" t="s">
        <v>335</v>
      </c>
      <c r="C202" s="37">
        <v>4301011395</v>
      </c>
      <c r="D202" s="377">
        <v>4607091387322</v>
      </c>
      <c r="E202" s="377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9" t="s">
        <v>117</v>
      </c>
      <c r="L202" s="38">
        <v>55</v>
      </c>
      <c r="M202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79"/>
      <c r="O202" s="379"/>
      <c r="P202" s="379"/>
      <c r="Q202" s="380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IFERROR(IF(V202=0,"",ROUNDUP(V202/H202,0)*0.02039),"")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4301011311</v>
      </c>
      <c r="D203" s="377">
        <v>4607091387377</v>
      </c>
      <c r="E203" s="377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9" t="s">
        <v>109</v>
      </c>
      <c r="L203" s="38">
        <v>55</v>
      </c>
      <c r="M203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79"/>
      <c r="O203" s="379"/>
      <c r="P203" s="379"/>
      <c r="Q203" s="380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>IFERROR(IF(V203=0,"",ROUNDUP(V203/H203,0)*0.02175),"")</f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338</v>
      </c>
      <c r="B204" s="64" t="s">
        <v>339</v>
      </c>
      <c r="C204" s="37">
        <v>4301010945</v>
      </c>
      <c r="D204" s="377">
        <v>4607091387353</v>
      </c>
      <c r="E204" s="377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9" t="s">
        <v>109</v>
      </c>
      <c r="L204" s="38">
        <v>55</v>
      </c>
      <c r="M204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79"/>
      <c r="O204" s="379"/>
      <c r="P204" s="379"/>
      <c r="Q204" s="380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340</v>
      </c>
      <c r="B205" s="64" t="s">
        <v>341</v>
      </c>
      <c r="C205" s="37">
        <v>4301011328</v>
      </c>
      <c r="D205" s="377">
        <v>4607091386011</v>
      </c>
      <c r="E205" s="377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9" t="s">
        <v>78</v>
      </c>
      <c r="L205" s="38">
        <v>55</v>
      </c>
      <c r="M205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79"/>
      <c r="O205" s="379"/>
      <c r="P205" s="379"/>
      <c r="Q205" s="380"/>
      <c r="R205" s="40" t="s">
        <v>48</v>
      </c>
      <c r="S205" s="40" t="s">
        <v>48</v>
      </c>
      <c r="T205" s="41" t="s">
        <v>0</v>
      </c>
      <c r="U205" s="59">
        <v>10</v>
      </c>
      <c r="V205" s="56">
        <f t="shared" si="10"/>
        <v>10</v>
      </c>
      <c r="W205" s="42">
        <f t="shared" ref="W205:W211" si="11">IFERROR(IF(V205=0,"",ROUNDUP(V205/H205,0)*0.00937),"")</f>
        <v>1.874E-2</v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342</v>
      </c>
      <c r="B206" s="64" t="s">
        <v>343</v>
      </c>
      <c r="C206" s="37">
        <v>4301011329</v>
      </c>
      <c r="D206" s="377">
        <v>4607091387308</v>
      </c>
      <c r="E206" s="377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9" t="s">
        <v>78</v>
      </c>
      <c r="L206" s="38">
        <v>55</v>
      </c>
      <c r="M206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79"/>
      <c r="O206" s="379"/>
      <c r="P206" s="379"/>
      <c r="Q206" s="380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344</v>
      </c>
      <c r="B207" s="64" t="s">
        <v>345</v>
      </c>
      <c r="C207" s="37">
        <v>4301011049</v>
      </c>
      <c r="D207" s="377">
        <v>4607091387339</v>
      </c>
      <c r="E207" s="377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9" t="s">
        <v>109</v>
      </c>
      <c r="L207" s="38">
        <v>55</v>
      </c>
      <c r="M207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79"/>
      <c r="O207" s="379"/>
      <c r="P207" s="379"/>
      <c r="Q207" s="380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346</v>
      </c>
      <c r="B208" s="64" t="s">
        <v>347</v>
      </c>
      <c r="C208" s="37">
        <v>4301011433</v>
      </c>
      <c r="D208" s="377">
        <v>4680115882638</v>
      </c>
      <c r="E208" s="377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79"/>
      <c r="O208" s="379"/>
      <c r="P208" s="379"/>
      <c r="Q208" s="380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348</v>
      </c>
      <c r="B209" s="64" t="s">
        <v>349</v>
      </c>
      <c r="C209" s="37">
        <v>4301011573</v>
      </c>
      <c r="D209" s="377">
        <v>4680115881938</v>
      </c>
      <c r="E209" s="377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79"/>
      <c r="O209" s="379"/>
      <c r="P209" s="379"/>
      <c r="Q209" s="380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ht="27" customHeight="1" x14ac:dyDescent="0.25">
      <c r="A210" s="64" t="s">
        <v>350</v>
      </c>
      <c r="B210" s="64" t="s">
        <v>351</v>
      </c>
      <c r="C210" s="37">
        <v>4301010944</v>
      </c>
      <c r="D210" s="377">
        <v>4607091387346</v>
      </c>
      <c r="E210" s="377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9" t="s">
        <v>109</v>
      </c>
      <c r="L210" s="38">
        <v>55</v>
      </c>
      <c r="M210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79"/>
      <c r="O210" s="379"/>
      <c r="P210" s="379"/>
      <c r="Q210" s="380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 t="shared" si="11"/>
        <v/>
      </c>
      <c r="X210" s="69" t="s">
        <v>48</v>
      </c>
      <c r="Y210" s="70" t="s">
        <v>48</v>
      </c>
      <c r="AC210" s="71"/>
      <c r="AZ210" s="191" t="s">
        <v>65</v>
      </c>
    </row>
    <row r="211" spans="1:52" ht="27" customHeight="1" x14ac:dyDescent="0.25">
      <c r="A211" s="64" t="s">
        <v>352</v>
      </c>
      <c r="B211" s="64" t="s">
        <v>353</v>
      </c>
      <c r="C211" s="37">
        <v>4301011353</v>
      </c>
      <c r="D211" s="377">
        <v>4607091389807</v>
      </c>
      <c r="E211" s="377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109</v>
      </c>
      <c r="L211" s="38">
        <v>55</v>
      </c>
      <c r="M211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79"/>
      <c r="O211" s="379"/>
      <c r="P211" s="379"/>
      <c r="Q211" s="380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0"/>
        <v>0</v>
      </c>
      <c r="W211" s="42" t="str">
        <f t="shared" si="11"/>
        <v/>
      </c>
      <c r="X211" s="69" t="s">
        <v>48</v>
      </c>
      <c r="Y211" s="70" t="s">
        <v>48</v>
      </c>
      <c r="AC211" s="71"/>
      <c r="AZ211" s="192" t="s">
        <v>65</v>
      </c>
    </row>
    <row r="212" spans="1:52" x14ac:dyDescent="0.2">
      <c r="A212" s="384"/>
      <c r="B212" s="384"/>
      <c r="C212" s="384"/>
      <c r="D212" s="384"/>
      <c r="E212" s="384"/>
      <c r="F212" s="384"/>
      <c r="G212" s="384"/>
      <c r="H212" s="384"/>
      <c r="I212" s="384"/>
      <c r="J212" s="384"/>
      <c r="K212" s="384"/>
      <c r="L212" s="385"/>
      <c r="M212" s="381" t="s">
        <v>43</v>
      </c>
      <c r="N212" s="382"/>
      <c r="O212" s="382"/>
      <c r="P212" s="382"/>
      <c r="Q212" s="382"/>
      <c r="R212" s="382"/>
      <c r="S212" s="383"/>
      <c r="T212" s="43" t="s">
        <v>42</v>
      </c>
      <c r="U212" s="44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2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2</v>
      </c>
      <c r="W212" s="44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1.874E-2</v>
      </c>
      <c r="X212" s="68"/>
      <c r="Y212" s="68"/>
    </row>
    <row r="213" spans="1:52" x14ac:dyDescent="0.2">
      <c r="A213" s="384"/>
      <c r="B213" s="384"/>
      <c r="C213" s="384"/>
      <c r="D213" s="384"/>
      <c r="E213" s="384"/>
      <c r="F213" s="384"/>
      <c r="G213" s="384"/>
      <c r="H213" s="384"/>
      <c r="I213" s="384"/>
      <c r="J213" s="384"/>
      <c r="K213" s="384"/>
      <c r="L213" s="385"/>
      <c r="M213" s="381" t="s">
        <v>43</v>
      </c>
      <c r="N213" s="382"/>
      <c r="O213" s="382"/>
      <c r="P213" s="382"/>
      <c r="Q213" s="382"/>
      <c r="R213" s="382"/>
      <c r="S213" s="383"/>
      <c r="T213" s="43" t="s">
        <v>0</v>
      </c>
      <c r="U213" s="44">
        <f>IFERROR(SUM(U197:U211),"0")</f>
        <v>10</v>
      </c>
      <c r="V213" s="44">
        <f>IFERROR(SUM(V197:V211),"0")</f>
        <v>10</v>
      </c>
      <c r="W213" s="43"/>
      <c r="X213" s="68"/>
      <c r="Y213" s="68"/>
    </row>
    <row r="214" spans="1:52" ht="14.25" customHeight="1" x14ac:dyDescent="0.25">
      <c r="A214" s="376" t="s">
        <v>106</v>
      </c>
      <c r="B214" s="376"/>
      <c r="C214" s="376"/>
      <c r="D214" s="376"/>
      <c r="E214" s="376"/>
      <c r="F214" s="376"/>
      <c r="G214" s="376"/>
      <c r="H214" s="376"/>
      <c r="I214" s="376"/>
      <c r="J214" s="376"/>
      <c r="K214" s="376"/>
      <c r="L214" s="376"/>
      <c r="M214" s="376"/>
      <c r="N214" s="376"/>
      <c r="O214" s="376"/>
      <c r="P214" s="376"/>
      <c r="Q214" s="376"/>
      <c r="R214" s="376"/>
      <c r="S214" s="376"/>
      <c r="T214" s="376"/>
      <c r="U214" s="376"/>
      <c r="V214" s="376"/>
      <c r="W214" s="376"/>
      <c r="X214" s="67"/>
      <c r="Y214" s="67"/>
    </row>
    <row r="215" spans="1:52" ht="27" customHeight="1" x14ac:dyDescent="0.25">
      <c r="A215" s="64" t="s">
        <v>354</v>
      </c>
      <c r="B215" s="64" t="s">
        <v>355</v>
      </c>
      <c r="C215" s="37">
        <v>4301020254</v>
      </c>
      <c r="D215" s="377">
        <v>4680115881914</v>
      </c>
      <c r="E215" s="377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9" t="s">
        <v>109</v>
      </c>
      <c r="L215" s="38">
        <v>90</v>
      </c>
      <c r="M215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79"/>
      <c r="O215" s="379"/>
      <c r="P215" s="379"/>
      <c r="Q215" s="380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IFERROR(IF(V215=0,"",ROUNDUP(V215/H215,0)*0.00937),"")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84"/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5"/>
      <c r="M216" s="381" t="s">
        <v>43</v>
      </c>
      <c r="N216" s="382"/>
      <c r="O216" s="382"/>
      <c r="P216" s="382"/>
      <c r="Q216" s="382"/>
      <c r="R216" s="382"/>
      <c r="S216" s="383"/>
      <c r="T216" s="43" t="s">
        <v>42</v>
      </c>
      <c r="U216" s="44">
        <f>IFERROR(U215/H215,"0")</f>
        <v>0</v>
      </c>
      <c r="V216" s="44">
        <f>IFERROR(V215/H215,"0")</f>
        <v>0</v>
      </c>
      <c r="W216" s="44">
        <f>IFERROR(IF(W215="",0,W215),"0")</f>
        <v>0</v>
      </c>
      <c r="X216" s="68"/>
      <c r="Y216" s="68"/>
    </row>
    <row r="217" spans="1:52" x14ac:dyDescent="0.2">
      <c r="A217" s="384"/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5"/>
      <c r="M217" s="381" t="s">
        <v>43</v>
      </c>
      <c r="N217" s="382"/>
      <c r="O217" s="382"/>
      <c r="P217" s="382"/>
      <c r="Q217" s="382"/>
      <c r="R217" s="382"/>
      <c r="S217" s="383"/>
      <c r="T217" s="43" t="s">
        <v>0</v>
      </c>
      <c r="U217" s="44">
        <f>IFERROR(SUM(U215:U215),"0")</f>
        <v>0</v>
      </c>
      <c r="V217" s="44">
        <f>IFERROR(SUM(V215:V215),"0")</f>
        <v>0</v>
      </c>
      <c r="W217" s="43"/>
      <c r="X217" s="68"/>
      <c r="Y217" s="68"/>
    </row>
    <row r="218" spans="1:52" ht="14.25" customHeight="1" x14ac:dyDescent="0.25">
      <c r="A218" s="376" t="s">
        <v>75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67"/>
      <c r="Y218" s="67"/>
    </row>
    <row r="219" spans="1:52" ht="27" customHeight="1" x14ac:dyDescent="0.25">
      <c r="A219" s="64" t="s">
        <v>356</v>
      </c>
      <c r="B219" s="64" t="s">
        <v>357</v>
      </c>
      <c r="C219" s="37">
        <v>4301030878</v>
      </c>
      <c r="D219" s="377">
        <v>4607091387193</v>
      </c>
      <c r="E219" s="377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9" t="s">
        <v>78</v>
      </c>
      <c r="L219" s="38">
        <v>35</v>
      </c>
      <c r="M219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79"/>
      <c r="O219" s="379"/>
      <c r="P219" s="379"/>
      <c r="Q219" s="380"/>
      <c r="R219" s="40" t="s">
        <v>48</v>
      </c>
      <c r="S219" s="40" t="s">
        <v>48</v>
      </c>
      <c r="T219" s="41" t="s">
        <v>0</v>
      </c>
      <c r="U219" s="59">
        <v>15</v>
      </c>
      <c r="V219" s="56">
        <f>IFERROR(IF(U219="",0,CEILING((U219/$H219),1)*$H219),"")</f>
        <v>16.8</v>
      </c>
      <c r="W219" s="42">
        <f>IFERROR(IF(V219=0,"",ROUNDUP(V219/H219,0)*0.00753),"")</f>
        <v>3.0120000000000001E-2</v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358</v>
      </c>
      <c r="B220" s="64" t="s">
        <v>359</v>
      </c>
      <c r="C220" s="37">
        <v>4301031153</v>
      </c>
      <c r="D220" s="377">
        <v>4607091387230</v>
      </c>
      <c r="E220" s="377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9" t="s">
        <v>78</v>
      </c>
      <c r="L220" s="38">
        <v>40</v>
      </c>
      <c r="M220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79"/>
      <c r="O220" s="379"/>
      <c r="P220" s="379"/>
      <c r="Q220" s="380"/>
      <c r="R220" s="40" t="s">
        <v>48</v>
      </c>
      <c r="S220" s="40" t="s">
        <v>48</v>
      </c>
      <c r="T220" s="41" t="s">
        <v>0</v>
      </c>
      <c r="U220" s="59">
        <v>200</v>
      </c>
      <c r="V220" s="56">
        <f>IFERROR(IF(U220="",0,CEILING((U220/$H220),1)*$H220),"")</f>
        <v>201.60000000000002</v>
      </c>
      <c r="W220" s="42">
        <f>IFERROR(IF(V220=0,"",ROUNDUP(V220/H220,0)*0.00753),"")</f>
        <v>0.36143999999999998</v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4301031152</v>
      </c>
      <c r="D221" s="377">
        <v>4607091387285</v>
      </c>
      <c r="E221" s="377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9" t="s">
        <v>78</v>
      </c>
      <c r="L221" s="38">
        <v>40</v>
      </c>
      <c r="M221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79"/>
      <c r="O221" s="379"/>
      <c r="P221" s="379"/>
      <c r="Q221" s="380"/>
      <c r="R221" s="40" t="s">
        <v>48</v>
      </c>
      <c r="S221" s="40" t="s">
        <v>48</v>
      </c>
      <c r="T221" s="41" t="s">
        <v>0</v>
      </c>
      <c r="U221" s="59">
        <v>52.5</v>
      </c>
      <c r="V221" s="56">
        <f>IFERROR(IF(U221="",0,CEILING((U221/$H221),1)*$H221),"")</f>
        <v>52.5</v>
      </c>
      <c r="W221" s="42">
        <f>IFERROR(IF(V221=0,"",ROUNDUP(V221/H221,0)*0.00502),"")</f>
        <v>0.1255</v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4301031151</v>
      </c>
      <c r="D222" s="377">
        <v>4607091389845</v>
      </c>
      <c r="E222" s="377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9" t="s">
        <v>78</v>
      </c>
      <c r="L222" s="38">
        <v>40</v>
      </c>
      <c r="M222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79"/>
      <c r="O222" s="379"/>
      <c r="P222" s="379"/>
      <c r="Q222" s="380"/>
      <c r="R222" s="40" t="s">
        <v>48</v>
      </c>
      <c r="S222" s="40" t="s">
        <v>48</v>
      </c>
      <c r="T222" s="41" t="s">
        <v>0</v>
      </c>
      <c r="U222" s="59">
        <v>21</v>
      </c>
      <c r="V222" s="56">
        <f>IFERROR(IF(U222="",0,CEILING((U222/$H222),1)*$H222),"")</f>
        <v>21</v>
      </c>
      <c r="W222" s="42">
        <f>IFERROR(IF(V222=0,"",ROUNDUP(V222/H222,0)*0.00502),"")</f>
        <v>5.0200000000000002E-2</v>
      </c>
      <c r="X222" s="69" t="s">
        <v>48</v>
      </c>
      <c r="Y222" s="70" t="s">
        <v>48</v>
      </c>
      <c r="AC222" s="71"/>
      <c r="AZ222" s="197" t="s">
        <v>65</v>
      </c>
    </row>
    <row r="223" spans="1:52" x14ac:dyDescent="0.2">
      <c r="A223" s="384"/>
      <c r="B223" s="384"/>
      <c r="C223" s="384"/>
      <c r="D223" s="384"/>
      <c r="E223" s="384"/>
      <c r="F223" s="384"/>
      <c r="G223" s="384"/>
      <c r="H223" s="384"/>
      <c r="I223" s="384"/>
      <c r="J223" s="384"/>
      <c r="K223" s="384"/>
      <c r="L223" s="385"/>
      <c r="M223" s="381" t="s">
        <v>43</v>
      </c>
      <c r="N223" s="382"/>
      <c r="O223" s="382"/>
      <c r="P223" s="382"/>
      <c r="Q223" s="382"/>
      <c r="R223" s="382"/>
      <c r="S223" s="383"/>
      <c r="T223" s="43" t="s">
        <v>42</v>
      </c>
      <c r="U223" s="44">
        <f>IFERROR(U219/H219,"0")+IFERROR(U220/H220,"0")+IFERROR(U221/H221,"0")+IFERROR(U222/H222,"0")</f>
        <v>86.19047619047619</v>
      </c>
      <c r="V223" s="44">
        <f>IFERROR(V219/H219,"0")+IFERROR(V220/H220,"0")+IFERROR(V221/H221,"0")+IFERROR(V222/H222,"0")</f>
        <v>87</v>
      </c>
      <c r="W223" s="44">
        <f>IFERROR(IF(W219="",0,W219),"0")+IFERROR(IF(W220="",0,W220),"0")+IFERROR(IF(W221="",0,W221),"0")+IFERROR(IF(W222="",0,W222),"0")</f>
        <v>0.56725999999999999</v>
      </c>
      <c r="X223" s="68"/>
      <c r="Y223" s="68"/>
    </row>
    <row r="224" spans="1:52" x14ac:dyDescent="0.2">
      <c r="A224" s="384"/>
      <c r="B224" s="384"/>
      <c r="C224" s="384"/>
      <c r="D224" s="384"/>
      <c r="E224" s="384"/>
      <c r="F224" s="384"/>
      <c r="G224" s="384"/>
      <c r="H224" s="384"/>
      <c r="I224" s="384"/>
      <c r="J224" s="384"/>
      <c r="K224" s="384"/>
      <c r="L224" s="385"/>
      <c r="M224" s="381" t="s">
        <v>43</v>
      </c>
      <c r="N224" s="382"/>
      <c r="O224" s="382"/>
      <c r="P224" s="382"/>
      <c r="Q224" s="382"/>
      <c r="R224" s="382"/>
      <c r="S224" s="383"/>
      <c r="T224" s="43" t="s">
        <v>0</v>
      </c>
      <c r="U224" s="44">
        <f>IFERROR(SUM(U219:U222),"0")</f>
        <v>288.5</v>
      </c>
      <c r="V224" s="44">
        <f>IFERROR(SUM(V219:V222),"0")</f>
        <v>291.90000000000003</v>
      </c>
      <c r="W224" s="43"/>
      <c r="X224" s="68"/>
      <c r="Y224" s="68"/>
    </row>
    <row r="225" spans="1:52" ht="14.25" customHeight="1" x14ac:dyDescent="0.25">
      <c r="A225" s="376" t="s">
        <v>79</v>
      </c>
      <c r="B225" s="376"/>
      <c r="C225" s="376"/>
      <c r="D225" s="376"/>
      <c r="E225" s="376"/>
      <c r="F225" s="376"/>
      <c r="G225" s="376"/>
      <c r="H225" s="376"/>
      <c r="I225" s="376"/>
      <c r="J225" s="376"/>
      <c r="K225" s="376"/>
      <c r="L225" s="376"/>
      <c r="M225" s="376"/>
      <c r="N225" s="376"/>
      <c r="O225" s="376"/>
      <c r="P225" s="376"/>
      <c r="Q225" s="376"/>
      <c r="R225" s="376"/>
      <c r="S225" s="376"/>
      <c r="T225" s="376"/>
      <c r="U225" s="376"/>
      <c r="V225" s="376"/>
      <c r="W225" s="376"/>
      <c r="X225" s="67"/>
      <c r="Y225" s="67"/>
    </row>
    <row r="226" spans="1:52" ht="16.5" customHeight="1" x14ac:dyDescent="0.25">
      <c r="A226" s="64" t="s">
        <v>364</v>
      </c>
      <c r="B226" s="64" t="s">
        <v>365</v>
      </c>
      <c r="C226" s="37">
        <v>4301051100</v>
      </c>
      <c r="D226" s="377">
        <v>4607091387766</v>
      </c>
      <c r="E226" s="377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9" t="s">
        <v>138</v>
      </c>
      <c r="L226" s="38">
        <v>40</v>
      </c>
      <c r="M226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79"/>
      <c r="O226" s="379"/>
      <c r="P226" s="379"/>
      <c r="Q226" s="380"/>
      <c r="R226" s="40" t="s">
        <v>48</v>
      </c>
      <c r="S226" s="40" t="s">
        <v>48</v>
      </c>
      <c r="T226" s="41" t="s">
        <v>0</v>
      </c>
      <c r="U226" s="59">
        <v>200</v>
      </c>
      <c r="V226" s="56">
        <f t="shared" ref="V226:V231" si="12">IFERROR(IF(U226="",0,CEILING((U226/$H226),1)*$H226),"")</f>
        <v>202.5</v>
      </c>
      <c r="W226" s="42">
        <f>IFERROR(IF(V226=0,"",ROUNDUP(V226/H226,0)*0.02175),"")</f>
        <v>0.54374999999999996</v>
      </c>
      <c r="X226" s="69" t="s">
        <v>48</v>
      </c>
      <c r="Y226" s="70" t="s">
        <v>48</v>
      </c>
      <c r="AC226" s="71"/>
      <c r="AZ226" s="198" t="s">
        <v>65</v>
      </c>
    </row>
    <row r="227" spans="1:52" ht="27" customHeight="1" x14ac:dyDescent="0.25">
      <c r="A227" s="64" t="s">
        <v>366</v>
      </c>
      <c r="B227" s="64" t="s">
        <v>367</v>
      </c>
      <c r="C227" s="37">
        <v>4301051116</v>
      </c>
      <c r="D227" s="377">
        <v>4607091387957</v>
      </c>
      <c r="E227" s="377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9" t="s">
        <v>78</v>
      </c>
      <c r="L227" s="38">
        <v>40</v>
      </c>
      <c r="M227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79"/>
      <c r="O227" s="379"/>
      <c r="P227" s="379"/>
      <c r="Q227" s="380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368</v>
      </c>
      <c r="B228" s="64" t="s">
        <v>369</v>
      </c>
      <c r="C228" s="37">
        <v>4301051115</v>
      </c>
      <c r="D228" s="377">
        <v>4607091387964</v>
      </c>
      <c r="E228" s="377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9" t="s">
        <v>78</v>
      </c>
      <c r="L228" s="38">
        <v>40</v>
      </c>
      <c r="M228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79"/>
      <c r="O228" s="379"/>
      <c r="P228" s="379"/>
      <c r="Q228" s="380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370</v>
      </c>
      <c r="B229" s="64" t="s">
        <v>371</v>
      </c>
      <c r="C229" s="37">
        <v>4301051134</v>
      </c>
      <c r="D229" s="377">
        <v>4607091381672</v>
      </c>
      <c r="E229" s="377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9" t="s">
        <v>78</v>
      </c>
      <c r="L229" s="38">
        <v>40</v>
      </c>
      <c r="M229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79"/>
      <c r="O229" s="379"/>
      <c r="P229" s="379"/>
      <c r="Q229" s="380"/>
      <c r="R229" s="40" t="s">
        <v>48</v>
      </c>
      <c r="S229" s="40" t="s">
        <v>48</v>
      </c>
      <c r="T229" s="41" t="s">
        <v>0</v>
      </c>
      <c r="U229" s="59">
        <v>120</v>
      </c>
      <c r="V229" s="56">
        <f t="shared" si="12"/>
        <v>122.4</v>
      </c>
      <c r="W229" s="42">
        <f>IFERROR(IF(V229=0,"",ROUNDUP(V229/H229,0)*0.00937),"")</f>
        <v>0.31857999999999997</v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4301051130</v>
      </c>
      <c r="D230" s="377">
        <v>4607091387537</v>
      </c>
      <c r="E230" s="377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9" t="s">
        <v>78</v>
      </c>
      <c r="L230" s="38">
        <v>40</v>
      </c>
      <c r="M230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79"/>
      <c r="O230" s="379"/>
      <c r="P230" s="379"/>
      <c r="Q230" s="380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IFERROR(IF(V230=0,"",ROUNDUP(V230/H230,0)*0.00753),"")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27" customHeight="1" x14ac:dyDescent="0.25">
      <c r="A231" s="64" t="s">
        <v>374</v>
      </c>
      <c r="B231" s="64" t="s">
        <v>375</v>
      </c>
      <c r="C231" s="37">
        <v>4301051132</v>
      </c>
      <c r="D231" s="377">
        <v>4607091387513</v>
      </c>
      <c r="E231" s="377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9" t="s">
        <v>78</v>
      </c>
      <c r="L231" s="38">
        <v>40</v>
      </c>
      <c r="M231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79"/>
      <c r="O231" s="379"/>
      <c r="P231" s="379"/>
      <c r="Q231" s="380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IFERROR(IF(V231=0,"",ROUNDUP(V231/H231,0)*0.00753),"")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84"/>
      <c r="B232" s="384"/>
      <c r="C232" s="384"/>
      <c r="D232" s="384"/>
      <c r="E232" s="384"/>
      <c r="F232" s="384"/>
      <c r="G232" s="384"/>
      <c r="H232" s="384"/>
      <c r="I232" s="384"/>
      <c r="J232" s="384"/>
      <c r="K232" s="384"/>
      <c r="L232" s="385"/>
      <c r="M232" s="381" t="s">
        <v>43</v>
      </c>
      <c r="N232" s="382"/>
      <c r="O232" s="382"/>
      <c r="P232" s="382"/>
      <c r="Q232" s="382"/>
      <c r="R232" s="382"/>
      <c r="S232" s="383"/>
      <c r="T232" s="43" t="s">
        <v>42</v>
      </c>
      <c r="U232" s="44">
        <f>IFERROR(U226/H226,"0")+IFERROR(U227/H227,"0")+IFERROR(U228/H228,"0")+IFERROR(U229/H229,"0")+IFERROR(U230/H230,"0")+IFERROR(U231/H231,"0")</f>
        <v>58.024691358024697</v>
      </c>
      <c r="V232" s="44">
        <f>IFERROR(V226/H226,"0")+IFERROR(V227/H227,"0")+IFERROR(V228/H228,"0")+IFERROR(V229/H229,"0")+IFERROR(V230/H230,"0")+IFERROR(V231/H231,"0")</f>
        <v>59</v>
      </c>
      <c r="W232" s="44">
        <f>IFERROR(IF(W226="",0,W226),"0")+IFERROR(IF(W227="",0,W227),"0")+IFERROR(IF(W228="",0,W228),"0")+IFERROR(IF(W229="",0,W229),"0")+IFERROR(IF(W230="",0,W230),"0")+IFERROR(IF(W231="",0,W231),"0")</f>
        <v>0.86232999999999993</v>
      </c>
      <c r="X232" s="68"/>
      <c r="Y232" s="68"/>
    </row>
    <row r="233" spans="1:52" x14ac:dyDescent="0.2">
      <c r="A233" s="384"/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5"/>
      <c r="M233" s="381" t="s">
        <v>43</v>
      </c>
      <c r="N233" s="382"/>
      <c r="O233" s="382"/>
      <c r="P233" s="382"/>
      <c r="Q233" s="382"/>
      <c r="R233" s="382"/>
      <c r="S233" s="383"/>
      <c r="T233" s="43" t="s">
        <v>0</v>
      </c>
      <c r="U233" s="44">
        <f>IFERROR(SUM(U226:U231),"0")</f>
        <v>320</v>
      </c>
      <c r="V233" s="44">
        <f>IFERROR(SUM(V226:V231),"0")</f>
        <v>324.89999999999998</v>
      </c>
      <c r="W233" s="43"/>
      <c r="X233" s="68"/>
      <c r="Y233" s="68"/>
    </row>
    <row r="234" spans="1:52" ht="14.25" customHeight="1" x14ac:dyDescent="0.25">
      <c r="A234" s="376" t="s">
        <v>218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67"/>
      <c r="Y234" s="67"/>
    </row>
    <row r="235" spans="1:52" ht="16.5" customHeight="1" x14ac:dyDescent="0.25">
      <c r="A235" s="64" t="s">
        <v>376</v>
      </c>
      <c r="B235" s="64" t="s">
        <v>377</v>
      </c>
      <c r="C235" s="37">
        <v>4301060326</v>
      </c>
      <c r="D235" s="377">
        <v>4607091380880</v>
      </c>
      <c r="E235" s="377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9" t="s">
        <v>78</v>
      </c>
      <c r="L235" s="38">
        <v>30</v>
      </c>
      <c r="M235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79"/>
      <c r="O235" s="379"/>
      <c r="P235" s="379"/>
      <c r="Q235" s="380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4301060308</v>
      </c>
      <c r="D236" s="377">
        <v>4607091384482</v>
      </c>
      <c r="E236" s="377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9" t="s">
        <v>78</v>
      </c>
      <c r="L236" s="38">
        <v>30</v>
      </c>
      <c r="M236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79"/>
      <c r="O236" s="379"/>
      <c r="P236" s="379"/>
      <c r="Q236" s="380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IFERROR(IF(V236=0,"",ROUNDUP(V236/H236,0)*0.02175),"")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16.5" customHeight="1" x14ac:dyDescent="0.25">
      <c r="A237" s="64" t="s">
        <v>380</v>
      </c>
      <c r="B237" s="64" t="s">
        <v>381</v>
      </c>
      <c r="C237" s="37">
        <v>4301060325</v>
      </c>
      <c r="D237" s="377">
        <v>4607091380897</v>
      </c>
      <c r="E237" s="377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9" t="s">
        <v>78</v>
      </c>
      <c r="L237" s="38">
        <v>30</v>
      </c>
      <c r="M237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79"/>
      <c r="O237" s="379"/>
      <c r="P237" s="379"/>
      <c r="Q237" s="380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IFERROR(IF(V237=0,"",ROUNDUP(V237/H237,0)*0.02175),"")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84"/>
      <c r="B238" s="384"/>
      <c r="C238" s="384"/>
      <c r="D238" s="384"/>
      <c r="E238" s="384"/>
      <c r="F238" s="384"/>
      <c r="G238" s="384"/>
      <c r="H238" s="384"/>
      <c r="I238" s="384"/>
      <c r="J238" s="384"/>
      <c r="K238" s="384"/>
      <c r="L238" s="385"/>
      <c r="M238" s="381" t="s">
        <v>43</v>
      </c>
      <c r="N238" s="382"/>
      <c r="O238" s="382"/>
      <c r="P238" s="382"/>
      <c r="Q238" s="382"/>
      <c r="R238" s="382"/>
      <c r="S238" s="383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84"/>
      <c r="B239" s="384"/>
      <c r="C239" s="384"/>
      <c r="D239" s="384"/>
      <c r="E239" s="384"/>
      <c r="F239" s="384"/>
      <c r="G239" s="384"/>
      <c r="H239" s="384"/>
      <c r="I239" s="384"/>
      <c r="J239" s="384"/>
      <c r="K239" s="384"/>
      <c r="L239" s="385"/>
      <c r="M239" s="381" t="s">
        <v>43</v>
      </c>
      <c r="N239" s="382"/>
      <c r="O239" s="382"/>
      <c r="P239" s="382"/>
      <c r="Q239" s="382"/>
      <c r="R239" s="382"/>
      <c r="S239" s="383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76" t="s">
        <v>92</v>
      </c>
      <c r="B240" s="376"/>
      <c r="C240" s="376"/>
      <c r="D240" s="376"/>
      <c r="E240" s="376"/>
      <c r="F240" s="376"/>
      <c r="G240" s="376"/>
      <c r="H240" s="376"/>
      <c r="I240" s="376"/>
      <c r="J240" s="376"/>
      <c r="K240" s="376"/>
      <c r="L240" s="376"/>
      <c r="M240" s="376"/>
      <c r="N240" s="376"/>
      <c r="O240" s="376"/>
      <c r="P240" s="376"/>
      <c r="Q240" s="376"/>
      <c r="R240" s="376"/>
      <c r="S240" s="376"/>
      <c r="T240" s="376"/>
      <c r="U240" s="376"/>
      <c r="V240" s="376"/>
      <c r="W240" s="376"/>
      <c r="X240" s="67"/>
      <c r="Y240" s="67"/>
    </row>
    <row r="241" spans="1:52" ht="16.5" customHeight="1" x14ac:dyDescent="0.25">
      <c r="A241" s="64" t="s">
        <v>382</v>
      </c>
      <c r="B241" s="64" t="s">
        <v>383</v>
      </c>
      <c r="C241" s="37">
        <v>4301030232</v>
      </c>
      <c r="D241" s="377">
        <v>4607091388374</v>
      </c>
      <c r="E241" s="377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9" t="s">
        <v>96</v>
      </c>
      <c r="L241" s="38">
        <v>180</v>
      </c>
      <c r="M241" s="519" t="s">
        <v>384</v>
      </c>
      <c r="N241" s="379"/>
      <c r="O241" s="379"/>
      <c r="P241" s="379"/>
      <c r="Q241" s="380"/>
      <c r="R241" s="40" t="s">
        <v>48</v>
      </c>
      <c r="S241" s="40" t="s">
        <v>48</v>
      </c>
      <c r="T241" s="41" t="s">
        <v>0</v>
      </c>
      <c r="U241" s="59">
        <v>6</v>
      </c>
      <c r="V241" s="56">
        <f>IFERROR(IF(U241="",0,CEILING((U241/$H241),1)*$H241),"")</f>
        <v>6.08</v>
      </c>
      <c r="W241" s="42">
        <f>IFERROR(IF(V241=0,"",ROUNDUP(V241/H241,0)*0.00753),"")</f>
        <v>1.506E-2</v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4301030235</v>
      </c>
      <c r="D242" s="377">
        <v>4607091388381</v>
      </c>
      <c r="E242" s="377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9" t="s">
        <v>96</v>
      </c>
      <c r="L242" s="38">
        <v>180</v>
      </c>
      <c r="M242" s="520" t="s">
        <v>387</v>
      </c>
      <c r="N242" s="379"/>
      <c r="O242" s="379"/>
      <c r="P242" s="379"/>
      <c r="Q242" s="380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388</v>
      </c>
      <c r="B243" s="64" t="s">
        <v>389</v>
      </c>
      <c r="C243" s="37">
        <v>4301030233</v>
      </c>
      <c r="D243" s="377">
        <v>4607091388404</v>
      </c>
      <c r="E243" s="377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9" t="s">
        <v>96</v>
      </c>
      <c r="L243" s="38">
        <v>180</v>
      </c>
      <c r="M243" s="5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79"/>
      <c r="O243" s="379"/>
      <c r="P243" s="379"/>
      <c r="Q243" s="380"/>
      <c r="R243" s="40" t="s">
        <v>48</v>
      </c>
      <c r="S243" s="40" t="s">
        <v>48</v>
      </c>
      <c r="T243" s="41" t="s">
        <v>0</v>
      </c>
      <c r="U243" s="59">
        <v>12.75</v>
      </c>
      <c r="V243" s="56">
        <f>IFERROR(IF(U243="",0,CEILING((U243/$H243),1)*$H243),"")</f>
        <v>12.75</v>
      </c>
      <c r="W243" s="42">
        <f>IFERROR(IF(V243=0,"",ROUNDUP(V243/H243,0)*0.00753),"")</f>
        <v>3.7650000000000003E-2</v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84"/>
      <c r="B244" s="384"/>
      <c r="C244" s="384"/>
      <c r="D244" s="384"/>
      <c r="E244" s="384"/>
      <c r="F244" s="384"/>
      <c r="G244" s="384"/>
      <c r="H244" s="384"/>
      <c r="I244" s="384"/>
      <c r="J244" s="384"/>
      <c r="K244" s="384"/>
      <c r="L244" s="385"/>
      <c r="M244" s="381" t="s">
        <v>43</v>
      </c>
      <c r="N244" s="382"/>
      <c r="O244" s="382"/>
      <c r="P244" s="382"/>
      <c r="Q244" s="382"/>
      <c r="R244" s="382"/>
      <c r="S244" s="383"/>
      <c r="T244" s="43" t="s">
        <v>42</v>
      </c>
      <c r="U244" s="44">
        <f>IFERROR(U241/H241,"0")+IFERROR(U242/H242,"0")+IFERROR(U243/H243,"0")</f>
        <v>6.9736842105263159</v>
      </c>
      <c r="V244" s="44">
        <f>IFERROR(V241/H241,"0")+IFERROR(V242/H242,"0")+IFERROR(V243/H243,"0")</f>
        <v>7</v>
      </c>
      <c r="W244" s="44">
        <f>IFERROR(IF(W241="",0,W241),"0")+IFERROR(IF(W242="",0,W242),"0")+IFERROR(IF(W243="",0,W243),"0")</f>
        <v>5.2710000000000007E-2</v>
      </c>
      <c r="X244" s="68"/>
      <c r="Y244" s="68"/>
    </row>
    <row r="245" spans="1:52" x14ac:dyDescent="0.2">
      <c r="A245" s="384"/>
      <c r="B245" s="384"/>
      <c r="C245" s="384"/>
      <c r="D245" s="384"/>
      <c r="E245" s="384"/>
      <c r="F245" s="384"/>
      <c r="G245" s="384"/>
      <c r="H245" s="384"/>
      <c r="I245" s="384"/>
      <c r="J245" s="384"/>
      <c r="K245" s="384"/>
      <c r="L245" s="385"/>
      <c r="M245" s="381" t="s">
        <v>43</v>
      </c>
      <c r="N245" s="382"/>
      <c r="O245" s="382"/>
      <c r="P245" s="382"/>
      <c r="Q245" s="382"/>
      <c r="R245" s="382"/>
      <c r="S245" s="383"/>
      <c r="T245" s="43" t="s">
        <v>0</v>
      </c>
      <c r="U245" s="44">
        <f>IFERROR(SUM(U241:U243),"0")</f>
        <v>18.75</v>
      </c>
      <c r="V245" s="44">
        <f>IFERROR(SUM(V241:V243),"0")</f>
        <v>18.829999999999998</v>
      </c>
      <c r="W245" s="43"/>
      <c r="X245" s="68"/>
      <c r="Y245" s="68"/>
    </row>
    <row r="246" spans="1:52" ht="14.25" customHeight="1" x14ac:dyDescent="0.25">
      <c r="A246" s="376" t="s">
        <v>390</v>
      </c>
      <c r="B246" s="376"/>
      <c r="C246" s="376"/>
      <c r="D246" s="376"/>
      <c r="E246" s="376"/>
      <c r="F246" s="376"/>
      <c r="G246" s="376"/>
      <c r="H246" s="376"/>
      <c r="I246" s="376"/>
      <c r="J246" s="376"/>
      <c r="K246" s="376"/>
      <c r="L246" s="376"/>
      <c r="M246" s="376"/>
      <c r="N246" s="376"/>
      <c r="O246" s="376"/>
      <c r="P246" s="376"/>
      <c r="Q246" s="376"/>
      <c r="R246" s="376"/>
      <c r="S246" s="376"/>
      <c r="T246" s="376"/>
      <c r="U246" s="376"/>
      <c r="V246" s="376"/>
      <c r="W246" s="376"/>
      <c r="X246" s="67"/>
      <c r="Y246" s="67"/>
    </row>
    <row r="247" spans="1:52" ht="16.5" customHeight="1" x14ac:dyDescent="0.25">
      <c r="A247" s="64" t="s">
        <v>391</v>
      </c>
      <c r="B247" s="64" t="s">
        <v>392</v>
      </c>
      <c r="C247" s="37">
        <v>4301180007</v>
      </c>
      <c r="D247" s="377">
        <v>4680115881808</v>
      </c>
      <c r="E247" s="377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9" t="s">
        <v>393</v>
      </c>
      <c r="L247" s="38">
        <v>730</v>
      </c>
      <c r="M247" s="5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79"/>
      <c r="O247" s="379"/>
      <c r="P247" s="379"/>
      <c r="Q247" s="380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IFERROR(IF(V247=0,"",ROUNDUP(V247/H247,0)*0.00474),"")</f>
        <v/>
      </c>
      <c r="X247" s="69" t="s">
        <v>48</v>
      </c>
      <c r="Y247" s="70" t="s">
        <v>48</v>
      </c>
      <c r="AC247" s="71"/>
      <c r="AZ247" s="210" t="s">
        <v>65</v>
      </c>
    </row>
    <row r="248" spans="1:52" ht="27" customHeight="1" x14ac:dyDescent="0.25">
      <c r="A248" s="64" t="s">
        <v>394</v>
      </c>
      <c r="B248" s="64" t="s">
        <v>395</v>
      </c>
      <c r="C248" s="37">
        <v>4301180006</v>
      </c>
      <c r="D248" s="377">
        <v>4680115881822</v>
      </c>
      <c r="E248" s="377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9" t="s">
        <v>393</v>
      </c>
      <c r="L248" s="38">
        <v>730</v>
      </c>
      <c r="M248" s="5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79"/>
      <c r="O248" s="379"/>
      <c r="P248" s="379"/>
      <c r="Q248" s="380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IFERROR(IF(V248=0,"",ROUNDUP(V248/H248,0)*0.00474),"")</f>
        <v/>
      </c>
      <c r="X248" s="69" t="s">
        <v>48</v>
      </c>
      <c r="Y248" s="70" t="s">
        <v>48</v>
      </c>
      <c r="AC248" s="71"/>
      <c r="AZ248" s="211" t="s">
        <v>65</v>
      </c>
    </row>
    <row r="249" spans="1:52" ht="27" customHeight="1" x14ac:dyDescent="0.25">
      <c r="A249" s="64" t="s">
        <v>396</v>
      </c>
      <c r="B249" s="64" t="s">
        <v>397</v>
      </c>
      <c r="C249" s="37">
        <v>4301180001</v>
      </c>
      <c r="D249" s="377">
        <v>4680115880016</v>
      </c>
      <c r="E249" s="377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9" t="s">
        <v>393</v>
      </c>
      <c r="L249" s="38">
        <v>730</v>
      </c>
      <c r="M249" s="5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79"/>
      <c r="O249" s="379"/>
      <c r="P249" s="379"/>
      <c r="Q249" s="380"/>
      <c r="R249" s="40" t="s">
        <v>48</v>
      </c>
      <c r="S249" s="40" t="s">
        <v>48</v>
      </c>
      <c r="T249" s="41" t="s">
        <v>0</v>
      </c>
      <c r="U249" s="59">
        <v>20</v>
      </c>
      <c r="V249" s="56">
        <f>IFERROR(IF(U249="",0,CEILING((U249/$H249),1)*$H249),"")</f>
        <v>20</v>
      </c>
      <c r="W249" s="42">
        <f>IFERROR(IF(V249=0,"",ROUNDUP(V249/H249,0)*0.00474),"")</f>
        <v>4.7400000000000005E-2</v>
      </c>
      <c r="X249" s="69" t="s">
        <v>48</v>
      </c>
      <c r="Y249" s="70" t="s">
        <v>48</v>
      </c>
      <c r="AC249" s="71"/>
      <c r="AZ249" s="212" t="s">
        <v>65</v>
      </c>
    </row>
    <row r="250" spans="1:52" x14ac:dyDescent="0.2">
      <c r="A250" s="384"/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5"/>
      <c r="M250" s="381" t="s">
        <v>43</v>
      </c>
      <c r="N250" s="382"/>
      <c r="O250" s="382"/>
      <c r="P250" s="382"/>
      <c r="Q250" s="382"/>
      <c r="R250" s="382"/>
      <c r="S250" s="383"/>
      <c r="T250" s="43" t="s">
        <v>42</v>
      </c>
      <c r="U250" s="44">
        <f>IFERROR(U247/H247,"0")+IFERROR(U248/H248,"0")+IFERROR(U249/H249,"0")</f>
        <v>10</v>
      </c>
      <c r="V250" s="44">
        <f>IFERROR(V247/H247,"0")+IFERROR(V248/H248,"0")+IFERROR(V249/H249,"0")</f>
        <v>10</v>
      </c>
      <c r="W250" s="44">
        <f>IFERROR(IF(W247="",0,W247),"0")+IFERROR(IF(W248="",0,W248),"0")+IFERROR(IF(W249="",0,W249),"0")</f>
        <v>4.7400000000000005E-2</v>
      </c>
      <c r="X250" s="68"/>
      <c r="Y250" s="68"/>
    </row>
    <row r="251" spans="1:52" x14ac:dyDescent="0.2">
      <c r="A251" s="384"/>
      <c r="B251" s="384"/>
      <c r="C251" s="384"/>
      <c r="D251" s="384"/>
      <c r="E251" s="384"/>
      <c r="F251" s="384"/>
      <c r="G251" s="384"/>
      <c r="H251" s="384"/>
      <c r="I251" s="384"/>
      <c r="J251" s="384"/>
      <c r="K251" s="384"/>
      <c r="L251" s="385"/>
      <c r="M251" s="381" t="s">
        <v>43</v>
      </c>
      <c r="N251" s="382"/>
      <c r="O251" s="382"/>
      <c r="P251" s="382"/>
      <c r="Q251" s="382"/>
      <c r="R251" s="382"/>
      <c r="S251" s="383"/>
      <c r="T251" s="43" t="s">
        <v>0</v>
      </c>
      <c r="U251" s="44">
        <f>IFERROR(SUM(U247:U249),"0")</f>
        <v>20</v>
      </c>
      <c r="V251" s="44">
        <f>IFERROR(SUM(V247:V249),"0")</f>
        <v>20</v>
      </c>
      <c r="W251" s="43"/>
      <c r="X251" s="68"/>
      <c r="Y251" s="68"/>
    </row>
    <row r="252" spans="1:52" ht="16.5" customHeight="1" x14ac:dyDescent="0.25">
      <c r="A252" s="375" t="s">
        <v>398</v>
      </c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66"/>
      <c r="Y252" s="66"/>
    </row>
    <row r="253" spans="1:52" ht="14.25" customHeight="1" x14ac:dyDescent="0.25">
      <c r="A253" s="376" t="s">
        <v>113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67"/>
      <c r="Y253" s="67"/>
    </row>
    <row r="254" spans="1:52" ht="27" customHeight="1" x14ac:dyDescent="0.25">
      <c r="A254" s="64" t="s">
        <v>399</v>
      </c>
      <c r="B254" s="64" t="s">
        <v>400</v>
      </c>
      <c r="C254" s="37">
        <v>4301011315</v>
      </c>
      <c r="D254" s="377">
        <v>4607091387421</v>
      </c>
      <c r="E254" s="377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9" t="s">
        <v>109</v>
      </c>
      <c r="L254" s="38">
        <v>55</v>
      </c>
      <c r="M254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79"/>
      <c r="O254" s="379"/>
      <c r="P254" s="379"/>
      <c r="Q254" s="380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ref="V254:V260" si="13">IFERROR(IF(U254="",0,CEILING((U254/$H254),1)*$H254),"")</f>
        <v>0</v>
      </c>
      <c r="W254" s="42" t="str">
        <f>IFERROR(IF(V254=0,"",ROUNDUP(V254/H254,0)*0.02175),"")</f>
        <v/>
      </c>
      <c r="X254" s="69" t="s">
        <v>48</v>
      </c>
      <c r="Y254" s="70" t="s">
        <v>48</v>
      </c>
      <c r="AC254" s="71"/>
      <c r="AZ254" s="213" t="s">
        <v>65</v>
      </c>
    </row>
    <row r="255" spans="1:52" ht="27" customHeight="1" x14ac:dyDescent="0.25">
      <c r="A255" s="64" t="s">
        <v>399</v>
      </c>
      <c r="B255" s="64" t="s">
        <v>401</v>
      </c>
      <c r="C255" s="37">
        <v>4301011121</v>
      </c>
      <c r="D255" s="377">
        <v>4607091387421</v>
      </c>
      <c r="E255" s="377"/>
      <c r="F255" s="63">
        <v>1.35</v>
      </c>
      <c r="G255" s="38">
        <v>8</v>
      </c>
      <c r="H255" s="63">
        <v>10.8</v>
      </c>
      <c r="I255" s="63">
        <v>11.28</v>
      </c>
      <c r="J255" s="38">
        <v>48</v>
      </c>
      <c r="K255" s="39" t="s">
        <v>117</v>
      </c>
      <c r="L255" s="38">
        <v>55</v>
      </c>
      <c r="M255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79"/>
      <c r="O255" s="379"/>
      <c r="P255" s="379"/>
      <c r="Q255" s="380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IFERROR(IF(V255=0,"",ROUNDUP(V255/H255,0)*0.02039),"")</f>
        <v/>
      </c>
      <c r="X255" s="69" t="s">
        <v>48</v>
      </c>
      <c r="Y255" s="70" t="s">
        <v>48</v>
      </c>
      <c r="AC255" s="71"/>
      <c r="AZ255" s="214" t="s">
        <v>65</v>
      </c>
    </row>
    <row r="256" spans="1:52" ht="27" customHeight="1" x14ac:dyDescent="0.25">
      <c r="A256" s="64" t="s">
        <v>402</v>
      </c>
      <c r="B256" s="64" t="s">
        <v>403</v>
      </c>
      <c r="C256" s="37">
        <v>4301011619</v>
      </c>
      <c r="D256" s="377">
        <v>4607091387452</v>
      </c>
      <c r="E256" s="377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9" t="s">
        <v>109</v>
      </c>
      <c r="L256" s="38">
        <v>55</v>
      </c>
      <c r="M256" s="527" t="s">
        <v>404</v>
      </c>
      <c r="N256" s="379"/>
      <c r="O256" s="379"/>
      <c r="P256" s="379"/>
      <c r="Q256" s="380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IFERROR(IF(V256=0,"",ROUNDUP(V256/H256,0)*0.02175),"")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402</v>
      </c>
      <c r="B257" s="64" t="s">
        <v>405</v>
      </c>
      <c r="C257" s="37">
        <v>4301011396</v>
      </c>
      <c r="D257" s="377">
        <v>4607091387452</v>
      </c>
      <c r="E257" s="377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9" t="s">
        <v>117</v>
      </c>
      <c r="L257" s="38">
        <v>55</v>
      </c>
      <c r="M257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79"/>
      <c r="O257" s="379"/>
      <c r="P257" s="379"/>
      <c r="Q257" s="380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IFERROR(IF(V257=0,"",ROUNDUP(V257/H257,0)*0.02039),"")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406</v>
      </c>
      <c r="B258" s="64" t="s">
        <v>407</v>
      </c>
      <c r="C258" s="37">
        <v>4301011313</v>
      </c>
      <c r="D258" s="377">
        <v>4607091385984</v>
      </c>
      <c r="E258" s="377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9" t="s">
        <v>109</v>
      </c>
      <c r="L258" s="38">
        <v>55</v>
      </c>
      <c r="M258" s="52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79"/>
      <c r="O258" s="379"/>
      <c r="P258" s="379"/>
      <c r="Q258" s="380"/>
      <c r="R258" s="40" t="s">
        <v>48</v>
      </c>
      <c r="S258" s="40" t="s">
        <v>48</v>
      </c>
      <c r="T258" s="41" t="s">
        <v>0</v>
      </c>
      <c r="U258" s="59">
        <v>0</v>
      </c>
      <c r="V258" s="56">
        <f t="shared" si="13"/>
        <v>0</v>
      </c>
      <c r="W258" s="42" t="str">
        <f>IFERROR(IF(V258=0,"",ROUNDUP(V258/H258,0)*0.02175),"")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409</v>
      </c>
      <c r="C259" s="37">
        <v>4301011316</v>
      </c>
      <c r="D259" s="377">
        <v>4607091387438</v>
      </c>
      <c r="E259" s="377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9" t="s">
        <v>109</v>
      </c>
      <c r="L259" s="38">
        <v>55</v>
      </c>
      <c r="M259" s="5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79"/>
      <c r="O259" s="379"/>
      <c r="P259" s="379"/>
      <c r="Q259" s="380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IFERROR(IF(V259=0,"",ROUNDUP(V259/H259,0)*0.00937),"")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4301011318</v>
      </c>
      <c r="D260" s="377">
        <v>4607091387469</v>
      </c>
      <c r="E260" s="377"/>
      <c r="F260" s="63">
        <v>0.5</v>
      </c>
      <c r="G260" s="38">
        <v>10</v>
      </c>
      <c r="H260" s="63">
        <v>5</v>
      </c>
      <c r="I260" s="63">
        <v>5.21</v>
      </c>
      <c r="J260" s="38">
        <v>120</v>
      </c>
      <c r="K260" s="39" t="s">
        <v>78</v>
      </c>
      <c r="L260" s="38">
        <v>55</v>
      </c>
      <c r="M260" s="5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79"/>
      <c r="O260" s="379"/>
      <c r="P260" s="379"/>
      <c r="Q260" s="380"/>
      <c r="R260" s="40" t="s">
        <v>48</v>
      </c>
      <c r="S260" s="40" t="s">
        <v>48</v>
      </c>
      <c r="T260" s="41" t="s">
        <v>0</v>
      </c>
      <c r="U260" s="59">
        <v>0</v>
      </c>
      <c r="V260" s="56">
        <f t="shared" si="13"/>
        <v>0</v>
      </c>
      <c r="W260" s="42" t="str">
        <f>IFERROR(IF(V260=0,"",ROUNDUP(V260/H260,0)*0.00937),"")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84"/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5"/>
      <c r="M261" s="381" t="s">
        <v>43</v>
      </c>
      <c r="N261" s="382"/>
      <c r="O261" s="382"/>
      <c r="P261" s="382"/>
      <c r="Q261" s="382"/>
      <c r="R261" s="382"/>
      <c r="S261" s="383"/>
      <c r="T261" s="43" t="s">
        <v>42</v>
      </c>
      <c r="U261" s="44">
        <f>IFERROR(U254/H254,"0")+IFERROR(U255/H255,"0")+IFERROR(U256/H256,"0")+IFERROR(U257/H257,"0")+IFERROR(U258/H258,"0")+IFERROR(U259/H259,"0")+IFERROR(U260/H260,"0")</f>
        <v>0</v>
      </c>
      <c r="V261" s="44">
        <f>IFERROR(V254/H254,"0")+IFERROR(V255/H255,"0")+IFERROR(V256/H256,"0")+IFERROR(V257/H257,"0")+IFERROR(V258/H258,"0")+IFERROR(V259/H259,"0")+IFERROR(V260/H260,"0")</f>
        <v>0</v>
      </c>
      <c r="W261" s="44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68"/>
      <c r="Y261" s="68"/>
    </row>
    <row r="262" spans="1:52" x14ac:dyDescent="0.2">
      <c r="A262" s="384"/>
      <c r="B262" s="384"/>
      <c r="C262" s="384"/>
      <c r="D262" s="384"/>
      <c r="E262" s="384"/>
      <c r="F262" s="384"/>
      <c r="G262" s="384"/>
      <c r="H262" s="384"/>
      <c r="I262" s="384"/>
      <c r="J262" s="384"/>
      <c r="K262" s="384"/>
      <c r="L262" s="385"/>
      <c r="M262" s="381" t="s">
        <v>43</v>
      </c>
      <c r="N262" s="382"/>
      <c r="O262" s="382"/>
      <c r="P262" s="382"/>
      <c r="Q262" s="382"/>
      <c r="R262" s="382"/>
      <c r="S262" s="383"/>
      <c r="T262" s="43" t="s">
        <v>0</v>
      </c>
      <c r="U262" s="44">
        <f>IFERROR(SUM(U254:U260),"0")</f>
        <v>0</v>
      </c>
      <c r="V262" s="44">
        <f>IFERROR(SUM(V254:V260),"0")</f>
        <v>0</v>
      </c>
      <c r="W262" s="43"/>
      <c r="X262" s="68"/>
      <c r="Y262" s="68"/>
    </row>
    <row r="263" spans="1:52" ht="14.25" customHeight="1" x14ac:dyDescent="0.25">
      <c r="A263" s="376" t="s">
        <v>75</v>
      </c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6"/>
      <c r="O263" s="376"/>
      <c r="P263" s="376"/>
      <c r="Q263" s="376"/>
      <c r="R263" s="376"/>
      <c r="S263" s="376"/>
      <c r="T263" s="376"/>
      <c r="U263" s="376"/>
      <c r="V263" s="376"/>
      <c r="W263" s="376"/>
      <c r="X263" s="67"/>
      <c r="Y263" s="67"/>
    </row>
    <row r="264" spans="1:52" ht="27" customHeight="1" x14ac:dyDescent="0.25">
      <c r="A264" s="64" t="s">
        <v>412</v>
      </c>
      <c r="B264" s="64" t="s">
        <v>413</v>
      </c>
      <c r="C264" s="37">
        <v>4301031154</v>
      </c>
      <c r="D264" s="377">
        <v>4607091387292</v>
      </c>
      <c r="E264" s="377"/>
      <c r="F264" s="63">
        <v>0.73</v>
      </c>
      <c r="G264" s="38">
        <v>6</v>
      </c>
      <c r="H264" s="63">
        <v>4.38</v>
      </c>
      <c r="I264" s="63">
        <v>4.6399999999999997</v>
      </c>
      <c r="J264" s="38">
        <v>156</v>
      </c>
      <c r="K264" s="39" t="s">
        <v>78</v>
      </c>
      <c r="L264" s="38">
        <v>45</v>
      </c>
      <c r="M264" s="5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79"/>
      <c r="O264" s="379"/>
      <c r="P264" s="379"/>
      <c r="Q264" s="380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20" t="s">
        <v>65</v>
      </c>
    </row>
    <row r="265" spans="1:52" ht="27" customHeight="1" x14ac:dyDescent="0.25">
      <c r="A265" s="64" t="s">
        <v>414</v>
      </c>
      <c r="B265" s="64" t="s">
        <v>415</v>
      </c>
      <c r="C265" s="37">
        <v>4301031155</v>
      </c>
      <c r="D265" s="377">
        <v>4607091387315</v>
      </c>
      <c r="E265" s="377"/>
      <c r="F265" s="63">
        <v>0.7</v>
      </c>
      <c r="G265" s="38">
        <v>4</v>
      </c>
      <c r="H265" s="63">
        <v>2.8</v>
      </c>
      <c r="I265" s="63">
        <v>3.048</v>
      </c>
      <c r="J265" s="38">
        <v>156</v>
      </c>
      <c r="K265" s="39" t="s">
        <v>78</v>
      </c>
      <c r="L265" s="38">
        <v>45</v>
      </c>
      <c r="M265" s="5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79"/>
      <c r="O265" s="379"/>
      <c r="P265" s="379"/>
      <c r="Q265" s="380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1" t="s">
        <v>65</v>
      </c>
    </row>
    <row r="266" spans="1:52" x14ac:dyDescent="0.2">
      <c r="A266" s="384"/>
      <c r="B266" s="384"/>
      <c r="C266" s="384"/>
      <c r="D266" s="384"/>
      <c r="E266" s="384"/>
      <c r="F266" s="384"/>
      <c r="G266" s="384"/>
      <c r="H266" s="384"/>
      <c r="I266" s="384"/>
      <c r="J266" s="384"/>
      <c r="K266" s="384"/>
      <c r="L266" s="385"/>
      <c r="M266" s="381" t="s">
        <v>43</v>
      </c>
      <c r="N266" s="382"/>
      <c r="O266" s="382"/>
      <c r="P266" s="382"/>
      <c r="Q266" s="382"/>
      <c r="R266" s="382"/>
      <c r="S266" s="383"/>
      <c r="T266" s="43" t="s">
        <v>42</v>
      </c>
      <c r="U266" s="44">
        <f>IFERROR(U264/H264,"0")+IFERROR(U265/H265,"0")</f>
        <v>0</v>
      </c>
      <c r="V266" s="44">
        <f>IFERROR(V264/H264,"0")+IFERROR(V265/H265,"0")</f>
        <v>0</v>
      </c>
      <c r="W266" s="44">
        <f>IFERROR(IF(W264="",0,W264),"0")+IFERROR(IF(W265="",0,W265),"0")</f>
        <v>0</v>
      </c>
      <c r="X266" s="68"/>
      <c r="Y266" s="68"/>
    </row>
    <row r="267" spans="1:52" x14ac:dyDescent="0.2">
      <c r="A267" s="384"/>
      <c r="B267" s="384"/>
      <c r="C267" s="384"/>
      <c r="D267" s="384"/>
      <c r="E267" s="384"/>
      <c r="F267" s="384"/>
      <c r="G267" s="384"/>
      <c r="H267" s="384"/>
      <c r="I267" s="384"/>
      <c r="J267" s="384"/>
      <c r="K267" s="384"/>
      <c r="L267" s="385"/>
      <c r="M267" s="381" t="s">
        <v>43</v>
      </c>
      <c r="N267" s="382"/>
      <c r="O267" s="382"/>
      <c r="P267" s="382"/>
      <c r="Q267" s="382"/>
      <c r="R267" s="382"/>
      <c r="S267" s="383"/>
      <c r="T267" s="43" t="s">
        <v>0</v>
      </c>
      <c r="U267" s="44">
        <f>IFERROR(SUM(U264:U265),"0")</f>
        <v>0</v>
      </c>
      <c r="V267" s="44">
        <f>IFERROR(SUM(V264:V265),"0")</f>
        <v>0</v>
      </c>
      <c r="W267" s="43"/>
      <c r="X267" s="68"/>
      <c r="Y267" s="68"/>
    </row>
    <row r="268" spans="1:52" ht="16.5" customHeight="1" x14ac:dyDescent="0.25">
      <c r="A268" s="375" t="s">
        <v>416</v>
      </c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R268" s="375"/>
      <c r="S268" s="375"/>
      <c r="T268" s="375"/>
      <c r="U268" s="375"/>
      <c r="V268" s="375"/>
      <c r="W268" s="375"/>
      <c r="X268" s="66"/>
      <c r="Y268" s="66"/>
    </row>
    <row r="269" spans="1:52" ht="14.25" customHeight="1" x14ac:dyDescent="0.25">
      <c r="A269" s="376" t="s">
        <v>75</v>
      </c>
      <c r="B269" s="376"/>
      <c r="C269" s="376"/>
      <c r="D269" s="376"/>
      <c r="E269" s="376"/>
      <c r="F269" s="376"/>
      <c r="G269" s="376"/>
      <c r="H269" s="376"/>
      <c r="I269" s="376"/>
      <c r="J269" s="376"/>
      <c r="K269" s="376"/>
      <c r="L269" s="376"/>
      <c r="M269" s="376"/>
      <c r="N269" s="376"/>
      <c r="O269" s="376"/>
      <c r="P269" s="376"/>
      <c r="Q269" s="376"/>
      <c r="R269" s="376"/>
      <c r="S269" s="376"/>
      <c r="T269" s="376"/>
      <c r="U269" s="376"/>
      <c r="V269" s="376"/>
      <c r="W269" s="376"/>
      <c r="X269" s="67"/>
      <c r="Y269" s="67"/>
    </row>
    <row r="270" spans="1:52" ht="27" customHeight="1" x14ac:dyDescent="0.25">
      <c r="A270" s="64" t="s">
        <v>417</v>
      </c>
      <c r="B270" s="64" t="s">
        <v>418</v>
      </c>
      <c r="C270" s="37">
        <v>4301031066</v>
      </c>
      <c r="D270" s="377">
        <v>4607091383836</v>
      </c>
      <c r="E270" s="377"/>
      <c r="F270" s="63">
        <v>0.3</v>
      </c>
      <c r="G270" s="38">
        <v>6</v>
      </c>
      <c r="H270" s="63">
        <v>1.8</v>
      </c>
      <c r="I270" s="63">
        <v>2.048</v>
      </c>
      <c r="J270" s="38">
        <v>156</v>
      </c>
      <c r="K270" s="39" t="s">
        <v>78</v>
      </c>
      <c r="L270" s="38">
        <v>40</v>
      </c>
      <c r="M270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79"/>
      <c r="O270" s="379"/>
      <c r="P270" s="379"/>
      <c r="Q270" s="380"/>
      <c r="R270" s="40" t="s">
        <v>48</v>
      </c>
      <c r="S270" s="40" t="s">
        <v>48</v>
      </c>
      <c r="T270" s="41" t="s">
        <v>0</v>
      </c>
      <c r="U270" s="59">
        <v>9</v>
      </c>
      <c r="V270" s="56">
        <f>IFERROR(IF(U270="",0,CEILING((U270/$H270),1)*$H270),"")</f>
        <v>9</v>
      </c>
      <c r="W270" s="42">
        <f>IFERROR(IF(V270=0,"",ROUNDUP(V270/H270,0)*0.00753),"")</f>
        <v>3.7650000000000003E-2</v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8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5"/>
      <c r="M271" s="381" t="s">
        <v>43</v>
      </c>
      <c r="N271" s="382"/>
      <c r="O271" s="382"/>
      <c r="P271" s="382"/>
      <c r="Q271" s="382"/>
      <c r="R271" s="382"/>
      <c r="S271" s="383"/>
      <c r="T271" s="43" t="s">
        <v>42</v>
      </c>
      <c r="U271" s="44">
        <f>IFERROR(U270/H270,"0")</f>
        <v>5</v>
      </c>
      <c r="V271" s="44">
        <f>IFERROR(V270/H270,"0")</f>
        <v>5</v>
      </c>
      <c r="W271" s="44">
        <f>IFERROR(IF(W270="",0,W270),"0")</f>
        <v>3.7650000000000003E-2</v>
      </c>
      <c r="X271" s="68"/>
      <c r="Y271" s="68"/>
    </row>
    <row r="272" spans="1:52" x14ac:dyDescent="0.2">
      <c r="A272" s="384"/>
      <c r="B272" s="384"/>
      <c r="C272" s="384"/>
      <c r="D272" s="384"/>
      <c r="E272" s="384"/>
      <c r="F272" s="384"/>
      <c r="G272" s="384"/>
      <c r="H272" s="384"/>
      <c r="I272" s="384"/>
      <c r="J272" s="384"/>
      <c r="K272" s="384"/>
      <c r="L272" s="385"/>
      <c r="M272" s="381" t="s">
        <v>43</v>
      </c>
      <c r="N272" s="382"/>
      <c r="O272" s="382"/>
      <c r="P272" s="382"/>
      <c r="Q272" s="382"/>
      <c r="R272" s="382"/>
      <c r="S272" s="383"/>
      <c r="T272" s="43" t="s">
        <v>0</v>
      </c>
      <c r="U272" s="44">
        <f>IFERROR(SUM(U270:U270),"0")</f>
        <v>9</v>
      </c>
      <c r="V272" s="44">
        <f>IFERROR(SUM(V270:V270),"0")</f>
        <v>9</v>
      </c>
      <c r="W272" s="43"/>
      <c r="X272" s="68"/>
      <c r="Y272" s="68"/>
    </row>
    <row r="273" spans="1:52" ht="14.25" customHeight="1" x14ac:dyDescent="0.25">
      <c r="A273" s="376" t="s">
        <v>79</v>
      </c>
      <c r="B273" s="376"/>
      <c r="C273" s="376"/>
      <c r="D273" s="376"/>
      <c r="E273" s="376"/>
      <c r="F273" s="376"/>
      <c r="G273" s="376"/>
      <c r="H273" s="376"/>
      <c r="I273" s="376"/>
      <c r="J273" s="376"/>
      <c r="K273" s="376"/>
      <c r="L273" s="376"/>
      <c r="M273" s="376"/>
      <c r="N273" s="376"/>
      <c r="O273" s="376"/>
      <c r="P273" s="376"/>
      <c r="Q273" s="376"/>
      <c r="R273" s="376"/>
      <c r="S273" s="376"/>
      <c r="T273" s="376"/>
      <c r="U273" s="376"/>
      <c r="V273" s="376"/>
      <c r="W273" s="376"/>
      <c r="X273" s="67"/>
      <c r="Y273" s="67"/>
    </row>
    <row r="274" spans="1:52" ht="27" customHeight="1" x14ac:dyDescent="0.25">
      <c r="A274" s="64" t="s">
        <v>419</v>
      </c>
      <c r="B274" s="64" t="s">
        <v>420</v>
      </c>
      <c r="C274" s="37">
        <v>4301051142</v>
      </c>
      <c r="D274" s="377">
        <v>4607091387919</v>
      </c>
      <c r="E274" s="377"/>
      <c r="F274" s="63">
        <v>1.35</v>
      </c>
      <c r="G274" s="38">
        <v>6</v>
      </c>
      <c r="H274" s="63">
        <v>8.1</v>
      </c>
      <c r="I274" s="63">
        <v>8.6639999999999997</v>
      </c>
      <c r="J274" s="38">
        <v>56</v>
      </c>
      <c r="K274" s="39" t="s">
        <v>78</v>
      </c>
      <c r="L274" s="38">
        <v>45</v>
      </c>
      <c r="M274" s="5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79"/>
      <c r="O274" s="379"/>
      <c r="P274" s="379"/>
      <c r="Q274" s="380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IFERROR(IF(V274=0,"",ROUNDUP(V274/H274,0)*0.02175),"")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ht="27" customHeight="1" x14ac:dyDescent="0.25">
      <c r="A275" s="64" t="s">
        <v>421</v>
      </c>
      <c r="B275" s="64" t="s">
        <v>422</v>
      </c>
      <c r="C275" s="37">
        <v>4301051109</v>
      </c>
      <c r="D275" s="377">
        <v>4607091383942</v>
      </c>
      <c r="E275" s="377"/>
      <c r="F275" s="63">
        <v>0.42</v>
      </c>
      <c r="G275" s="38">
        <v>6</v>
      </c>
      <c r="H275" s="63">
        <v>2.52</v>
      </c>
      <c r="I275" s="63">
        <v>2.7919999999999998</v>
      </c>
      <c r="J275" s="38">
        <v>156</v>
      </c>
      <c r="K275" s="39" t="s">
        <v>138</v>
      </c>
      <c r="L275" s="38">
        <v>45</v>
      </c>
      <c r="M275" s="53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79"/>
      <c r="O275" s="379"/>
      <c r="P275" s="379"/>
      <c r="Q275" s="380"/>
      <c r="R275" s="40" t="s">
        <v>48</v>
      </c>
      <c r="S275" s="40" t="s">
        <v>48</v>
      </c>
      <c r="T275" s="41" t="s">
        <v>0</v>
      </c>
      <c r="U275" s="59">
        <v>168</v>
      </c>
      <c r="V275" s="56">
        <f>IFERROR(IF(U275="",0,CEILING((U275/$H275),1)*$H275),"")</f>
        <v>168.84</v>
      </c>
      <c r="W275" s="42">
        <f>IFERROR(IF(V275=0,"",ROUNDUP(V275/H275,0)*0.00753),"")</f>
        <v>0.50451000000000001</v>
      </c>
      <c r="X275" s="69" t="s">
        <v>48</v>
      </c>
      <c r="Y275" s="70" t="s">
        <v>48</v>
      </c>
      <c r="AC275" s="71"/>
      <c r="AZ275" s="224" t="s">
        <v>65</v>
      </c>
    </row>
    <row r="276" spans="1:52" ht="27" customHeight="1" x14ac:dyDescent="0.25">
      <c r="A276" s="64" t="s">
        <v>423</v>
      </c>
      <c r="B276" s="64" t="s">
        <v>424</v>
      </c>
      <c r="C276" s="37">
        <v>4301051518</v>
      </c>
      <c r="D276" s="377">
        <v>4607091383959</v>
      </c>
      <c r="E276" s="377"/>
      <c r="F276" s="63">
        <v>0.42</v>
      </c>
      <c r="G276" s="38">
        <v>6</v>
      </c>
      <c r="H276" s="63">
        <v>2.52</v>
      </c>
      <c r="I276" s="63">
        <v>2.78</v>
      </c>
      <c r="J276" s="38">
        <v>156</v>
      </c>
      <c r="K276" s="39" t="s">
        <v>78</v>
      </c>
      <c r="L276" s="38">
        <v>40</v>
      </c>
      <c r="M276" s="537" t="s">
        <v>425</v>
      </c>
      <c r="N276" s="379"/>
      <c r="O276" s="379"/>
      <c r="P276" s="379"/>
      <c r="Q276" s="380"/>
      <c r="R276" s="40" t="s">
        <v>48</v>
      </c>
      <c r="S276" s="40" t="s">
        <v>48</v>
      </c>
      <c r="T276" s="41" t="s">
        <v>0</v>
      </c>
      <c r="U276" s="59">
        <v>25.2</v>
      </c>
      <c r="V276" s="56">
        <f>IFERROR(IF(U276="",0,CEILING((U276/$H276),1)*$H276),"")</f>
        <v>25.2</v>
      </c>
      <c r="W276" s="42">
        <f>IFERROR(IF(V276=0,"",ROUNDUP(V276/H276,0)*0.00753),"")</f>
        <v>7.5300000000000006E-2</v>
      </c>
      <c r="X276" s="69" t="s">
        <v>48</v>
      </c>
      <c r="Y276" s="70" t="s">
        <v>48</v>
      </c>
      <c r="AC276" s="71"/>
      <c r="AZ276" s="225" t="s">
        <v>65</v>
      </c>
    </row>
    <row r="277" spans="1:52" x14ac:dyDescent="0.2">
      <c r="A277" s="384"/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5"/>
      <c r="M277" s="381" t="s">
        <v>43</v>
      </c>
      <c r="N277" s="382"/>
      <c r="O277" s="382"/>
      <c r="P277" s="382"/>
      <c r="Q277" s="382"/>
      <c r="R277" s="382"/>
      <c r="S277" s="383"/>
      <c r="T277" s="43" t="s">
        <v>42</v>
      </c>
      <c r="U277" s="44">
        <f>IFERROR(U274/H274,"0")+IFERROR(U275/H275,"0")+IFERROR(U276/H276,"0")</f>
        <v>76.666666666666671</v>
      </c>
      <c r="V277" s="44">
        <f>IFERROR(V274/H274,"0")+IFERROR(V275/H275,"0")+IFERROR(V276/H276,"0")</f>
        <v>77</v>
      </c>
      <c r="W277" s="44">
        <f>IFERROR(IF(W274="",0,W274),"0")+IFERROR(IF(W275="",0,W275),"0")+IFERROR(IF(W276="",0,W276),"0")</f>
        <v>0.57981000000000005</v>
      </c>
      <c r="X277" s="68"/>
      <c r="Y277" s="68"/>
    </row>
    <row r="278" spans="1:52" x14ac:dyDescent="0.2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5"/>
      <c r="M278" s="381" t="s">
        <v>43</v>
      </c>
      <c r="N278" s="382"/>
      <c r="O278" s="382"/>
      <c r="P278" s="382"/>
      <c r="Q278" s="382"/>
      <c r="R278" s="382"/>
      <c r="S278" s="383"/>
      <c r="T278" s="43" t="s">
        <v>0</v>
      </c>
      <c r="U278" s="44">
        <f>IFERROR(SUM(U274:U276),"0")</f>
        <v>193.2</v>
      </c>
      <c r="V278" s="44">
        <f>IFERROR(SUM(V274:V276),"0")</f>
        <v>194.04</v>
      </c>
      <c r="W278" s="43"/>
      <c r="X278" s="68"/>
      <c r="Y278" s="68"/>
    </row>
    <row r="279" spans="1:52" ht="14.25" customHeight="1" x14ac:dyDescent="0.25">
      <c r="A279" s="376" t="s">
        <v>218</v>
      </c>
      <c r="B279" s="376"/>
      <c r="C279" s="376"/>
      <c r="D279" s="376"/>
      <c r="E279" s="376"/>
      <c r="F279" s="376"/>
      <c r="G279" s="376"/>
      <c r="H279" s="376"/>
      <c r="I279" s="376"/>
      <c r="J279" s="376"/>
      <c r="K279" s="376"/>
      <c r="L279" s="376"/>
      <c r="M279" s="376"/>
      <c r="N279" s="376"/>
      <c r="O279" s="376"/>
      <c r="P279" s="376"/>
      <c r="Q279" s="376"/>
      <c r="R279" s="376"/>
      <c r="S279" s="376"/>
      <c r="T279" s="376"/>
      <c r="U279" s="376"/>
      <c r="V279" s="376"/>
      <c r="W279" s="376"/>
      <c r="X279" s="67"/>
      <c r="Y279" s="67"/>
    </row>
    <row r="280" spans="1:52" ht="27" customHeight="1" x14ac:dyDescent="0.25">
      <c r="A280" s="64" t="s">
        <v>426</v>
      </c>
      <c r="B280" s="64" t="s">
        <v>427</v>
      </c>
      <c r="C280" s="37">
        <v>4301060324</v>
      </c>
      <c r="D280" s="377">
        <v>4607091388831</v>
      </c>
      <c r="E280" s="377"/>
      <c r="F280" s="63">
        <v>0.38</v>
      </c>
      <c r="G280" s="38">
        <v>6</v>
      </c>
      <c r="H280" s="63">
        <v>2.2799999999999998</v>
      </c>
      <c r="I280" s="63">
        <v>2.552</v>
      </c>
      <c r="J280" s="38">
        <v>156</v>
      </c>
      <c r="K280" s="39" t="s">
        <v>78</v>
      </c>
      <c r="L280" s="38">
        <v>40</v>
      </c>
      <c r="M280" s="53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79"/>
      <c r="O280" s="379"/>
      <c r="P280" s="379"/>
      <c r="Q280" s="380"/>
      <c r="R280" s="40" t="s">
        <v>48</v>
      </c>
      <c r="S280" s="40" t="s">
        <v>48</v>
      </c>
      <c r="T280" s="41" t="s">
        <v>0</v>
      </c>
      <c r="U280" s="59">
        <v>6.84</v>
      </c>
      <c r="V280" s="56">
        <f>IFERROR(IF(U280="",0,CEILING((U280/$H280),1)*$H280),"")</f>
        <v>6.84</v>
      </c>
      <c r="W280" s="42">
        <f>IFERROR(IF(V280=0,"",ROUNDUP(V280/H280,0)*0.00753),"")</f>
        <v>2.2589999999999999E-2</v>
      </c>
      <c r="X280" s="69" t="s">
        <v>48</v>
      </c>
      <c r="Y280" s="70" t="s">
        <v>48</v>
      </c>
      <c r="AC280" s="71"/>
      <c r="AZ280" s="226" t="s">
        <v>65</v>
      </c>
    </row>
    <row r="281" spans="1:52" x14ac:dyDescent="0.2">
      <c r="A281" s="384"/>
      <c r="B281" s="384"/>
      <c r="C281" s="384"/>
      <c r="D281" s="384"/>
      <c r="E281" s="384"/>
      <c r="F281" s="384"/>
      <c r="G281" s="384"/>
      <c r="H281" s="384"/>
      <c r="I281" s="384"/>
      <c r="J281" s="384"/>
      <c r="K281" s="384"/>
      <c r="L281" s="385"/>
      <c r="M281" s="381" t="s">
        <v>43</v>
      </c>
      <c r="N281" s="382"/>
      <c r="O281" s="382"/>
      <c r="P281" s="382"/>
      <c r="Q281" s="382"/>
      <c r="R281" s="382"/>
      <c r="S281" s="383"/>
      <c r="T281" s="43" t="s">
        <v>42</v>
      </c>
      <c r="U281" s="44">
        <f>IFERROR(U280/H280,"0")</f>
        <v>3</v>
      </c>
      <c r="V281" s="44">
        <f>IFERROR(V280/H280,"0")</f>
        <v>3</v>
      </c>
      <c r="W281" s="44">
        <f>IFERROR(IF(W280="",0,W280),"0")</f>
        <v>2.2589999999999999E-2</v>
      </c>
      <c r="X281" s="68"/>
      <c r="Y281" s="68"/>
    </row>
    <row r="282" spans="1:52" x14ac:dyDescent="0.2">
      <c r="A282" s="384"/>
      <c r="B282" s="384"/>
      <c r="C282" s="384"/>
      <c r="D282" s="384"/>
      <c r="E282" s="384"/>
      <c r="F282" s="384"/>
      <c r="G282" s="384"/>
      <c r="H282" s="384"/>
      <c r="I282" s="384"/>
      <c r="J282" s="384"/>
      <c r="K282" s="384"/>
      <c r="L282" s="385"/>
      <c r="M282" s="381" t="s">
        <v>43</v>
      </c>
      <c r="N282" s="382"/>
      <c r="O282" s="382"/>
      <c r="P282" s="382"/>
      <c r="Q282" s="382"/>
      <c r="R282" s="382"/>
      <c r="S282" s="383"/>
      <c r="T282" s="43" t="s">
        <v>0</v>
      </c>
      <c r="U282" s="44">
        <f>IFERROR(SUM(U280:U280),"0")</f>
        <v>6.84</v>
      </c>
      <c r="V282" s="44">
        <f>IFERROR(SUM(V280:V280),"0")</f>
        <v>6.84</v>
      </c>
      <c r="W282" s="43"/>
      <c r="X282" s="68"/>
      <c r="Y282" s="68"/>
    </row>
    <row r="283" spans="1:52" ht="14.25" customHeight="1" x14ac:dyDescent="0.25">
      <c r="A283" s="376" t="s">
        <v>92</v>
      </c>
      <c r="B283" s="376"/>
      <c r="C283" s="376"/>
      <c r="D283" s="376"/>
      <c r="E283" s="376"/>
      <c r="F283" s="376"/>
      <c r="G283" s="376"/>
      <c r="H283" s="376"/>
      <c r="I283" s="376"/>
      <c r="J283" s="376"/>
      <c r="K283" s="376"/>
      <c r="L283" s="376"/>
      <c r="M283" s="376"/>
      <c r="N283" s="376"/>
      <c r="O283" s="376"/>
      <c r="P283" s="376"/>
      <c r="Q283" s="376"/>
      <c r="R283" s="376"/>
      <c r="S283" s="376"/>
      <c r="T283" s="376"/>
      <c r="U283" s="376"/>
      <c r="V283" s="376"/>
      <c r="W283" s="376"/>
      <c r="X283" s="67"/>
      <c r="Y283" s="67"/>
    </row>
    <row r="284" spans="1:52" ht="27" customHeight="1" x14ac:dyDescent="0.25">
      <c r="A284" s="64" t="s">
        <v>428</v>
      </c>
      <c r="B284" s="64" t="s">
        <v>429</v>
      </c>
      <c r="C284" s="37">
        <v>4301032015</v>
      </c>
      <c r="D284" s="377">
        <v>4607091383102</v>
      </c>
      <c r="E284" s="377"/>
      <c r="F284" s="63">
        <v>0.17</v>
      </c>
      <c r="G284" s="38">
        <v>15</v>
      </c>
      <c r="H284" s="63">
        <v>2.5499999999999998</v>
      </c>
      <c r="I284" s="63">
        <v>2.9750000000000001</v>
      </c>
      <c r="J284" s="38">
        <v>156</v>
      </c>
      <c r="K284" s="39" t="s">
        <v>96</v>
      </c>
      <c r="L284" s="38">
        <v>180</v>
      </c>
      <c r="M284" s="5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79"/>
      <c r="O284" s="379"/>
      <c r="P284" s="379"/>
      <c r="Q284" s="380"/>
      <c r="R284" s="40" t="s">
        <v>48</v>
      </c>
      <c r="S284" s="40" t="s">
        <v>48</v>
      </c>
      <c r="T284" s="41" t="s">
        <v>0</v>
      </c>
      <c r="U284" s="59">
        <v>10.199999999999999</v>
      </c>
      <c r="V284" s="56">
        <f>IFERROR(IF(U284="",0,CEILING((U284/$H284),1)*$H284),"")</f>
        <v>10.199999999999999</v>
      </c>
      <c r="W284" s="42">
        <f>IFERROR(IF(V284=0,"",ROUNDUP(V284/H284,0)*0.00753),"")</f>
        <v>3.0120000000000001E-2</v>
      </c>
      <c r="X284" s="69" t="s">
        <v>48</v>
      </c>
      <c r="Y284" s="70" t="s">
        <v>48</v>
      </c>
      <c r="AC284" s="71"/>
      <c r="AZ284" s="227" t="s">
        <v>65</v>
      </c>
    </row>
    <row r="285" spans="1:52" x14ac:dyDescent="0.2">
      <c r="A285" s="384"/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5"/>
      <c r="M285" s="381" t="s">
        <v>43</v>
      </c>
      <c r="N285" s="382"/>
      <c r="O285" s="382"/>
      <c r="P285" s="382"/>
      <c r="Q285" s="382"/>
      <c r="R285" s="382"/>
      <c r="S285" s="383"/>
      <c r="T285" s="43" t="s">
        <v>42</v>
      </c>
      <c r="U285" s="44">
        <f>IFERROR(U284/H284,"0")</f>
        <v>4</v>
      </c>
      <c r="V285" s="44">
        <f>IFERROR(V284/H284,"0")</f>
        <v>4</v>
      </c>
      <c r="W285" s="44">
        <f>IFERROR(IF(W284="",0,W284),"0")</f>
        <v>3.0120000000000001E-2</v>
      </c>
      <c r="X285" s="68"/>
      <c r="Y285" s="68"/>
    </row>
    <row r="286" spans="1:52" x14ac:dyDescent="0.2">
      <c r="A286" s="384"/>
      <c r="B286" s="384"/>
      <c r="C286" s="384"/>
      <c r="D286" s="384"/>
      <c r="E286" s="384"/>
      <c r="F286" s="384"/>
      <c r="G286" s="384"/>
      <c r="H286" s="384"/>
      <c r="I286" s="384"/>
      <c r="J286" s="384"/>
      <c r="K286" s="384"/>
      <c r="L286" s="385"/>
      <c r="M286" s="381" t="s">
        <v>43</v>
      </c>
      <c r="N286" s="382"/>
      <c r="O286" s="382"/>
      <c r="P286" s="382"/>
      <c r="Q286" s="382"/>
      <c r="R286" s="382"/>
      <c r="S286" s="383"/>
      <c r="T286" s="43" t="s">
        <v>0</v>
      </c>
      <c r="U286" s="44">
        <f>IFERROR(SUM(U284:U284),"0")</f>
        <v>10.199999999999999</v>
      </c>
      <c r="V286" s="44">
        <f>IFERROR(SUM(V284:V284),"0")</f>
        <v>10.199999999999999</v>
      </c>
      <c r="W286" s="43"/>
      <c r="X286" s="68"/>
      <c r="Y286" s="68"/>
    </row>
    <row r="287" spans="1:52" ht="27.75" customHeight="1" x14ac:dyDescent="0.2">
      <c r="A287" s="374" t="s">
        <v>430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55"/>
      <c r="Y287" s="55"/>
    </row>
    <row r="288" spans="1:52" ht="16.5" customHeight="1" x14ac:dyDescent="0.25">
      <c r="A288" s="375" t="s">
        <v>431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66"/>
      <c r="Y288" s="66"/>
    </row>
    <row r="289" spans="1:52" ht="14.25" customHeight="1" x14ac:dyDescent="0.25">
      <c r="A289" s="376" t="s">
        <v>113</v>
      </c>
      <c r="B289" s="376"/>
      <c r="C289" s="376"/>
      <c r="D289" s="376"/>
      <c r="E289" s="376"/>
      <c r="F289" s="376"/>
      <c r="G289" s="376"/>
      <c r="H289" s="376"/>
      <c r="I289" s="376"/>
      <c r="J289" s="376"/>
      <c r="K289" s="376"/>
      <c r="L289" s="376"/>
      <c r="M289" s="376"/>
      <c r="N289" s="376"/>
      <c r="O289" s="376"/>
      <c r="P289" s="376"/>
      <c r="Q289" s="376"/>
      <c r="R289" s="376"/>
      <c r="S289" s="376"/>
      <c r="T289" s="376"/>
      <c r="U289" s="376"/>
      <c r="V289" s="376"/>
      <c r="W289" s="376"/>
      <c r="X289" s="67"/>
      <c r="Y289" s="67"/>
    </row>
    <row r="290" spans="1:52" ht="27" customHeight="1" x14ac:dyDescent="0.25">
      <c r="A290" s="64" t="s">
        <v>432</v>
      </c>
      <c r="B290" s="64" t="s">
        <v>433</v>
      </c>
      <c r="C290" s="37">
        <v>4301011239</v>
      </c>
      <c r="D290" s="377">
        <v>4607091383997</v>
      </c>
      <c r="E290" s="377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117</v>
      </c>
      <c r="L290" s="38">
        <v>60</v>
      </c>
      <c r="M290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79"/>
      <c r="O290" s="379"/>
      <c r="P290" s="379"/>
      <c r="Q290" s="380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ref="V290:V297" si="14">IFERROR(IF(U290="",0,CEILING((U290/$H290),1)*$H290),"")</f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28" t="s">
        <v>65</v>
      </c>
    </row>
    <row r="291" spans="1:52" ht="27" customHeight="1" x14ac:dyDescent="0.25">
      <c r="A291" s="64" t="s">
        <v>432</v>
      </c>
      <c r="B291" s="64" t="s">
        <v>434</v>
      </c>
      <c r="C291" s="37">
        <v>4301011339</v>
      </c>
      <c r="D291" s="377">
        <v>4607091383997</v>
      </c>
      <c r="E291" s="377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78</v>
      </c>
      <c r="L291" s="38">
        <v>60</v>
      </c>
      <c r="M291" s="5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79"/>
      <c r="O291" s="379"/>
      <c r="P291" s="379"/>
      <c r="Q291" s="380"/>
      <c r="R291" s="40" t="s">
        <v>48</v>
      </c>
      <c r="S291" s="40" t="s">
        <v>48</v>
      </c>
      <c r="T291" s="41" t="s">
        <v>0</v>
      </c>
      <c r="U291" s="59">
        <v>500</v>
      </c>
      <c r="V291" s="56">
        <f t="shared" si="14"/>
        <v>510</v>
      </c>
      <c r="W291" s="42">
        <f>IFERROR(IF(V291=0,"",ROUNDUP(V291/H291,0)*0.02175),"")</f>
        <v>0.73949999999999994</v>
      </c>
      <c r="X291" s="69" t="s">
        <v>48</v>
      </c>
      <c r="Y291" s="70" t="s">
        <v>48</v>
      </c>
      <c r="AC291" s="71"/>
      <c r="AZ291" s="229" t="s">
        <v>65</v>
      </c>
    </row>
    <row r="292" spans="1:52" ht="27" customHeight="1" x14ac:dyDescent="0.25">
      <c r="A292" s="64" t="s">
        <v>435</v>
      </c>
      <c r="B292" s="64" t="s">
        <v>436</v>
      </c>
      <c r="C292" s="37">
        <v>4301011326</v>
      </c>
      <c r="D292" s="377">
        <v>4607091384130</v>
      </c>
      <c r="E292" s="377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4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79"/>
      <c r="O292" s="379"/>
      <c r="P292" s="379"/>
      <c r="Q292" s="380"/>
      <c r="R292" s="40" t="s">
        <v>48</v>
      </c>
      <c r="S292" s="40" t="s">
        <v>48</v>
      </c>
      <c r="T292" s="41" t="s">
        <v>0</v>
      </c>
      <c r="U292" s="59">
        <v>30</v>
      </c>
      <c r="V292" s="56">
        <f t="shared" si="14"/>
        <v>30</v>
      </c>
      <c r="W292" s="42">
        <f>IFERROR(IF(V292=0,"",ROUNDUP(V292/H292,0)*0.02175),"")</f>
        <v>4.3499999999999997E-2</v>
      </c>
      <c r="X292" s="69" t="s">
        <v>48</v>
      </c>
      <c r="Y292" s="70" t="s">
        <v>48</v>
      </c>
      <c r="AC292" s="71"/>
      <c r="AZ292" s="230" t="s">
        <v>65</v>
      </c>
    </row>
    <row r="293" spans="1:52" ht="27" customHeight="1" x14ac:dyDescent="0.25">
      <c r="A293" s="64" t="s">
        <v>435</v>
      </c>
      <c r="B293" s="64" t="s">
        <v>437</v>
      </c>
      <c r="C293" s="37">
        <v>4301011240</v>
      </c>
      <c r="D293" s="377">
        <v>4607091384130</v>
      </c>
      <c r="E293" s="377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117</v>
      </c>
      <c r="L293" s="38">
        <v>60</v>
      </c>
      <c r="M293" s="54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79"/>
      <c r="O293" s="379"/>
      <c r="P293" s="379"/>
      <c r="Q293" s="380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16.5" customHeight="1" x14ac:dyDescent="0.25">
      <c r="A294" s="64" t="s">
        <v>438</v>
      </c>
      <c r="B294" s="64" t="s">
        <v>439</v>
      </c>
      <c r="C294" s="37">
        <v>4301011330</v>
      </c>
      <c r="D294" s="377">
        <v>4607091384147</v>
      </c>
      <c r="E294" s="377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78</v>
      </c>
      <c r="L294" s="38">
        <v>60</v>
      </c>
      <c r="M294" s="54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79"/>
      <c r="O294" s="379"/>
      <c r="P294" s="379"/>
      <c r="Q294" s="380"/>
      <c r="R294" s="40" t="s">
        <v>48</v>
      </c>
      <c r="S294" s="40" t="s">
        <v>48</v>
      </c>
      <c r="T294" s="41" t="s">
        <v>0</v>
      </c>
      <c r="U294" s="59">
        <v>30</v>
      </c>
      <c r="V294" s="56">
        <f t="shared" si="14"/>
        <v>30</v>
      </c>
      <c r="W294" s="42">
        <f>IFERROR(IF(V294=0,"",ROUNDUP(V294/H294,0)*0.02175),"")</f>
        <v>4.3499999999999997E-2</v>
      </c>
      <c r="X294" s="69" t="s">
        <v>48</v>
      </c>
      <c r="Y294" s="70" t="s">
        <v>48</v>
      </c>
      <c r="AC294" s="71"/>
      <c r="AZ294" s="232" t="s">
        <v>65</v>
      </c>
    </row>
    <row r="295" spans="1:52" ht="16.5" customHeight="1" x14ac:dyDescent="0.25">
      <c r="A295" s="64" t="s">
        <v>438</v>
      </c>
      <c r="B295" s="64" t="s">
        <v>440</v>
      </c>
      <c r="C295" s="37">
        <v>4301011238</v>
      </c>
      <c r="D295" s="377">
        <v>4607091384147</v>
      </c>
      <c r="E295" s="377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117</v>
      </c>
      <c r="L295" s="38">
        <v>60</v>
      </c>
      <c r="M295" s="545" t="s">
        <v>441</v>
      </c>
      <c r="N295" s="379"/>
      <c r="O295" s="379"/>
      <c r="P295" s="379"/>
      <c r="Q295" s="380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IFERROR(IF(V295=0,"",ROUNDUP(V295/H295,0)*0.02039),"")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442</v>
      </c>
      <c r="B296" s="64" t="s">
        <v>443</v>
      </c>
      <c r="C296" s="37">
        <v>4301011327</v>
      </c>
      <c r="D296" s="377">
        <v>4607091384154</v>
      </c>
      <c r="E296" s="377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9" t="s">
        <v>78</v>
      </c>
      <c r="L296" s="38">
        <v>60</v>
      </c>
      <c r="M296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79"/>
      <c r="O296" s="379"/>
      <c r="P296" s="379"/>
      <c r="Q296" s="380"/>
      <c r="R296" s="40" t="s">
        <v>48</v>
      </c>
      <c r="S296" s="40" t="s">
        <v>48</v>
      </c>
      <c r="T296" s="41" t="s">
        <v>0</v>
      </c>
      <c r="U296" s="59">
        <v>30</v>
      </c>
      <c r="V296" s="56">
        <f t="shared" si="14"/>
        <v>30</v>
      </c>
      <c r="W296" s="42">
        <f>IFERROR(IF(V296=0,"",ROUNDUP(V296/H296,0)*0.00937),"")</f>
        <v>5.6219999999999999E-2</v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444</v>
      </c>
      <c r="B297" s="64" t="s">
        <v>445</v>
      </c>
      <c r="C297" s="37">
        <v>4301011332</v>
      </c>
      <c r="D297" s="377">
        <v>4607091384161</v>
      </c>
      <c r="E297" s="377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9" t="s">
        <v>78</v>
      </c>
      <c r="L297" s="38">
        <v>60</v>
      </c>
      <c r="M297" s="54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79"/>
      <c r="O297" s="379"/>
      <c r="P297" s="379"/>
      <c r="Q297" s="380"/>
      <c r="R297" s="40" t="s">
        <v>48</v>
      </c>
      <c r="S297" s="40" t="s">
        <v>48</v>
      </c>
      <c r="T297" s="41" t="s">
        <v>0</v>
      </c>
      <c r="U297" s="59">
        <v>0</v>
      </c>
      <c r="V297" s="56">
        <f t="shared" si="14"/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84"/>
      <c r="B298" s="384"/>
      <c r="C298" s="384"/>
      <c r="D298" s="384"/>
      <c r="E298" s="384"/>
      <c r="F298" s="384"/>
      <c r="G298" s="384"/>
      <c r="H298" s="384"/>
      <c r="I298" s="384"/>
      <c r="J298" s="384"/>
      <c r="K298" s="384"/>
      <c r="L298" s="385"/>
      <c r="M298" s="381" t="s">
        <v>43</v>
      </c>
      <c r="N298" s="382"/>
      <c r="O298" s="382"/>
      <c r="P298" s="382"/>
      <c r="Q298" s="382"/>
      <c r="R298" s="382"/>
      <c r="S298" s="383"/>
      <c r="T298" s="43" t="s">
        <v>42</v>
      </c>
      <c r="U298" s="44">
        <f>IFERROR(U290/H290,"0")+IFERROR(U291/H291,"0")+IFERROR(U292/H292,"0")+IFERROR(U293/H293,"0")+IFERROR(U294/H294,"0")+IFERROR(U295/H295,"0")+IFERROR(U296/H296,"0")+IFERROR(U297/H297,"0")</f>
        <v>43.333333333333336</v>
      </c>
      <c r="V298" s="44">
        <f>IFERROR(V290/H290,"0")+IFERROR(V291/H291,"0")+IFERROR(V292/H292,"0")+IFERROR(V293/H293,"0")+IFERROR(V294/H294,"0")+IFERROR(V295/H295,"0")+IFERROR(V296/H296,"0")+IFERROR(V297/H297,"0")</f>
        <v>44</v>
      </c>
      <c r="W298" s="44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0.88271999999999995</v>
      </c>
      <c r="X298" s="68"/>
      <c r="Y298" s="68"/>
    </row>
    <row r="299" spans="1:52" x14ac:dyDescent="0.2">
      <c r="A299" s="384"/>
      <c r="B299" s="384"/>
      <c r="C299" s="384"/>
      <c r="D299" s="384"/>
      <c r="E299" s="384"/>
      <c r="F299" s="384"/>
      <c r="G299" s="384"/>
      <c r="H299" s="384"/>
      <c r="I299" s="384"/>
      <c r="J299" s="384"/>
      <c r="K299" s="384"/>
      <c r="L299" s="385"/>
      <c r="M299" s="381" t="s">
        <v>43</v>
      </c>
      <c r="N299" s="382"/>
      <c r="O299" s="382"/>
      <c r="P299" s="382"/>
      <c r="Q299" s="382"/>
      <c r="R299" s="382"/>
      <c r="S299" s="383"/>
      <c r="T299" s="43" t="s">
        <v>0</v>
      </c>
      <c r="U299" s="44">
        <f>IFERROR(SUM(U290:U297),"0")</f>
        <v>590</v>
      </c>
      <c r="V299" s="44">
        <f>IFERROR(SUM(V290:V297),"0")</f>
        <v>600</v>
      </c>
      <c r="W299" s="43"/>
      <c r="X299" s="68"/>
      <c r="Y299" s="68"/>
    </row>
    <row r="300" spans="1:52" ht="14.25" customHeight="1" x14ac:dyDescent="0.25">
      <c r="A300" s="376" t="s">
        <v>106</v>
      </c>
      <c r="B300" s="376"/>
      <c r="C300" s="376"/>
      <c r="D300" s="376"/>
      <c r="E300" s="376"/>
      <c r="F300" s="376"/>
      <c r="G300" s="376"/>
      <c r="H300" s="376"/>
      <c r="I300" s="376"/>
      <c r="J300" s="376"/>
      <c r="K300" s="376"/>
      <c r="L300" s="376"/>
      <c r="M300" s="376"/>
      <c r="N300" s="376"/>
      <c r="O300" s="376"/>
      <c r="P300" s="376"/>
      <c r="Q300" s="376"/>
      <c r="R300" s="376"/>
      <c r="S300" s="376"/>
      <c r="T300" s="376"/>
      <c r="U300" s="376"/>
      <c r="V300" s="376"/>
      <c r="W300" s="376"/>
      <c r="X300" s="67"/>
      <c r="Y300" s="67"/>
    </row>
    <row r="301" spans="1:52" ht="27" customHeight="1" x14ac:dyDescent="0.25">
      <c r="A301" s="64" t="s">
        <v>446</v>
      </c>
      <c r="B301" s="64" t="s">
        <v>447</v>
      </c>
      <c r="C301" s="37">
        <v>4301020178</v>
      </c>
      <c r="D301" s="377">
        <v>4607091383980</v>
      </c>
      <c r="E301" s="377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9" t="s">
        <v>109</v>
      </c>
      <c r="L301" s="38">
        <v>50</v>
      </c>
      <c r="M301" s="5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79"/>
      <c r="O301" s="379"/>
      <c r="P301" s="379"/>
      <c r="Q301" s="380"/>
      <c r="R301" s="40" t="s">
        <v>48</v>
      </c>
      <c r="S301" s="40" t="s">
        <v>48</v>
      </c>
      <c r="T301" s="41" t="s">
        <v>0</v>
      </c>
      <c r="U301" s="59">
        <v>250</v>
      </c>
      <c r="V301" s="56">
        <f>IFERROR(IF(U301="",0,CEILING((U301/$H301),1)*$H301),"")</f>
        <v>255</v>
      </c>
      <c r="W301" s="42">
        <f>IFERROR(IF(V301=0,"",ROUNDUP(V301/H301,0)*0.02175),"")</f>
        <v>0.36974999999999997</v>
      </c>
      <c r="X301" s="69" t="s">
        <v>48</v>
      </c>
      <c r="Y301" s="70" t="s">
        <v>48</v>
      </c>
      <c r="AC301" s="71"/>
      <c r="AZ301" s="236" t="s">
        <v>65</v>
      </c>
    </row>
    <row r="302" spans="1:52" ht="27" customHeight="1" x14ac:dyDescent="0.25">
      <c r="A302" s="64" t="s">
        <v>448</v>
      </c>
      <c r="B302" s="64" t="s">
        <v>449</v>
      </c>
      <c r="C302" s="37">
        <v>4301020179</v>
      </c>
      <c r="D302" s="377">
        <v>4607091384178</v>
      </c>
      <c r="E302" s="377"/>
      <c r="F302" s="63">
        <v>0.4</v>
      </c>
      <c r="G302" s="38">
        <v>10</v>
      </c>
      <c r="H302" s="63">
        <v>4</v>
      </c>
      <c r="I302" s="63">
        <v>4.24</v>
      </c>
      <c r="J302" s="38">
        <v>120</v>
      </c>
      <c r="K302" s="39" t="s">
        <v>109</v>
      </c>
      <c r="L302" s="38">
        <v>50</v>
      </c>
      <c r="M302" s="5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79"/>
      <c r="O302" s="379"/>
      <c r="P302" s="379"/>
      <c r="Q302" s="380"/>
      <c r="R302" s="40" t="s">
        <v>48</v>
      </c>
      <c r="S302" s="40" t="s">
        <v>48</v>
      </c>
      <c r="T302" s="41" t="s">
        <v>0</v>
      </c>
      <c r="U302" s="59">
        <v>12</v>
      </c>
      <c r="V302" s="56">
        <f>IFERROR(IF(U302="",0,CEILING((U302/$H302),1)*$H302),"")</f>
        <v>12</v>
      </c>
      <c r="W302" s="42">
        <f>IFERROR(IF(V302=0,"",ROUNDUP(V302/H302,0)*0.00937),"")</f>
        <v>2.811E-2</v>
      </c>
      <c r="X302" s="69" t="s">
        <v>48</v>
      </c>
      <c r="Y302" s="70" t="s">
        <v>48</v>
      </c>
      <c r="AC302" s="71"/>
      <c r="AZ302" s="237" t="s">
        <v>65</v>
      </c>
    </row>
    <row r="303" spans="1:52" x14ac:dyDescent="0.2">
      <c r="A303" s="384"/>
      <c r="B303" s="384"/>
      <c r="C303" s="384"/>
      <c r="D303" s="384"/>
      <c r="E303" s="384"/>
      <c r="F303" s="384"/>
      <c r="G303" s="384"/>
      <c r="H303" s="384"/>
      <c r="I303" s="384"/>
      <c r="J303" s="384"/>
      <c r="K303" s="384"/>
      <c r="L303" s="385"/>
      <c r="M303" s="381" t="s">
        <v>43</v>
      </c>
      <c r="N303" s="382"/>
      <c r="O303" s="382"/>
      <c r="P303" s="382"/>
      <c r="Q303" s="382"/>
      <c r="R303" s="382"/>
      <c r="S303" s="383"/>
      <c r="T303" s="43" t="s">
        <v>42</v>
      </c>
      <c r="U303" s="44">
        <f>IFERROR(U301/H301,"0")+IFERROR(U302/H302,"0")</f>
        <v>19.666666666666668</v>
      </c>
      <c r="V303" s="44">
        <f>IFERROR(V301/H301,"0")+IFERROR(V302/H302,"0")</f>
        <v>20</v>
      </c>
      <c r="W303" s="44">
        <f>IFERROR(IF(W301="",0,W301),"0")+IFERROR(IF(W302="",0,W302),"0")</f>
        <v>0.39785999999999999</v>
      </c>
      <c r="X303" s="68"/>
      <c r="Y303" s="68"/>
    </row>
    <row r="304" spans="1:52" x14ac:dyDescent="0.2">
      <c r="A304" s="384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5"/>
      <c r="M304" s="381" t="s">
        <v>43</v>
      </c>
      <c r="N304" s="382"/>
      <c r="O304" s="382"/>
      <c r="P304" s="382"/>
      <c r="Q304" s="382"/>
      <c r="R304" s="382"/>
      <c r="S304" s="383"/>
      <c r="T304" s="43" t="s">
        <v>0</v>
      </c>
      <c r="U304" s="44">
        <f>IFERROR(SUM(U301:U302),"0")</f>
        <v>262</v>
      </c>
      <c r="V304" s="44">
        <f>IFERROR(SUM(V301:V302),"0")</f>
        <v>267</v>
      </c>
      <c r="W304" s="43"/>
      <c r="X304" s="68"/>
      <c r="Y304" s="68"/>
    </row>
    <row r="305" spans="1:52" ht="14.25" customHeight="1" x14ac:dyDescent="0.25">
      <c r="A305" s="376" t="s">
        <v>79</v>
      </c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6"/>
      <c r="O305" s="376"/>
      <c r="P305" s="376"/>
      <c r="Q305" s="376"/>
      <c r="R305" s="376"/>
      <c r="S305" s="376"/>
      <c r="T305" s="376"/>
      <c r="U305" s="376"/>
      <c r="V305" s="376"/>
      <c r="W305" s="376"/>
      <c r="X305" s="67"/>
      <c r="Y305" s="67"/>
    </row>
    <row r="306" spans="1:52" ht="27" customHeight="1" x14ac:dyDescent="0.25">
      <c r="A306" s="64" t="s">
        <v>450</v>
      </c>
      <c r="B306" s="64" t="s">
        <v>451</v>
      </c>
      <c r="C306" s="37">
        <v>4301051298</v>
      </c>
      <c r="D306" s="377">
        <v>4607091384260</v>
      </c>
      <c r="E306" s="377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9" t="s">
        <v>78</v>
      </c>
      <c r="L306" s="38">
        <v>35</v>
      </c>
      <c r="M306" s="5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79"/>
      <c r="O306" s="379"/>
      <c r="P306" s="379"/>
      <c r="Q306" s="380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IFERROR(IF(V306=0,"",ROUNDUP(V306/H306,0)*0.02175),"")</f>
        <v/>
      </c>
      <c r="X306" s="69" t="s">
        <v>48</v>
      </c>
      <c r="Y306" s="70" t="s">
        <v>48</v>
      </c>
      <c r="AC306" s="71"/>
      <c r="AZ306" s="238" t="s">
        <v>65</v>
      </c>
    </row>
    <row r="307" spans="1:52" x14ac:dyDescent="0.2">
      <c r="A307" s="384"/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5"/>
      <c r="M307" s="381" t="s">
        <v>43</v>
      </c>
      <c r="N307" s="382"/>
      <c r="O307" s="382"/>
      <c r="P307" s="382"/>
      <c r="Q307" s="382"/>
      <c r="R307" s="382"/>
      <c r="S307" s="383"/>
      <c r="T307" s="43" t="s">
        <v>42</v>
      </c>
      <c r="U307" s="44">
        <f>IFERROR(U306/H306,"0")</f>
        <v>0</v>
      </c>
      <c r="V307" s="44">
        <f>IFERROR(V306/H306,"0")</f>
        <v>0</v>
      </c>
      <c r="W307" s="44">
        <f>IFERROR(IF(W306="",0,W306),"0")</f>
        <v>0</v>
      </c>
      <c r="X307" s="68"/>
      <c r="Y307" s="68"/>
    </row>
    <row r="308" spans="1:52" x14ac:dyDescent="0.2">
      <c r="A308" s="384"/>
      <c r="B308" s="384"/>
      <c r="C308" s="384"/>
      <c r="D308" s="384"/>
      <c r="E308" s="384"/>
      <c r="F308" s="384"/>
      <c r="G308" s="384"/>
      <c r="H308" s="384"/>
      <c r="I308" s="384"/>
      <c r="J308" s="384"/>
      <c r="K308" s="384"/>
      <c r="L308" s="385"/>
      <c r="M308" s="381" t="s">
        <v>43</v>
      </c>
      <c r="N308" s="382"/>
      <c r="O308" s="382"/>
      <c r="P308" s="382"/>
      <c r="Q308" s="382"/>
      <c r="R308" s="382"/>
      <c r="S308" s="383"/>
      <c r="T308" s="43" t="s">
        <v>0</v>
      </c>
      <c r="U308" s="44">
        <f>IFERROR(SUM(U306:U306),"0")</f>
        <v>0</v>
      </c>
      <c r="V308" s="44">
        <f>IFERROR(SUM(V306:V306),"0")</f>
        <v>0</v>
      </c>
      <c r="W308" s="43"/>
      <c r="X308" s="68"/>
      <c r="Y308" s="68"/>
    </row>
    <row r="309" spans="1:52" ht="14.25" customHeight="1" x14ac:dyDescent="0.25">
      <c r="A309" s="376" t="s">
        <v>218</v>
      </c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6"/>
      <c r="O309" s="376"/>
      <c r="P309" s="376"/>
      <c r="Q309" s="376"/>
      <c r="R309" s="376"/>
      <c r="S309" s="376"/>
      <c r="T309" s="376"/>
      <c r="U309" s="376"/>
      <c r="V309" s="376"/>
      <c r="W309" s="376"/>
      <c r="X309" s="67"/>
      <c r="Y309" s="67"/>
    </row>
    <row r="310" spans="1:52" ht="16.5" customHeight="1" x14ac:dyDescent="0.25">
      <c r="A310" s="64" t="s">
        <v>452</v>
      </c>
      <c r="B310" s="64" t="s">
        <v>453</v>
      </c>
      <c r="C310" s="37">
        <v>4301060314</v>
      </c>
      <c r="D310" s="377">
        <v>4607091384673</v>
      </c>
      <c r="E310" s="377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9" t="s">
        <v>78</v>
      </c>
      <c r="L310" s="38">
        <v>30</v>
      </c>
      <c r="M310" s="55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79"/>
      <c r="O310" s="379"/>
      <c r="P310" s="379"/>
      <c r="Q310" s="380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9" t="s">
        <v>65</v>
      </c>
    </row>
    <row r="311" spans="1:52" x14ac:dyDescent="0.2">
      <c r="A311" s="384"/>
      <c r="B311" s="384"/>
      <c r="C311" s="384"/>
      <c r="D311" s="384"/>
      <c r="E311" s="384"/>
      <c r="F311" s="384"/>
      <c r="G311" s="384"/>
      <c r="H311" s="384"/>
      <c r="I311" s="384"/>
      <c r="J311" s="384"/>
      <c r="K311" s="384"/>
      <c r="L311" s="385"/>
      <c r="M311" s="381" t="s">
        <v>43</v>
      </c>
      <c r="N311" s="382"/>
      <c r="O311" s="382"/>
      <c r="P311" s="382"/>
      <c r="Q311" s="382"/>
      <c r="R311" s="382"/>
      <c r="S311" s="383"/>
      <c r="T311" s="43" t="s">
        <v>42</v>
      </c>
      <c r="U311" s="44">
        <f>IFERROR(U310/H310,"0")</f>
        <v>0</v>
      </c>
      <c r="V311" s="44">
        <f>IFERROR(V310/H310,"0")</f>
        <v>0</v>
      </c>
      <c r="W311" s="44">
        <f>IFERROR(IF(W310="",0,W310),"0")</f>
        <v>0</v>
      </c>
      <c r="X311" s="68"/>
      <c r="Y311" s="68"/>
    </row>
    <row r="312" spans="1:52" x14ac:dyDescent="0.2">
      <c r="A312" s="384"/>
      <c r="B312" s="384"/>
      <c r="C312" s="384"/>
      <c r="D312" s="384"/>
      <c r="E312" s="384"/>
      <c r="F312" s="384"/>
      <c r="G312" s="384"/>
      <c r="H312" s="384"/>
      <c r="I312" s="384"/>
      <c r="J312" s="384"/>
      <c r="K312" s="384"/>
      <c r="L312" s="385"/>
      <c r="M312" s="381" t="s">
        <v>43</v>
      </c>
      <c r="N312" s="382"/>
      <c r="O312" s="382"/>
      <c r="P312" s="382"/>
      <c r="Q312" s="382"/>
      <c r="R312" s="382"/>
      <c r="S312" s="383"/>
      <c r="T312" s="43" t="s">
        <v>0</v>
      </c>
      <c r="U312" s="44">
        <f>IFERROR(SUM(U310:U310),"0")</f>
        <v>0</v>
      </c>
      <c r="V312" s="44">
        <f>IFERROR(SUM(V310:V310),"0")</f>
        <v>0</v>
      </c>
      <c r="W312" s="43"/>
      <c r="X312" s="68"/>
      <c r="Y312" s="68"/>
    </row>
    <row r="313" spans="1:52" ht="16.5" customHeight="1" x14ac:dyDescent="0.25">
      <c r="A313" s="375" t="s">
        <v>454</v>
      </c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75"/>
      <c r="O313" s="375"/>
      <c r="P313" s="375"/>
      <c r="Q313" s="375"/>
      <c r="R313" s="375"/>
      <c r="S313" s="375"/>
      <c r="T313" s="375"/>
      <c r="U313" s="375"/>
      <c r="V313" s="375"/>
      <c r="W313" s="375"/>
      <c r="X313" s="66"/>
      <c r="Y313" s="66"/>
    </row>
    <row r="314" spans="1:52" ht="14.25" customHeight="1" x14ac:dyDescent="0.25">
      <c r="A314" s="376" t="s">
        <v>113</v>
      </c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6"/>
      <c r="O314" s="376"/>
      <c r="P314" s="376"/>
      <c r="Q314" s="376"/>
      <c r="R314" s="376"/>
      <c r="S314" s="376"/>
      <c r="T314" s="376"/>
      <c r="U314" s="376"/>
      <c r="V314" s="376"/>
      <c r="W314" s="376"/>
      <c r="X314" s="67"/>
      <c r="Y314" s="67"/>
    </row>
    <row r="315" spans="1:52" ht="27" customHeight="1" x14ac:dyDescent="0.25">
      <c r="A315" s="64" t="s">
        <v>455</v>
      </c>
      <c r="B315" s="64" t="s">
        <v>456</v>
      </c>
      <c r="C315" s="37">
        <v>4301011324</v>
      </c>
      <c r="D315" s="377">
        <v>4607091384185</v>
      </c>
      <c r="E315" s="377"/>
      <c r="F315" s="63">
        <v>0.8</v>
      </c>
      <c r="G315" s="38">
        <v>15</v>
      </c>
      <c r="H315" s="63">
        <v>12</v>
      </c>
      <c r="I315" s="63">
        <v>12.48</v>
      </c>
      <c r="J315" s="38">
        <v>56</v>
      </c>
      <c r="K315" s="39" t="s">
        <v>78</v>
      </c>
      <c r="L315" s="38">
        <v>60</v>
      </c>
      <c r="M315" s="55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79"/>
      <c r="O315" s="379"/>
      <c r="P315" s="379"/>
      <c r="Q315" s="380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457</v>
      </c>
      <c r="B316" s="64" t="s">
        <v>458</v>
      </c>
      <c r="C316" s="37">
        <v>4301011312</v>
      </c>
      <c r="D316" s="377">
        <v>4607091384192</v>
      </c>
      <c r="E316" s="377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9" t="s">
        <v>109</v>
      </c>
      <c r="L316" s="38">
        <v>60</v>
      </c>
      <c r="M316" s="5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79"/>
      <c r="O316" s="379"/>
      <c r="P316" s="379"/>
      <c r="Q316" s="380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459</v>
      </c>
      <c r="B317" s="64" t="s">
        <v>460</v>
      </c>
      <c r="C317" s="37">
        <v>4301011483</v>
      </c>
      <c r="D317" s="377">
        <v>4680115881907</v>
      </c>
      <c r="E317" s="377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9" t="s">
        <v>78</v>
      </c>
      <c r="L317" s="38">
        <v>60</v>
      </c>
      <c r="M317" s="5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79"/>
      <c r="O317" s="379"/>
      <c r="P317" s="379"/>
      <c r="Q317" s="380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461</v>
      </c>
      <c r="B318" s="64" t="s">
        <v>462</v>
      </c>
      <c r="C318" s="37">
        <v>4301011303</v>
      </c>
      <c r="D318" s="377">
        <v>4607091384680</v>
      </c>
      <c r="E318" s="377"/>
      <c r="F318" s="63">
        <v>0.4</v>
      </c>
      <c r="G318" s="38">
        <v>10</v>
      </c>
      <c r="H318" s="63">
        <v>4</v>
      </c>
      <c r="I318" s="63">
        <v>4.21</v>
      </c>
      <c r="J318" s="38">
        <v>120</v>
      </c>
      <c r="K318" s="39" t="s">
        <v>78</v>
      </c>
      <c r="L318" s="38">
        <v>60</v>
      </c>
      <c r="M318" s="5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79"/>
      <c r="O318" s="379"/>
      <c r="P318" s="379"/>
      <c r="Q318" s="380"/>
      <c r="R318" s="40" t="s">
        <v>48</v>
      </c>
      <c r="S318" s="40" t="s">
        <v>48</v>
      </c>
      <c r="T318" s="41" t="s">
        <v>0</v>
      </c>
      <c r="U318" s="59">
        <v>12</v>
      </c>
      <c r="V318" s="56">
        <f>IFERROR(IF(U318="",0,CEILING((U318/$H318),1)*$H318),"")</f>
        <v>12</v>
      </c>
      <c r="W318" s="42">
        <f>IFERROR(IF(V318=0,"",ROUNDUP(V318/H318,0)*0.00937),"")</f>
        <v>2.811E-2</v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84"/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5"/>
      <c r="M319" s="381" t="s">
        <v>43</v>
      </c>
      <c r="N319" s="382"/>
      <c r="O319" s="382"/>
      <c r="P319" s="382"/>
      <c r="Q319" s="382"/>
      <c r="R319" s="382"/>
      <c r="S319" s="383"/>
      <c r="T319" s="43" t="s">
        <v>42</v>
      </c>
      <c r="U319" s="44">
        <f>IFERROR(U315/H315,"0")+IFERROR(U316/H316,"0")+IFERROR(U317/H317,"0")+IFERROR(U318/H318,"0")</f>
        <v>3</v>
      </c>
      <c r="V319" s="44">
        <f>IFERROR(V315/H315,"0")+IFERROR(V316/H316,"0")+IFERROR(V317/H317,"0")+IFERROR(V318/H318,"0")</f>
        <v>3</v>
      </c>
      <c r="W319" s="44">
        <f>IFERROR(IF(W315="",0,W315),"0")+IFERROR(IF(W316="",0,W316),"0")+IFERROR(IF(W317="",0,W317),"0")+IFERROR(IF(W318="",0,W318),"0")</f>
        <v>2.811E-2</v>
      </c>
      <c r="X319" s="68"/>
      <c r="Y319" s="68"/>
    </row>
    <row r="320" spans="1:52" x14ac:dyDescent="0.2">
      <c r="A320" s="384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5"/>
      <c r="M320" s="381" t="s">
        <v>43</v>
      </c>
      <c r="N320" s="382"/>
      <c r="O320" s="382"/>
      <c r="P320" s="382"/>
      <c r="Q320" s="382"/>
      <c r="R320" s="382"/>
      <c r="S320" s="383"/>
      <c r="T320" s="43" t="s">
        <v>0</v>
      </c>
      <c r="U320" s="44">
        <f>IFERROR(SUM(U315:U318),"0")</f>
        <v>12</v>
      </c>
      <c r="V320" s="44">
        <f>IFERROR(SUM(V315:V318),"0")</f>
        <v>12</v>
      </c>
      <c r="W320" s="43"/>
      <c r="X320" s="68"/>
      <c r="Y320" s="68"/>
    </row>
    <row r="321" spans="1:52" ht="14.25" customHeight="1" x14ac:dyDescent="0.25">
      <c r="A321" s="376" t="s">
        <v>75</v>
      </c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6"/>
      <c r="O321" s="376"/>
      <c r="P321" s="376"/>
      <c r="Q321" s="376"/>
      <c r="R321" s="376"/>
      <c r="S321" s="376"/>
      <c r="T321" s="376"/>
      <c r="U321" s="376"/>
      <c r="V321" s="376"/>
      <c r="W321" s="376"/>
      <c r="X321" s="67"/>
      <c r="Y321" s="67"/>
    </row>
    <row r="322" spans="1:52" ht="27" customHeight="1" x14ac:dyDescent="0.25">
      <c r="A322" s="64" t="s">
        <v>463</v>
      </c>
      <c r="B322" s="64" t="s">
        <v>464</v>
      </c>
      <c r="C322" s="37">
        <v>4301031139</v>
      </c>
      <c r="D322" s="377">
        <v>4607091384802</v>
      </c>
      <c r="E322" s="377"/>
      <c r="F322" s="63">
        <v>0.73</v>
      </c>
      <c r="G322" s="38">
        <v>6</v>
      </c>
      <c r="H322" s="63">
        <v>4.38</v>
      </c>
      <c r="I322" s="63">
        <v>4.58</v>
      </c>
      <c r="J322" s="38">
        <v>156</v>
      </c>
      <c r="K322" s="39" t="s">
        <v>78</v>
      </c>
      <c r="L322" s="38">
        <v>35</v>
      </c>
      <c r="M322" s="55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79"/>
      <c r="O322" s="379"/>
      <c r="P322" s="379"/>
      <c r="Q322" s="380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465</v>
      </c>
      <c r="B323" s="64" t="s">
        <v>466</v>
      </c>
      <c r="C323" s="37">
        <v>4301031140</v>
      </c>
      <c r="D323" s="377">
        <v>4607091384826</v>
      </c>
      <c r="E323" s="377"/>
      <c r="F323" s="63">
        <v>0.35</v>
      </c>
      <c r="G323" s="38">
        <v>8</v>
      </c>
      <c r="H323" s="63">
        <v>2.8</v>
      </c>
      <c r="I323" s="63">
        <v>2.9</v>
      </c>
      <c r="J323" s="38">
        <v>234</v>
      </c>
      <c r="K323" s="39" t="s">
        <v>78</v>
      </c>
      <c r="L323" s="38">
        <v>35</v>
      </c>
      <c r="M323" s="5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79"/>
      <c r="O323" s="379"/>
      <c r="P323" s="379"/>
      <c r="Q323" s="380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IFERROR(IF(V323=0,"",ROUNDUP(V323/H323,0)*0.00502),"")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84"/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5"/>
      <c r="M324" s="381" t="s">
        <v>43</v>
      </c>
      <c r="N324" s="382"/>
      <c r="O324" s="382"/>
      <c r="P324" s="382"/>
      <c r="Q324" s="382"/>
      <c r="R324" s="382"/>
      <c r="S324" s="383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52" x14ac:dyDescent="0.2">
      <c r="A325" s="384"/>
      <c r="B325" s="384"/>
      <c r="C325" s="384"/>
      <c r="D325" s="384"/>
      <c r="E325" s="384"/>
      <c r="F325" s="384"/>
      <c r="G325" s="384"/>
      <c r="H325" s="384"/>
      <c r="I325" s="384"/>
      <c r="J325" s="384"/>
      <c r="K325" s="384"/>
      <c r="L325" s="385"/>
      <c r="M325" s="381" t="s">
        <v>43</v>
      </c>
      <c r="N325" s="382"/>
      <c r="O325" s="382"/>
      <c r="P325" s="382"/>
      <c r="Q325" s="382"/>
      <c r="R325" s="382"/>
      <c r="S325" s="383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52" ht="14.25" customHeight="1" x14ac:dyDescent="0.25">
      <c r="A326" s="376" t="s">
        <v>79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67"/>
      <c r="Y326" s="67"/>
    </row>
    <row r="327" spans="1:52" ht="27" customHeight="1" x14ac:dyDescent="0.25">
      <c r="A327" s="64" t="s">
        <v>467</v>
      </c>
      <c r="B327" s="64" t="s">
        <v>468</v>
      </c>
      <c r="C327" s="37">
        <v>4301051303</v>
      </c>
      <c r="D327" s="377">
        <v>4607091384246</v>
      </c>
      <c r="E327" s="377"/>
      <c r="F327" s="63">
        <v>1.3</v>
      </c>
      <c r="G327" s="38">
        <v>6</v>
      </c>
      <c r="H327" s="63">
        <v>7.8</v>
      </c>
      <c r="I327" s="63">
        <v>8.3640000000000008</v>
      </c>
      <c r="J327" s="38">
        <v>56</v>
      </c>
      <c r="K327" s="39" t="s">
        <v>78</v>
      </c>
      <c r="L327" s="38">
        <v>40</v>
      </c>
      <c r="M327" s="55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79"/>
      <c r="O327" s="379"/>
      <c r="P327" s="379"/>
      <c r="Q327" s="380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469</v>
      </c>
      <c r="B328" s="64" t="s">
        <v>470</v>
      </c>
      <c r="C328" s="37">
        <v>4301051445</v>
      </c>
      <c r="D328" s="377">
        <v>4680115881976</v>
      </c>
      <c r="E328" s="377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55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79"/>
      <c r="O328" s="379"/>
      <c r="P328" s="379"/>
      <c r="Q328" s="380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ht="27" customHeight="1" x14ac:dyDescent="0.25">
      <c r="A329" s="64" t="s">
        <v>471</v>
      </c>
      <c r="B329" s="64" t="s">
        <v>472</v>
      </c>
      <c r="C329" s="37">
        <v>4301051297</v>
      </c>
      <c r="D329" s="377">
        <v>4607091384253</v>
      </c>
      <c r="E329" s="377"/>
      <c r="F329" s="63">
        <v>0.4</v>
      </c>
      <c r="G329" s="38">
        <v>6</v>
      </c>
      <c r="H329" s="63">
        <v>2.4</v>
      </c>
      <c r="I329" s="63">
        <v>2.6840000000000002</v>
      </c>
      <c r="J329" s="38">
        <v>156</v>
      </c>
      <c r="K329" s="39" t="s">
        <v>78</v>
      </c>
      <c r="L329" s="38">
        <v>40</v>
      </c>
      <c r="M329" s="5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79"/>
      <c r="O329" s="379"/>
      <c r="P329" s="379"/>
      <c r="Q329" s="380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ht="27" customHeight="1" x14ac:dyDescent="0.25">
      <c r="A330" s="64" t="s">
        <v>473</v>
      </c>
      <c r="B330" s="64" t="s">
        <v>474</v>
      </c>
      <c r="C330" s="37">
        <v>4301051444</v>
      </c>
      <c r="D330" s="377">
        <v>4680115881969</v>
      </c>
      <c r="E330" s="377"/>
      <c r="F330" s="63">
        <v>0.4</v>
      </c>
      <c r="G330" s="38">
        <v>6</v>
      </c>
      <c r="H330" s="63">
        <v>2.4</v>
      </c>
      <c r="I330" s="63">
        <v>2.6</v>
      </c>
      <c r="J330" s="38">
        <v>156</v>
      </c>
      <c r="K330" s="39" t="s">
        <v>78</v>
      </c>
      <c r="L330" s="38">
        <v>40</v>
      </c>
      <c r="M330" s="5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79"/>
      <c r="O330" s="379"/>
      <c r="P330" s="379"/>
      <c r="Q330" s="380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71"/>
      <c r="AZ330" s="249" t="s">
        <v>65</v>
      </c>
    </row>
    <row r="331" spans="1:52" x14ac:dyDescent="0.2">
      <c r="A331" s="384"/>
      <c r="B331" s="384"/>
      <c r="C331" s="384"/>
      <c r="D331" s="384"/>
      <c r="E331" s="384"/>
      <c r="F331" s="384"/>
      <c r="G331" s="384"/>
      <c r="H331" s="384"/>
      <c r="I331" s="384"/>
      <c r="J331" s="384"/>
      <c r="K331" s="384"/>
      <c r="L331" s="385"/>
      <c r="M331" s="381" t="s">
        <v>43</v>
      </c>
      <c r="N331" s="382"/>
      <c r="O331" s="382"/>
      <c r="P331" s="382"/>
      <c r="Q331" s="382"/>
      <c r="R331" s="382"/>
      <c r="S331" s="383"/>
      <c r="T331" s="43" t="s">
        <v>42</v>
      </c>
      <c r="U331" s="44">
        <f>IFERROR(U327/H327,"0")+IFERROR(U328/H328,"0")+IFERROR(U329/H329,"0")+IFERROR(U330/H330,"0")</f>
        <v>0</v>
      </c>
      <c r="V331" s="44">
        <f>IFERROR(V327/H327,"0")+IFERROR(V328/H328,"0")+IFERROR(V329/H329,"0")+IFERROR(V330/H330,"0")</f>
        <v>0</v>
      </c>
      <c r="W331" s="44">
        <f>IFERROR(IF(W327="",0,W327),"0")+IFERROR(IF(W328="",0,W328),"0")+IFERROR(IF(W329="",0,W329),"0")+IFERROR(IF(W330="",0,W330),"0")</f>
        <v>0</v>
      </c>
      <c r="X331" s="68"/>
      <c r="Y331" s="68"/>
    </row>
    <row r="332" spans="1:52" x14ac:dyDescent="0.2">
      <c r="A332" s="384"/>
      <c r="B332" s="384"/>
      <c r="C332" s="384"/>
      <c r="D332" s="384"/>
      <c r="E332" s="384"/>
      <c r="F332" s="384"/>
      <c r="G332" s="384"/>
      <c r="H332" s="384"/>
      <c r="I332" s="384"/>
      <c r="J332" s="384"/>
      <c r="K332" s="384"/>
      <c r="L332" s="385"/>
      <c r="M332" s="381" t="s">
        <v>43</v>
      </c>
      <c r="N332" s="382"/>
      <c r="O332" s="382"/>
      <c r="P332" s="382"/>
      <c r="Q332" s="382"/>
      <c r="R332" s="382"/>
      <c r="S332" s="383"/>
      <c r="T332" s="43" t="s">
        <v>0</v>
      </c>
      <c r="U332" s="44">
        <f>IFERROR(SUM(U327:U330),"0")</f>
        <v>0</v>
      </c>
      <c r="V332" s="44">
        <f>IFERROR(SUM(V327:V330),"0")</f>
        <v>0</v>
      </c>
      <c r="W332" s="43"/>
      <c r="X332" s="68"/>
      <c r="Y332" s="68"/>
    </row>
    <row r="333" spans="1:52" ht="14.25" customHeight="1" x14ac:dyDescent="0.25">
      <c r="A333" s="376" t="s">
        <v>218</v>
      </c>
      <c r="B333" s="376"/>
      <c r="C333" s="376"/>
      <c r="D333" s="376"/>
      <c r="E333" s="376"/>
      <c r="F333" s="376"/>
      <c r="G333" s="376"/>
      <c r="H333" s="376"/>
      <c r="I333" s="376"/>
      <c r="J333" s="376"/>
      <c r="K333" s="376"/>
      <c r="L333" s="376"/>
      <c r="M333" s="376"/>
      <c r="N333" s="376"/>
      <c r="O333" s="376"/>
      <c r="P333" s="376"/>
      <c r="Q333" s="376"/>
      <c r="R333" s="376"/>
      <c r="S333" s="376"/>
      <c r="T333" s="376"/>
      <c r="U333" s="376"/>
      <c r="V333" s="376"/>
      <c r="W333" s="376"/>
      <c r="X333" s="67"/>
      <c r="Y333" s="67"/>
    </row>
    <row r="334" spans="1:52" ht="27" customHeight="1" x14ac:dyDescent="0.25">
      <c r="A334" s="64" t="s">
        <v>475</v>
      </c>
      <c r="B334" s="64" t="s">
        <v>476</v>
      </c>
      <c r="C334" s="37">
        <v>4301060322</v>
      </c>
      <c r="D334" s="377">
        <v>4607091389357</v>
      </c>
      <c r="E334" s="377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9" t="s">
        <v>78</v>
      </c>
      <c r="L334" s="38">
        <v>40</v>
      </c>
      <c r="M334" s="5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79"/>
      <c r="O334" s="379"/>
      <c r="P334" s="379"/>
      <c r="Q334" s="380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IFERROR(IF(V334=0,"",ROUNDUP(V334/H334,0)*0.02175),"")</f>
        <v/>
      </c>
      <c r="X334" s="69" t="s">
        <v>48</v>
      </c>
      <c r="Y334" s="70" t="s">
        <v>48</v>
      </c>
      <c r="AC334" s="71"/>
      <c r="AZ334" s="250" t="s">
        <v>65</v>
      </c>
    </row>
    <row r="335" spans="1:52" x14ac:dyDescent="0.2">
      <c r="A335" s="384"/>
      <c r="B335" s="384"/>
      <c r="C335" s="384"/>
      <c r="D335" s="384"/>
      <c r="E335" s="384"/>
      <c r="F335" s="384"/>
      <c r="G335" s="384"/>
      <c r="H335" s="384"/>
      <c r="I335" s="384"/>
      <c r="J335" s="384"/>
      <c r="K335" s="384"/>
      <c r="L335" s="385"/>
      <c r="M335" s="381" t="s">
        <v>43</v>
      </c>
      <c r="N335" s="382"/>
      <c r="O335" s="382"/>
      <c r="P335" s="382"/>
      <c r="Q335" s="382"/>
      <c r="R335" s="382"/>
      <c r="S335" s="383"/>
      <c r="T335" s="43" t="s">
        <v>42</v>
      </c>
      <c r="U335" s="44">
        <f>IFERROR(U334/H334,"0")</f>
        <v>0</v>
      </c>
      <c r="V335" s="44">
        <f>IFERROR(V334/H334,"0")</f>
        <v>0</v>
      </c>
      <c r="W335" s="44">
        <f>IFERROR(IF(W334="",0,W334),"0")</f>
        <v>0</v>
      </c>
      <c r="X335" s="68"/>
      <c r="Y335" s="68"/>
    </row>
    <row r="336" spans="1:52" x14ac:dyDescent="0.2">
      <c r="A336" s="384"/>
      <c r="B336" s="384"/>
      <c r="C336" s="384"/>
      <c r="D336" s="384"/>
      <c r="E336" s="384"/>
      <c r="F336" s="384"/>
      <c r="G336" s="384"/>
      <c r="H336" s="384"/>
      <c r="I336" s="384"/>
      <c r="J336" s="384"/>
      <c r="K336" s="384"/>
      <c r="L336" s="385"/>
      <c r="M336" s="381" t="s">
        <v>43</v>
      </c>
      <c r="N336" s="382"/>
      <c r="O336" s="382"/>
      <c r="P336" s="382"/>
      <c r="Q336" s="382"/>
      <c r="R336" s="382"/>
      <c r="S336" s="383"/>
      <c r="T336" s="43" t="s">
        <v>0</v>
      </c>
      <c r="U336" s="44">
        <f>IFERROR(SUM(U334:U334),"0")</f>
        <v>0</v>
      </c>
      <c r="V336" s="44">
        <f>IFERROR(SUM(V334:V334),"0")</f>
        <v>0</v>
      </c>
      <c r="W336" s="43"/>
      <c r="X336" s="68"/>
      <c r="Y336" s="68"/>
    </row>
    <row r="337" spans="1:52" ht="27.75" customHeight="1" x14ac:dyDescent="0.2">
      <c r="A337" s="374" t="s">
        <v>477</v>
      </c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74"/>
      <c r="O337" s="374"/>
      <c r="P337" s="374"/>
      <c r="Q337" s="374"/>
      <c r="R337" s="374"/>
      <c r="S337" s="374"/>
      <c r="T337" s="374"/>
      <c r="U337" s="374"/>
      <c r="V337" s="374"/>
      <c r="W337" s="374"/>
      <c r="X337" s="55"/>
      <c r="Y337" s="55"/>
    </row>
    <row r="338" spans="1:52" ht="16.5" customHeight="1" x14ac:dyDescent="0.25">
      <c r="A338" s="375" t="s">
        <v>478</v>
      </c>
      <c r="B338" s="375"/>
      <c r="C338" s="375"/>
      <c r="D338" s="375"/>
      <c r="E338" s="375"/>
      <c r="F338" s="375"/>
      <c r="G338" s="375"/>
      <c r="H338" s="375"/>
      <c r="I338" s="375"/>
      <c r="J338" s="375"/>
      <c r="K338" s="375"/>
      <c r="L338" s="375"/>
      <c r="M338" s="375"/>
      <c r="N338" s="375"/>
      <c r="O338" s="375"/>
      <c r="P338" s="375"/>
      <c r="Q338" s="375"/>
      <c r="R338" s="375"/>
      <c r="S338" s="375"/>
      <c r="T338" s="375"/>
      <c r="U338" s="375"/>
      <c r="V338" s="375"/>
      <c r="W338" s="375"/>
      <c r="X338" s="66"/>
      <c r="Y338" s="66"/>
    </row>
    <row r="339" spans="1:52" ht="14.25" customHeight="1" x14ac:dyDescent="0.25">
      <c r="A339" s="376" t="s">
        <v>113</v>
      </c>
      <c r="B339" s="376"/>
      <c r="C339" s="376"/>
      <c r="D339" s="376"/>
      <c r="E339" s="376"/>
      <c r="F339" s="376"/>
      <c r="G339" s="376"/>
      <c r="H339" s="376"/>
      <c r="I339" s="376"/>
      <c r="J339" s="376"/>
      <c r="K339" s="376"/>
      <c r="L339" s="376"/>
      <c r="M339" s="376"/>
      <c r="N339" s="376"/>
      <c r="O339" s="376"/>
      <c r="P339" s="376"/>
      <c r="Q339" s="376"/>
      <c r="R339" s="376"/>
      <c r="S339" s="376"/>
      <c r="T339" s="376"/>
      <c r="U339" s="376"/>
      <c r="V339" s="376"/>
      <c r="W339" s="376"/>
      <c r="X339" s="67"/>
      <c r="Y339" s="67"/>
    </row>
    <row r="340" spans="1:52" ht="27" customHeight="1" x14ac:dyDescent="0.25">
      <c r="A340" s="64" t="s">
        <v>479</v>
      </c>
      <c r="B340" s="64" t="s">
        <v>480</v>
      </c>
      <c r="C340" s="37">
        <v>4301011428</v>
      </c>
      <c r="D340" s="377">
        <v>4607091389708</v>
      </c>
      <c r="E340" s="377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9" t="s">
        <v>109</v>
      </c>
      <c r="L340" s="38">
        <v>50</v>
      </c>
      <c r="M340" s="5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79"/>
      <c r="O340" s="379"/>
      <c r="P340" s="379"/>
      <c r="Q340" s="380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481</v>
      </c>
      <c r="B341" s="64" t="s">
        <v>482</v>
      </c>
      <c r="C341" s="37">
        <v>4301011427</v>
      </c>
      <c r="D341" s="377">
        <v>4607091389692</v>
      </c>
      <c r="E341" s="377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9" t="s">
        <v>109</v>
      </c>
      <c r="L341" s="38">
        <v>50</v>
      </c>
      <c r="M341" s="5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79"/>
      <c r="O341" s="379"/>
      <c r="P341" s="379"/>
      <c r="Q341" s="380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x14ac:dyDescent="0.2">
      <c r="A342" s="384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5"/>
      <c r="M342" s="381" t="s">
        <v>43</v>
      </c>
      <c r="N342" s="382"/>
      <c r="O342" s="382"/>
      <c r="P342" s="382"/>
      <c r="Q342" s="382"/>
      <c r="R342" s="382"/>
      <c r="S342" s="383"/>
      <c r="T342" s="43" t="s">
        <v>42</v>
      </c>
      <c r="U342" s="44">
        <f>IFERROR(U340/H340,"0")+IFERROR(U341/H341,"0")</f>
        <v>0</v>
      </c>
      <c r="V342" s="44">
        <f>IFERROR(V340/H340,"0")+IFERROR(V341/H341,"0")</f>
        <v>0</v>
      </c>
      <c r="W342" s="44">
        <f>IFERROR(IF(W340="",0,W340),"0")+IFERROR(IF(W341="",0,W341),"0")</f>
        <v>0</v>
      </c>
      <c r="X342" s="68"/>
      <c r="Y342" s="68"/>
    </row>
    <row r="343" spans="1:52" x14ac:dyDescent="0.2">
      <c r="A343" s="384"/>
      <c r="B343" s="384"/>
      <c r="C343" s="384"/>
      <c r="D343" s="384"/>
      <c r="E343" s="384"/>
      <c r="F343" s="384"/>
      <c r="G343" s="384"/>
      <c r="H343" s="384"/>
      <c r="I343" s="384"/>
      <c r="J343" s="384"/>
      <c r="K343" s="384"/>
      <c r="L343" s="385"/>
      <c r="M343" s="381" t="s">
        <v>43</v>
      </c>
      <c r="N343" s="382"/>
      <c r="O343" s="382"/>
      <c r="P343" s="382"/>
      <c r="Q343" s="382"/>
      <c r="R343" s="382"/>
      <c r="S343" s="383"/>
      <c r="T343" s="43" t="s">
        <v>0</v>
      </c>
      <c r="U343" s="44">
        <f>IFERROR(SUM(U340:U341),"0")</f>
        <v>0</v>
      </c>
      <c r="V343" s="44">
        <f>IFERROR(SUM(V340:V341),"0")</f>
        <v>0</v>
      </c>
      <c r="W343" s="43"/>
      <c r="X343" s="68"/>
      <c r="Y343" s="68"/>
    </row>
    <row r="344" spans="1:52" ht="14.25" customHeight="1" x14ac:dyDescent="0.25">
      <c r="A344" s="376" t="s">
        <v>75</v>
      </c>
      <c r="B344" s="376"/>
      <c r="C344" s="376"/>
      <c r="D344" s="376"/>
      <c r="E344" s="376"/>
      <c r="F344" s="376"/>
      <c r="G344" s="376"/>
      <c r="H344" s="376"/>
      <c r="I344" s="376"/>
      <c r="J344" s="376"/>
      <c r="K344" s="376"/>
      <c r="L344" s="376"/>
      <c r="M344" s="376"/>
      <c r="N344" s="376"/>
      <c r="O344" s="376"/>
      <c r="P344" s="376"/>
      <c r="Q344" s="376"/>
      <c r="R344" s="376"/>
      <c r="S344" s="376"/>
      <c r="T344" s="376"/>
      <c r="U344" s="376"/>
      <c r="V344" s="376"/>
      <c r="W344" s="376"/>
      <c r="X344" s="67"/>
      <c r="Y344" s="67"/>
    </row>
    <row r="345" spans="1:52" ht="27" customHeight="1" x14ac:dyDescent="0.25">
      <c r="A345" s="64" t="s">
        <v>483</v>
      </c>
      <c r="B345" s="64" t="s">
        <v>484</v>
      </c>
      <c r="C345" s="37">
        <v>4301031177</v>
      </c>
      <c r="D345" s="377">
        <v>4607091389753</v>
      </c>
      <c r="E345" s="377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5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79"/>
      <c r="O345" s="379"/>
      <c r="P345" s="379"/>
      <c r="Q345" s="380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ref="V345:V357" si="15">IFERROR(IF(U345="",0,CEILING((U345/$H345),1)*$H345),"")</f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27" customHeight="1" x14ac:dyDescent="0.25">
      <c r="A346" s="64" t="s">
        <v>485</v>
      </c>
      <c r="B346" s="64" t="s">
        <v>486</v>
      </c>
      <c r="C346" s="37">
        <v>4301031174</v>
      </c>
      <c r="D346" s="377">
        <v>4607091389760</v>
      </c>
      <c r="E346" s="377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9" t="s">
        <v>78</v>
      </c>
      <c r="L346" s="38">
        <v>45</v>
      </c>
      <c r="M346" s="5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79"/>
      <c r="O346" s="379"/>
      <c r="P346" s="379"/>
      <c r="Q346" s="380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487</v>
      </c>
      <c r="B347" s="64" t="s">
        <v>488</v>
      </c>
      <c r="C347" s="37">
        <v>4301031175</v>
      </c>
      <c r="D347" s="377">
        <v>4607091389746</v>
      </c>
      <c r="E347" s="377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56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79"/>
      <c r="O347" s="379"/>
      <c r="P347" s="379"/>
      <c r="Q347" s="380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37.5" customHeight="1" x14ac:dyDescent="0.25">
      <c r="A348" s="64" t="s">
        <v>489</v>
      </c>
      <c r="B348" s="64" t="s">
        <v>490</v>
      </c>
      <c r="C348" s="37">
        <v>4301031236</v>
      </c>
      <c r="D348" s="377">
        <v>4680115882928</v>
      </c>
      <c r="E348" s="377"/>
      <c r="F348" s="63">
        <v>0.28000000000000003</v>
      </c>
      <c r="G348" s="38">
        <v>6</v>
      </c>
      <c r="H348" s="63">
        <v>1.68</v>
      </c>
      <c r="I348" s="63">
        <v>2.6</v>
      </c>
      <c r="J348" s="38">
        <v>156</v>
      </c>
      <c r="K348" s="39" t="s">
        <v>78</v>
      </c>
      <c r="L348" s="38">
        <v>35</v>
      </c>
      <c r="M348" s="5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79"/>
      <c r="O348" s="379"/>
      <c r="P348" s="379"/>
      <c r="Q348" s="380"/>
      <c r="R348" s="40" t="s">
        <v>48</v>
      </c>
      <c r="S348" s="40" t="s">
        <v>48</v>
      </c>
      <c r="T348" s="41" t="s">
        <v>0</v>
      </c>
      <c r="U348" s="59">
        <v>5.04</v>
      </c>
      <c r="V348" s="56">
        <f t="shared" si="15"/>
        <v>5.04</v>
      </c>
      <c r="W348" s="42">
        <f>IFERROR(IF(V348=0,"",ROUNDUP(V348/H348,0)*0.00753),"")</f>
        <v>2.2589999999999999E-2</v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491</v>
      </c>
      <c r="B349" s="64" t="s">
        <v>492</v>
      </c>
      <c r="C349" s="37">
        <v>4301031257</v>
      </c>
      <c r="D349" s="377">
        <v>4680115883147</v>
      </c>
      <c r="E349" s="377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5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79"/>
      <c r="O349" s="379"/>
      <c r="P349" s="379"/>
      <c r="Q349" s="380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ref="W349:W357" si="16">IFERROR(IF(V349=0,"",ROUNDUP(V349/H349,0)*0.00502),"")</f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27" customHeight="1" x14ac:dyDescent="0.25">
      <c r="A350" s="64" t="s">
        <v>493</v>
      </c>
      <c r="B350" s="64" t="s">
        <v>494</v>
      </c>
      <c r="C350" s="37">
        <v>4301031178</v>
      </c>
      <c r="D350" s="377">
        <v>4607091384338</v>
      </c>
      <c r="E350" s="377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57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79"/>
      <c r="O350" s="379"/>
      <c r="P350" s="379"/>
      <c r="Q350" s="380"/>
      <c r="R350" s="40" t="s">
        <v>48</v>
      </c>
      <c r="S350" s="40" t="s">
        <v>48</v>
      </c>
      <c r="T350" s="41" t="s">
        <v>0</v>
      </c>
      <c r="U350" s="59">
        <v>21</v>
      </c>
      <c r="V350" s="56">
        <f t="shared" si="15"/>
        <v>21</v>
      </c>
      <c r="W350" s="42">
        <f t="shared" si="16"/>
        <v>5.0200000000000002E-2</v>
      </c>
      <c r="X350" s="69" t="s">
        <v>48</v>
      </c>
      <c r="Y350" s="70" t="s">
        <v>48</v>
      </c>
      <c r="AC350" s="71"/>
      <c r="AZ350" s="258" t="s">
        <v>65</v>
      </c>
    </row>
    <row r="351" spans="1:52" ht="37.5" customHeight="1" x14ac:dyDescent="0.25">
      <c r="A351" s="64" t="s">
        <v>495</v>
      </c>
      <c r="B351" s="64" t="s">
        <v>496</v>
      </c>
      <c r="C351" s="37">
        <v>4301031254</v>
      </c>
      <c r="D351" s="377">
        <v>4680115883154</v>
      </c>
      <c r="E351" s="377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79"/>
      <c r="O351" s="379"/>
      <c r="P351" s="379"/>
      <c r="Q351" s="380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37.5" customHeight="1" x14ac:dyDescent="0.25">
      <c r="A352" s="64" t="s">
        <v>497</v>
      </c>
      <c r="B352" s="64" t="s">
        <v>498</v>
      </c>
      <c r="C352" s="37">
        <v>4301031171</v>
      </c>
      <c r="D352" s="377">
        <v>4607091389524</v>
      </c>
      <c r="E352" s="377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57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79"/>
      <c r="O352" s="379"/>
      <c r="P352" s="379"/>
      <c r="Q352" s="380"/>
      <c r="R352" s="40" t="s">
        <v>48</v>
      </c>
      <c r="S352" s="40" t="s">
        <v>48</v>
      </c>
      <c r="T352" s="41" t="s">
        <v>0</v>
      </c>
      <c r="U352" s="59">
        <v>21</v>
      </c>
      <c r="V352" s="56">
        <f t="shared" si="15"/>
        <v>21</v>
      </c>
      <c r="W352" s="42">
        <f t="shared" si="16"/>
        <v>5.0200000000000002E-2</v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499</v>
      </c>
      <c r="B353" s="64" t="s">
        <v>500</v>
      </c>
      <c r="C353" s="37">
        <v>4301031258</v>
      </c>
      <c r="D353" s="377">
        <v>4680115883161</v>
      </c>
      <c r="E353" s="377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79"/>
      <c r="O353" s="379"/>
      <c r="P353" s="379"/>
      <c r="Q353" s="380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501</v>
      </c>
      <c r="B354" s="64" t="s">
        <v>502</v>
      </c>
      <c r="C354" s="37">
        <v>4301031170</v>
      </c>
      <c r="D354" s="377">
        <v>4607091384345</v>
      </c>
      <c r="E354" s="377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57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79"/>
      <c r="O354" s="379"/>
      <c r="P354" s="379"/>
      <c r="Q354" s="380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503</v>
      </c>
      <c r="B355" s="64" t="s">
        <v>504</v>
      </c>
      <c r="C355" s="37">
        <v>4301031256</v>
      </c>
      <c r="D355" s="377">
        <v>4680115883178</v>
      </c>
      <c r="E355" s="377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5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79"/>
      <c r="O355" s="379"/>
      <c r="P355" s="379"/>
      <c r="Q355" s="380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505</v>
      </c>
      <c r="B356" s="64" t="s">
        <v>506</v>
      </c>
      <c r="C356" s="37">
        <v>4301031172</v>
      </c>
      <c r="D356" s="377">
        <v>4607091389531</v>
      </c>
      <c r="E356" s="377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57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79"/>
      <c r="O356" s="379"/>
      <c r="P356" s="379"/>
      <c r="Q356" s="380"/>
      <c r="R356" s="40" t="s">
        <v>48</v>
      </c>
      <c r="S356" s="40" t="s">
        <v>48</v>
      </c>
      <c r="T356" s="41" t="s">
        <v>0</v>
      </c>
      <c r="U356" s="59">
        <v>21</v>
      </c>
      <c r="V356" s="56">
        <f t="shared" si="15"/>
        <v>21</v>
      </c>
      <c r="W356" s="42">
        <f t="shared" si="16"/>
        <v>5.0200000000000002E-2</v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4301031255</v>
      </c>
      <c r="D357" s="377">
        <v>4680115883185</v>
      </c>
      <c r="E357" s="377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577" t="s">
        <v>509</v>
      </c>
      <c r="N357" s="379"/>
      <c r="O357" s="379"/>
      <c r="P357" s="379"/>
      <c r="Q357" s="380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84"/>
      <c r="B358" s="384"/>
      <c r="C358" s="384"/>
      <c r="D358" s="384"/>
      <c r="E358" s="384"/>
      <c r="F358" s="384"/>
      <c r="G358" s="384"/>
      <c r="H358" s="384"/>
      <c r="I358" s="384"/>
      <c r="J358" s="384"/>
      <c r="K358" s="384"/>
      <c r="L358" s="385"/>
      <c r="M358" s="381" t="s">
        <v>43</v>
      </c>
      <c r="N358" s="382"/>
      <c r="O358" s="382"/>
      <c r="P358" s="382"/>
      <c r="Q358" s="382"/>
      <c r="R358" s="382"/>
      <c r="S358" s="383"/>
      <c r="T358" s="43" t="s">
        <v>42</v>
      </c>
      <c r="U358" s="44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33</v>
      </c>
      <c r="V358" s="44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33</v>
      </c>
      <c r="W358" s="44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0.17318999999999998</v>
      </c>
      <c r="X358" s="68"/>
      <c r="Y358" s="68"/>
    </row>
    <row r="359" spans="1:52" x14ac:dyDescent="0.2">
      <c r="A359" s="384"/>
      <c r="B359" s="384"/>
      <c r="C359" s="384"/>
      <c r="D359" s="384"/>
      <c r="E359" s="384"/>
      <c r="F359" s="384"/>
      <c r="G359" s="384"/>
      <c r="H359" s="384"/>
      <c r="I359" s="384"/>
      <c r="J359" s="384"/>
      <c r="K359" s="384"/>
      <c r="L359" s="385"/>
      <c r="M359" s="381" t="s">
        <v>43</v>
      </c>
      <c r="N359" s="382"/>
      <c r="O359" s="382"/>
      <c r="P359" s="382"/>
      <c r="Q359" s="382"/>
      <c r="R359" s="382"/>
      <c r="S359" s="383"/>
      <c r="T359" s="43" t="s">
        <v>0</v>
      </c>
      <c r="U359" s="44">
        <f>IFERROR(SUM(U345:U357),"0")</f>
        <v>68.039999999999992</v>
      </c>
      <c r="V359" s="44">
        <f>IFERROR(SUM(V345:V357),"0")</f>
        <v>68.039999999999992</v>
      </c>
      <c r="W359" s="43"/>
      <c r="X359" s="68"/>
      <c r="Y359" s="68"/>
    </row>
    <row r="360" spans="1:52" ht="14.25" customHeight="1" x14ac:dyDescent="0.25">
      <c r="A360" s="376" t="s">
        <v>79</v>
      </c>
      <c r="B360" s="376"/>
      <c r="C360" s="376"/>
      <c r="D360" s="376"/>
      <c r="E360" s="376"/>
      <c r="F360" s="376"/>
      <c r="G360" s="376"/>
      <c r="H360" s="376"/>
      <c r="I360" s="376"/>
      <c r="J360" s="376"/>
      <c r="K360" s="376"/>
      <c r="L360" s="376"/>
      <c r="M360" s="376"/>
      <c r="N360" s="376"/>
      <c r="O360" s="376"/>
      <c r="P360" s="376"/>
      <c r="Q360" s="376"/>
      <c r="R360" s="376"/>
      <c r="S360" s="376"/>
      <c r="T360" s="376"/>
      <c r="U360" s="376"/>
      <c r="V360" s="376"/>
      <c r="W360" s="376"/>
      <c r="X360" s="67"/>
      <c r="Y360" s="67"/>
    </row>
    <row r="361" spans="1:52" ht="27" customHeight="1" x14ac:dyDescent="0.25">
      <c r="A361" s="64" t="s">
        <v>510</v>
      </c>
      <c r="B361" s="64" t="s">
        <v>511</v>
      </c>
      <c r="C361" s="37">
        <v>4301051258</v>
      </c>
      <c r="D361" s="377">
        <v>4607091389685</v>
      </c>
      <c r="E361" s="377"/>
      <c r="F361" s="63">
        <v>1.3</v>
      </c>
      <c r="G361" s="38">
        <v>6</v>
      </c>
      <c r="H361" s="63">
        <v>7.8</v>
      </c>
      <c r="I361" s="63">
        <v>8.3460000000000001</v>
      </c>
      <c r="J361" s="38">
        <v>56</v>
      </c>
      <c r="K361" s="39" t="s">
        <v>138</v>
      </c>
      <c r="L361" s="38">
        <v>45</v>
      </c>
      <c r="M361" s="5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79"/>
      <c r="O361" s="379"/>
      <c r="P361" s="379"/>
      <c r="Q361" s="380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IFERROR(IF(V361=0,"",ROUNDUP(V361/H361,0)*0.02175),"")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512</v>
      </c>
      <c r="B362" s="64" t="s">
        <v>513</v>
      </c>
      <c r="C362" s="37">
        <v>4301051431</v>
      </c>
      <c r="D362" s="377">
        <v>4607091389654</v>
      </c>
      <c r="E362" s="377"/>
      <c r="F362" s="63">
        <v>0.33</v>
      </c>
      <c r="G362" s="38">
        <v>6</v>
      </c>
      <c r="H362" s="63">
        <v>1.98</v>
      </c>
      <c r="I362" s="63">
        <v>2.258</v>
      </c>
      <c r="J362" s="38">
        <v>156</v>
      </c>
      <c r="K362" s="39" t="s">
        <v>138</v>
      </c>
      <c r="L362" s="38">
        <v>45</v>
      </c>
      <c r="M362" s="5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79"/>
      <c r="O362" s="379"/>
      <c r="P362" s="379"/>
      <c r="Q362" s="380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ht="27" customHeight="1" x14ac:dyDescent="0.25">
      <c r="A363" s="64" t="s">
        <v>514</v>
      </c>
      <c r="B363" s="64" t="s">
        <v>515</v>
      </c>
      <c r="C363" s="37">
        <v>4301051284</v>
      </c>
      <c r="D363" s="377">
        <v>4607091384352</v>
      </c>
      <c r="E363" s="377"/>
      <c r="F363" s="63">
        <v>0.6</v>
      </c>
      <c r="G363" s="38">
        <v>4</v>
      </c>
      <c r="H363" s="63">
        <v>2.4</v>
      </c>
      <c r="I363" s="63">
        <v>2.6459999999999999</v>
      </c>
      <c r="J363" s="38">
        <v>120</v>
      </c>
      <c r="K363" s="39" t="s">
        <v>138</v>
      </c>
      <c r="L363" s="38">
        <v>45</v>
      </c>
      <c r="M363" s="5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79"/>
      <c r="O363" s="379"/>
      <c r="P363" s="379"/>
      <c r="Q363" s="380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IFERROR(IF(V363=0,"",ROUNDUP(V363/H363,0)*0.00937),"")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ht="27" customHeight="1" x14ac:dyDescent="0.25">
      <c r="A364" s="64" t="s">
        <v>516</v>
      </c>
      <c r="B364" s="64" t="s">
        <v>517</v>
      </c>
      <c r="C364" s="37">
        <v>4301051257</v>
      </c>
      <c r="D364" s="377">
        <v>4607091389661</v>
      </c>
      <c r="E364" s="377"/>
      <c r="F364" s="63">
        <v>0.55000000000000004</v>
      </c>
      <c r="G364" s="38">
        <v>4</v>
      </c>
      <c r="H364" s="63">
        <v>2.2000000000000002</v>
      </c>
      <c r="I364" s="63">
        <v>2.492</v>
      </c>
      <c r="J364" s="38">
        <v>120</v>
      </c>
      <c r="K364" s="39" t="s">
        <v>138</v>
      </c>
      <c r="L364" s="38">
        <v>45</v>
      </c>
      <c r="M364" s="5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79"/>
      <c r="O364" s="379"/>
      <c r="P364" s="379"/>
      <c r="Q364" s="380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IFERROR(IF(V364=0,"",ROUNDUP(V364/H364,0)*0.00937),"")</f>
        <v/>
      </c>
      <c r="X364" s="69" t="s">
        <v>48</v>
      </c>
      <c r="Y364" s="70" t="s">
        <v>48</v>
      </c>
      <c r="AC364" s="71"/>
      <c r="AZ364" s="269" t="s">
        <v>65</v>
      </c>
    </row>
    <row r="365" spans="1:52" x14ac:dyDescent="0.2">
      <c r="A365" s="384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5"/>
      <c r="M365" s="381" t="s">
        <v>43</v>
      </c>
      <c r="N365" s="382"/>
      <c r="O365" s="382"/>
      <c r="P365" s="382"/>
      <c r="Q365" s="382"/>
      <c r="R365" s="382"/>
      <c r="S365" s="383"/>
      <c r="T365" s="43" t="s">
        <v>42</v>
      </c>
      <c r="U365" s="44">
        <f>IFERROR(U361/H361,"0")+IFERROR(U362/H362,"0")+IFERROR(U363/H363,"0")+IFERROR(U364/H364,"0")</f>
        <v>0</v>
      </c>
      <c r="V365" s="44">
        <f>IFERROR(V361/H361,"0")+IFERROR(V362/H362,"0")+IFERROR(V363/H363,"0")+IFERROR(V364/H364,"0")</f>
        <v>0</v>
      </c>
      <c r="W365" s="44">
        <f>IFERROR(IF(W361="",0,W361),"0")+IFERROR(IF(W362="",0,W362),"0")+IFERROR(IF(W363="",0,W363),"0")+IFERROR(IF(W364="",0,W364),"0")</f>
        <v>0</v>
      </c>
      <c r="X365" s="68"/>
      <c r="Y365" s="68"/>
    </row>
    <row r="366" spans="1:52" x14ac:dyDescent="0.2">
      <c r="A366" s="384"/>
      <c r="B366" s="384"/>
      <c r="C366" s="384"/>
      <c r="D366" s="384"/>
      <c r="E366" s="384"/>
      <c r="F366" s="384"/>
      <c r="G366" s="384"/>
      <c r="H366" s="384"/>
      <c r="I366" s="384"/>
      <c r="J366" s="384"/>
      <c r="K366" s="384"/>
      <c r="L366" s="385"/>
      <c r="M366" s="381" t="s">
        <v>43</v>
      </c>
      <c r="N366" s="382"/>
      <c r="O366" s="382"/>
      <c r="P366" s="382"/>
      <c r="Q366" s="382"/>
      <c r="R366" s="382"/>
      <c r="S366" s="383"/>
      <c r="T366" s="43" t="s">
        <v>0</v>
      </c>
      <c r="U366" s="44">
        <f>IFERROR(SUM(U361:U364),"0")</f>
        <v>0</v>
      </c>
      <c r="V366" s="44">
        <f>IFERROR(SUM(V361:V364),"0")</f>
        <v>0</v>
      </c>
      <c r="W366" s="43"/>
      <c r="X366" s="68"/>
      <c r="Y366" s="68"/>
    </row>
    <row r="367" spans="1:52" ht="14.25" customHeight="1" x14ac:dyDescent="0.25">
      <c r="A367" s="376" t="s">
        <v>218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67"/>
      <c r="Y367" s="67"/>
    </row>
    <row r="368" spans="1:52" ht="27" customHeight="1" x14ac:dyDescent="0.25">
      <c r="A368" s="64" t="s">
        <v>518</v>
      </c>
      <c r="B368" s="64" t="s">
        <v>519</v>
      </c>
      <c r="C368" s="37">
        <v>4301060352</v>
      </c>
      <c r="D368" s="377">
        <v>4680115881648</v>
      </c>
      <c r="E368" s="377"/>
      <c r="F368" s="63">
        <v>1</v>
      </c>
      <c r="G368" s="38">
        <v>4</v>
      </c>
      <c r="H368" s="63">
        <v>4</v>
      </c>
      <c r="I368" s="63">
        <v>4.4039999999999999</v>
      </c>
      <c r="J368" s="38">
        <v>104</v>
      </c>
      <c r="K368" s="39" t="s">
        <v>78</v>
      </c>
      <c r="L368" s="38">
        <v>35</v>
      </c>
      <c r="M368" s="5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79"/>
      <c r="O368" s="379"/>
      <c r="P368" s="379"/>
      <c r="Q368" s="380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84"/>
      <c r="B369" s="384"/>
      <c r="C369" s="384"/>
      <c r="D369" s="384"/>
      <c r="E369" s="384"/>
      <c r="F369" s="384"/>
      <c r="G369" s="384"/>
      <c r="H369" s="384"/>
      <c r="I369" s="384"/>
      <c r="J369" s="384"/>
      <c r="K369" s="384"/>
      <c r="L369" s="385"/>
      <c r="M369" s="381" t="s">
        <v>43</v>
      </c>
      <c r="N369" s="382"/>
      <c r="O369" s="382"/>
      <c r="P369" s="382"/>
      <c r="Q369" s="382"/>
      <c r="R369" s="382"/>
      <c r="S369" s="383"/>
      <c r="T369" s="43" t="s">
        <v>42</v>
      </c>
      <c r="U369" s="44">
        <f>IFERROR(U368/H368,"0")</f>
        <v>0</v>
      </c>
      <c r="V369" s="44">
        <f>IFERROR(V368/H368,"0")</f>
        <v>0</v>
      </c>
      <c r="W369" s="44">
        <f>IFERROR(IF(W368="",0,W368),"0")</f>
        <v>0</v>
      </c>
      <c r="X369" s="68"/>
      <c r="Y369" s="68"/>
    </row>
    <row r="370" spans="1:52" x14ac:dyDescent="0.2">
      <c r="A370" s="384"/>
      <c r="B370" s="384"/>
      <c r="C370" s="384"/>
      <c r="D370" s="384"/>
      <c r="E370" s="384"/>
      <c r="F370" s="384"/>
      <c r="G370" s="384"/>
      <c r="H370" s="384"/>
      <c r="I370" s="384"/>
      <c r="J370" s="384"/>
      <c r="K370" s="384"/>
      <c r="L370" s="385"/>
      <c r="M370" s="381" t="s">
        <v>43</v>
      </c>
      <c r="N370" s="382"/>
      <c r="O370" s="382"/>
      <c r="P370" s="382"/>
      <c r="Q370" s="382"/>
      <c r="R370" s="382"/>
      <c r="S370" s="383"/>
      <c r="T370" s="43" t="s">
        <v>0</v>
      </c>
      <c r="U370" s="44">
        <f>IFERROR(SUM(U368:U368),"0")</f>
        <v>0</v>
      </c>
      <c r="V370" s="44">
        <f>IFERROR(SUM(V368:V368),"0")</f>
        <v>0</v>
      </c>
      <c r="W370" s="43"/>
      <c r="X370" s="68"/>
      <c r="Y370" s="68"/>
    </row>
    <row r="371" spans="1:52" ht="14.25" customHeight="1" x14ac:dyDescent="0.25">
      <c r="A371" s="376" t="s">
        <v>92</v>
      </c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6"/>
      <c r="O371" s="376"/>
      <c r="P371" s="376"/>
      <c r="Q371" s="376"/>
      <c r="R371" s="376"/>
      <c r="S371" s="376"/>
      <c r="T371" s="376"/>
      <c r="U371" s="376"/>
      <c r="V371" s="376"/>
      <c r="W371" s="376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4301032042</v>
      </c>
      <c r="D372" s="377">
        <v>4680115883017</v>
      </c>
      <c r="E372" s="377"/>
      <c r="F372" s="63">
        <v>0.03</v>
      </c>
      <c r="G372" s="38">
        <v>20</v>
      </c>
      <c r="H372" s="63">
        <v>0.6</v>
      </c>
      <c r="I372" s="63">
        <v>0.9</v>
      </c>
      <c r="J372" s="38">
        <v>350</v>
      </c>
      <c r="K372" s="39" t="s">
        <v>522</v>
      </c>
      <c r="L372" s="38">
        <v>60</v>
      </c>
      <c r="M372" s="58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79"/>
      <c r="O372" s="379"/>
      <c r="P372" s="379"/>
      <c r="Q372" s="380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ht="27" customHeight="1" x14ac:dyDescent="0.25">
      <c r="A373" s="64" t="s">
        <v>523</v>
      </c>
      <c r="B373" s="64" t="s">
        <v>524</v>
      </c>
      <c r="C373" s="37">
        <v>4301032043</v>
      </c>
      <c r="D373" s="377">
        <v>4680115883031</v>
      </c>
      <c r="E373" s="377"/>
      <c r="F373" s="63">
        <v>0.03</v>
      </c>
      <c r="G373" s="38">
        <v>20</v>
      </c>
      <c r="H373" s="63">
        <v>0.6</v>
      </c>
      <c r="I373" s="63">
        <v>0.9</v>
      </c>
      <c r="J373" s="38">
        <v>350</v>
      </c>
      <c r="K373" s="39" t="s">
        <v>522</v>
      </c>
      <c r="L373" s="38">
        <v>60</v>
      </c>
      <c r="M373" s="58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79"/>
      <c r="O373" s="379"/>
      <c r="P373" s="379"/>
      <c r="Q373" s="380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IFERROR(IF(V373=0,"",ROUNDUP(V373/H373,0)*0.00349),"")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ht="27" customHeight="1" x14ac:dyDescent="0.25">
      <c r="A374" s="64" t="s">
        <v>525</v>
      </c>
      <c r="B374" s="64" t="s">
        <v>526</v>
      </c>
      <c r="C374" s="37">
        <v>4301032041</v>
      </c>
      <c r="D374" s="377">
        <v>4680115883024</v>
      </c>
      <c r="E374" s="377"/>
      <c r="F374" s="63">
        <v>0.03</v>
      </c>
      <c r="G374" s="38">
        <v>20</v>
      </c>
      <c r="H374" s="63">
        <v>0.6</v>
      </c>
      <c r="I374" s="63">
        <v>0.9</v>
      </c>
      <c r="J374" s="38">
        <v>350</v>
      </c>
      <c r="K374" s="39" t="s">
        <v>522</v>
      </c>
      <c r="L374" s="38">
        <v>60</v>
      </c>
      <c r="M374" s="58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79"/>
      <c r="O374" s="379"/>
      <c r="P374" s="379"/>
      <c r="Q374" s="380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3" t="s">
        <v>65</v>
      </c>
    </row>
    <row r="375" spans="1:52" x14ac:dyDescent="0.2">
      <c r="A375" s="384"/>
      <c r="B375" s="384"/>
      <c r="C375" s="384"/>
      <c r="D375" s="384"/>
      <c r="E375" s="384"/>
      <c r="F375" s="384"/>
      <c r="G375" s="384"/>
      <c r="H375" s="384"/>
      <c r="I375" s="384"/>
      <c r="J375" s="384"/>
      <c r="K375" s="384"/>
      <c r="L375" s="385"/>
      <c r="M375" s="381" t="s">
        <v>43</v>
      </c>
      <c r="N375" s="382"/>
      <c r="O375" s="382"/>
      <c r="P375" s="382"/>
      <c r="Q375" s="382"/>
      <c r="R375" s="382"/>
      <c r="S375" s="383"/>
      <c r="T375" s="43" t="s">
        <v>42</v>
      </c>
      <c r="U375" s="44">
        <f>IFERROR(U372/H372,"0")+IFERROR(U373/H373,"0")+IFERROR(U374/H374,"0")</f>
        <v>0</v>
      </c>
      <c r="V375" s="44">
        <f>IFERROR(V372/H372,"0")+IFERROR(V373/H373,"0")+IFERROR(V374/H374,"0")</f>
        <v>0</v>
      </c>
      <c r="W375" s="44">
        <f>IFERROR(IF(W372="",0,W372),"0")+IFERROR(IF(W373="",0,W373),"0")+IFERROR(IF(W374="",0,W374),"0")</f>
        <v>0</v>
      </c>
      <c r="X375" s="68"/>
      <c r="Y375" s="68"/>
    </row>
    <row r="376" spans="1:52" x14ac:dyDescent="0.2">
      <c r="A376" s="384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5"/>
      <c r="M376" s="381" t="s">
        <v>43</v>
      </c>
      <c r="N376" s="382"/>
      <c r="O376" s="382"/>
      <c r="P376" s="382"/>
      <c r="Q376" s="382"/>
      <c r="R376" s="382"/>
      <c r="S376" s="383"/>
      <c r="T376" s="43" t="s">
        <v>0</v>
      </c>
      <c r="U376" s="44">
        <f>IFERROR(SUM(U372:U374),"0")</f>
        <v>0</v>
      </c>
      <c r="V376" s="44">
        <f>IFERROR(SUM(V372:V374),"0")</f>
        <v>0</v>
      </c>
      <c r="W376" s="43"/>
      <c r="X376" s="68"/>
      <c r="Y376" s="68"/>
    </row>
    <row r="377" spans="1:52" ht="14.25" customHeight="1" x14ac:dyDescent="0.25">
      <c r="A377" s="376" t="s">
        <v>101</v>
      </c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6"/>
      <c r="O377" s="376"/>
      <c r="P377" s="376"/>
      <c r="Q377" s="376"/>
      <c r="R377" s="376"/>
      <c r="S377" s="376"/>
      <c r="T377" s="376"/>
      <c r="U377" s="376"/>
      <c r="V377" s="376"/>
      <c r="W377" s="376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4301170009</v>
      </c>
      <c r="D378" s="377">
        <v>4680115882997</v>
      </c>
      <c r="E378" s="377"/>
      <c r="F378" s="63">
        <v>0.13</v>
      </c>
      <c r="G378" s="38">
        <v>10</v>
      </c>
      <c r="H378" s="63">
        <v>1.3</v>
      </c>
      <c r="I378" s="63">
        <v>1.46</v>
      </c>
      <c r="J378" s="38">
        <v>200</v>
      </c>
      <c r="K378" s="39" t="s">
        <v>522</v>
      </c>
      <c r="L378" s="38">
        <v>150</v>
      </c>
      <c r="M378" s="586" t="s">
        <v>529</v>
      </c>
      <c r="N378" s="379"/>
      <c r="O378" s="379"/>
      <c r="P378" s="379"/>
      <c r="Q378" s="380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IFERROR(IF(V378=0,"",ROUNDUP(V378/H378,0)*0.00673),"")</f>
        <v/>
      </c>
      <c r="X378" s="69" t="s">
        <v>48</v>
      </c>
      <c r="Y378" s="70" t="s">
        <v>48</v>
      </c>
      <c r="AC378" s="71"/>
      <c r="AZ378" s="274" t="s">
        <v>65</v>
      </c>
    </row>
    <row r="379" spans="1:52" x14ac:dyDescent="0.2">
      <c r="A379" s="384"/>
      <c r="B379" s="384"/>
      <c r="C379" s="384"/>
      <c r="D379" s="384"/>
      <c r="E379" s="384"/>
      <c r="F379" s="384"/>
      <c r="G379" s="384"/>
      <c r="H379" s="384"/>
      <c r="I379" s="384"/>
      <c r="J379" s="384"/>
      <c r="K379" s="384"/>
      <c r="L379" s="385"/>
      <c r="M379" s="381" t="s">
        <v>43</v>
      </c>
      <c r="N379" s="382"/>
      <c r="O379" s="382"/>
      <c r="P379" s="382"/>
      <c r="Q379" s="382"/>
      <c r="R379" s="382"/>
      <c r="S379" s="383"/>
      <c r="T379" s="43" t="s">
        <v>42</v>
      </c>
      <c r="U379" s="44">
        <f>IFERROR(U378/H378,"0")</f>
        <v>0</v>
      </c>
      <c r="V379" s="44">
        <f>IFERROR(V378/H378,"0")</f>
        <v>0</v>
      </c>
      <c r="W379" s="44">
        <f>IFERROR(IF(W378="",0,W378),"0")</f>
        <v>0</v>
      </c>
      <c r="X379" s="68"/>
      <c r="Y379" s="68"/>
    </row>
    <row r="380" spans="1:52" x14ac:dyDescent="0.2">
      <c r="A380" s="384"/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5"/>
      <c r="M380" s="381" t="s">
        <v>43</v>
      </c>
      <c r="N380" s="382"/>
      <c r="O380" s="382"/>
      <c r="P380" s="382"/>
      <c r="Q380" s="382"/>
      <c r="R380" s="382"/>
      <c r="S380" s="383"/>
      <c r="T380" s="43" t="s">
        <v>0</v>
      </c>
      <c r="U380" s="44">
        <f>IFERROR(SUM(U378:U378),"0")</f>
        <v>0</v>
      </c>
      <c r="V380" s="44">
        <f>IFERROR(SUM(V378:V378),"0")</f>
        <v>0</v>
      </c>
      <c r="W380" s="43"/>
      <c r="X380" s="68"/>
      <c r="Y380" s="68"/>
    </row>
    <row r="381" spans="1:52" ht="16.5" customHeight="1" x14ac:dyDescent="0.25">
      <c r="A381" s="375" t="s">
        <v>530</v>
      </c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75"/>
      <c r="O381" s="375"/>
      <c r="P381" s="375"/>
      <c r="Q381" s="375"/>
      <c r="R381" s="375"/>
      <c r="S381" s="375"/>
      <c r="T381" s="375"/>
      <c r="U381" s="375"/>
      <c r="V381" s="375"/>
      <c r="W381" s="375"/>
      <c r="X381" s="66"/>
      <c r="Y381" s="66"/>
    </row>
    <row r="382" spans="1:52" ht="14.25" customHeight="1" x14ac:dyDescent="0.25">
      <c r="A382" s="376" t="s">
        <v>106</v>
      </c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6"/>
      <c r="O382" s="376"/>
      <c r="P382" s="376"/>
      <c r="Q382" s="376"/>
      <c r="R382" s="376"/>
      <c r="S382" s="376"/>
      <c r="T382" s="376"/>
      <c r="U382" s="376"/>
      <c r="V382" s="376"/>
      <c r="W382" s="376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4301020196</v>
      </c>
      <c r="D383" s="377">
        <v>4607091389388</v>
      </c>
      <c r="E383" s="377"/>
      <c r="F383" s="63">
        <v>1.3</v>
      </c>
      <c r="G383" s="38">
        <v>4</v>
      </c>
      <c r="H383" s="63">
        <v>5.2</v>
      </c>
      <c r="I383" s="63">
        <v>5.6079999999999997</v>
      </c>
      <c r="J383" s="38">
        <v>104</v>
      </c>
      <c r="K383" s="39" t="s">
        <v>138</v>
      </c>
      <c r="L383" s="38">
        <v>35</v>
      </c>
      <c r="M383" s="58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79"/>
      <c r="O383" s="379"/>
      <c r="P383" s="379"/>
      <c r="Q383" s="380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IFERROR(IF(V383=0,"",ROUNDUP(V383/H383,0)*0.01196),"")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4301020185</v>
      </c>
      <c r="D384" s="377">
        <v>4607091389364</v>
      </c>
      <c r="E384" s="377"/>
      <c r="F384" s="63">
        <v>0.42</v>
      </c>
      <c r="G384" s="38">
        <v>6</v>
      </c>
      <c r="H384" s="63">
        <v>2.52</v>
      </c>
      <c r="I384" s="63">
        <v>2.75</v>
      </c>
      <c r="J384" s="38">
        <v>156</v>
      </c>
      <c r="K384" s="39" t="s">
        <v>138</v>
      </c>
      <c r="L384" s="38">
        <v>35</v>
      </c>
      <c r="M384" s="5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79"/>
      <c r="O384" s="379"/>
      <c r="P384" s="379"/>
      <c r="Q384" s="380"/>
      <c r="R384" s="40" t="s">
        <v>48</v>
      </c>
      <c r="S384" s="40" t="s">
        <v>48</v>
      </c>
      <c r="T384" s="41" t="s">
        <v>0</v>
      </c>
      <c r="U384" s="59">
        <v>0</v>
      </c>
      <c r="V384" s="56">
        <f>IFERROR(IF(U384="",0,CEILING((U384/$H384),1)*$H384),"")</f>
        <v>0</v>
      </c>
      <c r="W384" s="42" t="str">
        <f>IFERROR(IF(V384=0,"",ROUNDUP(V384/H384,0)*0.00753),"")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x14ac:dyDescent="0.2">
      <c r="A385" s="384"/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5"/>
      <c r="M385" s="381" t="s">
        <v>43</v>
      </c>
      <c r="N385" s="382"/>
      <c r="O385" s="382"/>
      <c r="P385" s="382"/>
      <c r="Q385" s="382"/>
      <c r="R385" s="382"/>
      <c r="S385" s="383"/>
      <c r="T385" s="43" t="s">
        <v>42</v>
      </c>
      <c r="U385" s="44">
        <f>IFERROR(U383/H383,"0")+IFERROR(U384/H384,"0")</f>
        <v>0</v>
      </c>
      <c r="V385" s="44">
        <f>IFERROR(V383/H383,"0")+IFERROR(V384/H384,"0")</f>
        <v>0</v>
      </c>
      <c r="W385" s="44">
        <f>IFERROR(IF(W383="",0,W383),"0")+IFERROR(IF(W384="",0,W384),"0")</f>
        <v>0</v>
      </c>
      <c r="X385" s="68"/>
      <c r="Y385" s="68"/>
    </row>
    <row r="386" spans="1:52" x14ac:dyDescent="0.2">
      <c r="A386" s="384"/>
      <c r="B386" s="384"/>
      <c r="C386" s="384"/>
      <c r="D386" s="384"/>
      <c r="E386" s="384"/>
      <c r="F386" s="384"/>
      <c r="G386" s="384"/>
      <c r="H386" s="384"/>
      <c r="I386" s="384"/>
      <c r="J386" s="384"/>
      <c r="K386" s="384"/>
      <c r="L386" s="385"/>
      <c r="M386" s="381" t="s">
        <v>43</v>
      </c>
      <c r="N386" s="382"/>
      <c r="O386" s="382"/>
      <c r="P386" s="382"/>
      <c r="Q386" s="382"/>
      <c r="R386" s="382"/>
      <c r="S386" s="383"/>
      <c r="T386" s="43" t="s">
        <v>0</v>
      </c>
      <c r="U386" s="44">
        <f>IFERROR(SUM(U383:U384),"0")</f>
        <v>0</v>
      </c>
      <c r="V386" s="44">
        <f>IFERROR(SUM(V383:V384),"0")</f>
        <v>0</v>
      </c>
      <c r="W386" s="43"/>
      <c r="X386" s="68"/>
      <c r="Y386" s="68"/>
    </row>
    <row r="387" spans="1:52" ht="14.25" customHeight="1" x14ac:dyDescent="0.25">
      <c r="A387" s="376" t="s">
        <v>75</v>
      </c>
      <c r="B387" s="376"/>
      <c r="C387" s="376"/>
      <c r="D387" s="376"/>
      <c r="E387" s="376"/>
      <c r="F387" s="376"/>
      <c r="G387" s="376"/>
      <c r="H387" s="376"/>
      <c r="I387" s="376"/>
      <c r="J387" s="376"/>
      <c r="K387" s="376"/>
      <c r="L387" s="376"/>
      <c r="M387" s="376"/>
      <c r="N387" s="376"/>
      <c r="O387" s="376"/>
      <c r="P387" s="376"/>
      <c r="Q387" s="376"/>
      <c r="R387" s="376"/>
      <c r="S387" s="376"/>
      <c r="T387" s="376"/>
      <c r="U387" s="376"/>
      <c r="V387" s="376"/>
      <c r="W387" s="376"/>
      <c r="X387" s="67"/>
      <c r="Y387" s="67"/>
    </row>
    <row r="388" spans="1:52" ht="27" customHeight="1" x14ac:dyDescent="0.25">
      <c r="A388" s="64" t="s">
        <v>535</v>
      </c>
      <c r="B388" s="64" t="s">
        <v>536</v>
      </c>
      <c r="C388" s="37">
        <v>4301031212</v>
      </c>
      <c r="D388" s="377">
        <v>4607091389739</v>
      </c>
      <c r="E388" s="377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9" t="s">
        <v>109</v>
      </c>
      <c r="L388" s="38">
        <v>45</v>
      </c>
      <c r="M388" s="5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79"/>
      <c r="O388" s="379"/>
      <c r="P388" s="379"/>
      <c r="Q388" s="380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ref="V388:V394" si="17">IFERROR(IF(U388="",0,CEILING((U388/$H388),1)*$H388),"")</f>
        <v>0</v>
      </c>
      <c r="W388" s="42" t="str">
        <f>IFERROR(IF(V388=0,"",ROUNDUP(V388/H388,0)*0.00753),"")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537</v>
      </c>
      <c r="B389" s="64" t="s">
        <v>538</v>
      </c>
      <c r="C389" s="37">
        <v>4301031247</v>
      </c>
      <c r="D389" s="377">
        <v>4680115883048</v>
      </c>
      <c r="E389" s="377"/>
      <c r="F389" s="63">
        <v>1</v>
      </c>
      <c r="G389" s="38">
        <v>4</v>
      </c>
      <c r="H389" s="63">
        <v>4</v>
      </c>
      <c r="I389" s="63">
        <v>4.21</v>
      </c>
      <c r="J389" s="38">
        <v>120</v>
      </c>
      <c r="K389" s="39" t="s">
        <v>78</v>
      </c>
      <c r="L389" s="38">
        <v>40</v>
      </c>
      <c r="M389" s="59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79"/>
      <c r="O389" s="379"/>
      <c r="P389" s="379"/>
      <c r="Q389" s="380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IFERROR(IF(V389=0,"",ROUNDUP(V389/H389,0)*0.00937),"")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539</v>
      </c>
      <c r="B390" s="64" t="s">
        <v>540</v>
      </c>
      <c r="C390" s="37">
        <v>4301031176</v>
      </c>
      <c r="D390" s="377">
        <v>4607091389425</v>
      </c>
      <c r="E390" s="377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9" t="s">
        <v>78</v>
      </c>
      <c r="L390" s="38">
        <v>45</v>
      </c>
      <c r="M390" s="5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79"/>
      <c r="O390" s="379"/>
      <c r="P390" s="379"/>
      <c r="Q390" s="380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541</v>
      </c>
      <c r="B391" s="64" t="s">
        <v>542</v>
      </c>
      <c r="C391" s="37">
        <v>4301031215</v>
      </c>
      <c r="D391" s="377">
        <v>4680115882911</v>
      </c>
      <c r="E391" s="377"/>
      <c r="F391" s="63">
        <v>0.4</v>
      </c>
      <c r="G391" s="38">
        <v>6</v>
      </c>
      <c r="H391" s="63">
        <v>2.4</v>
      </c>
      <c r="I391" s="63">
        <v>2.5299999999999998</v>
      </c>
      <c r="J391" s="38">
        <v>234</v>
      </c>
      <c r="K391" s="39" t="s">
        <v>78</v>
      </c>
      <c r="L391" s="38">
        <v>40</v>
      </c>
      <c r="M391" s="592" t="s">
        <v>543</v>
      </c>
      <c r="N391" s="379"/>
      <c r="O391" s="379"/>
      <c r="P391" s="379"/>
      <c r="Q391" s="380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544</v>
      </c>
      <c r="B392" s="64" t="s">
        <v>545</v>
      </c>
      <c r="C392" s="37">
        <v>4301031167</v>
      </c>
      <c r="D392" s="377">
        <v>4680115880771</v>
      </c>
      <c r="E392" s="377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9" t="s">
        <v>78</v>
      </c>
      <c r="L392" s="38">
        <v>45</v>
      </c>
      <c r="M392" s="5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79"/>
      <c r="O392" s="379"/>
      <c r="P392" s="379"/>
      <c r="Q392" s="380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546</v>
      </c>
      <c r="B393" s="64" t="s">
        <v>547</v>
      </c>
      <c r="C393" s="37">
        <v>4301031173</v>
      </c>
      <c r="D393" s="377">
        <v>4607091389500</v>
      </c>
      <c r="E393" s="377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9" t="s">
        <v>78</v>
      </c>
      <c r="L393" s="38">
        <v>45</v>
      </c>
      <c r="M393" s="5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79"/>
      <c r="O393" s="379"/>
      <c r="P393" s="379"/>
      <c r="Q393" s="380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ht="27" customHeight="1" x14ac:dyDescent="0.25">
      <c r="A394" s="64" t="s">
        <v>548</v>
      </c>
      <c r="B394" s="64" t="s">
        <v>549</v>
      </c>
      <c r="C394" s="37">
        <v>4301031103</v>
      </c>
      <c r="D394" s="377">
        <v>4680115881983</v>
      </c>
      <c r="E394" s="377"/>
      <c r="F394" s="63">
        <v>0.28000000000000003</v>
      </c>
      <c r="G394" s="38">
        <v>4</v>
      </c>
      <c r="H394" s="63">
        <v>1.1200000000000001</v>
      </c>
      <c r="I394" s="63">
        <v>1.252</v>
      </c>
      <c r="J394" s="38">
        <v>234</v>
      </c>
      <c r="K394" s="39" t="s">
        <v>78</v>
      </c>
      <c r="L394" s="38">
        <v>40</v>
      </c>
      <c r="M394" s="59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79"/>
      <c r="O394" s="379"/>
      <c r="P394" s="379"/>
      <c r="Q394" s="380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3" t="s">
        <v>65</v>
      </c>
    </row>
    <row r="395" spans="1:52" x14ac:dyDescent="0.2">
      <c r="A395" s="384"/>
      <c r="B395" s="384"/>
      <c r="C395" s="384"/>
      <c r="D395" s="384"/>
      <c r="E395" s="384"/>
      <c r="F395" s="384"/>
      <c r="G395" s="384"/>
      <c r="H395" s="384"/>
      <c r="I395" s="384"/>
      <c r="J395" s="384"/>
      <c r="K395" s="384"/>
      <c r="L395" s="385"/>
      <c r="M395" s="381" t="s">
        <v>43</v>
      </c>
      <c r="N395" s="382"/>
      <c r="O395" s="382"/>
      <c r="P395" s="382"/>
      <c r="Q395" s="382"/>
      <c r="R395" s="382"/>
      <c r="S395" s="383"/>
      <c r="T395" s="43" t="s">
        <v>42</v>
      </c>
      <c r="U395" s="44">
        <f>IFERROR(U388/H388,"0")+IFERROR(U389/H389,"0")+IFERROR(U390/H390,"0")+IFERROR(U391/H391,"0")+IFERROR(U392/H392,"0")+IFERROR(U393/H393,"0")+IFERROR(U394/H394,"0")</f>
        <v>0</v>
      </c>
      <c r="V395" s="44">
        <f>IFERROR(V388/H388,"0")+IFERROR(V389/H389,"0")+IFERROR(V390/H390,"0")+IFERROR(V391/H391,"0")+IFERROR(V392/H392,"0")+IFERROR(V393/H393,"0")+IFERROR(V394/H394,"0")</f>
        <v>0</v>
      </c>
      <c r="W395" s="44">
        <f>IFERROR(IF(W388="",0,W388),"0")+IFERROR(IF(W389="",0,W389),"0")+IFERROR(IF(W390="",0,W390),"0")+IFERROR(IF(W391="",0,W391),"0")+IFERROR(IF(W392="",0,W392),"0")+IFERROR(IF(W393="",0,W393),"0")+IFERROR(IF(W394="",0,W394),"0")</f>
        <v>0</v>
      </c>
      <c r="X395" s="68"/>
      <c r="Y395" s="68"/>
    </row>
    <row r="396" spans="1:52" x14ac:dyDescent="0.2">
      <c r="A396" s="384"/>
      <c r="B396" s="384"/>
      <c r="C396" s="384"/>
      <c r="D396" s="384"/>
      <c r="E396" s="384"/>
      <c r="F396" s="384"/>
      <c r="G396" s="384"/>
      <c r="H396" s="384"/>
      <c r="I396" s="384"/>
      <c r="J396" s="384"/>
      <c r="K396" s="384"/>
      <c r="L396" s="385"/>
      <c r="M396" s="381" t="s">
        <v>43</v>
      </c>
      <c r="N396" s="382"/>
      <c r="O396" s="382"/>
      <c r="P396" s="382"/>
      <c r="Q396" s="382"/>
      <c r="R396" s="382"/>
      <c r="S396" s="383"/>
      <c r="T396" s="43" t="s">
        <v>0</v>
      </c>
      <c r="U396" s="44">
        <f>IFERROR(SUM(U388:U394),"0")</f>
        <v>0</v>
      </c>
      <c r="V396" s="44">
        <f>IFERROR(SUM(V388:V394),"0")</f>
        <v>0</v>
      </c>
      <c r="W396" s="43"/>
      <c r="X396" s="68"/>
      <c r="Y396" s="68"/>
    </row>
    <row r="397" spans="1:52" ht="14.25" customHeight="1" x14ac:dyDescent="0.25">
      <c r="A397" s="376" t="s">
        <v>92</v>
      </c>
      <c r="B397" s="376"/>
      <c r="C397" s="376"/>
      <c r="D397" s="376"/>
      <c r="E397" s="376"/>
      <c r="F397" s="376"/>
      <c r="G397" s="376"/>
      <c r="H397" s="376"/>
      <c r="I397" s="376"/>
      <c r="J397" s="376"/>
      <c r="K397" s="376"/>
      <c r="L397" s="376"/>
      <c r="M397" s="376"/>
      <c r="N397" s="376"/>
      <c r="O397" s="376"/>
      <c r="P397" s="376"/>
      <c r="Q397" s="376"/>
      <c r="R397" s="376"/>
      <c r="S397" s="376"/>
      <c r="T397" s="376"/>
      <c r="U397" s="376"/>
      <c r="V397" s="376"/>
      <c r="W397" s="376"/>
      <c r="X397" s="67"/>
      <c r="Y397" s="67"/>
    </row>
    <row r="398" spans="1:52" ht="27" customHeight="1" x14ac:dyDescent="0.25">
      <c r="A398" s="64" t="s">
        <v>550</v>
      </c>
      <c r="B398" s="64" t="s">
        <v>551</v>
      </c>
      <c r="C398" s="37">
        <v>4301032044</v>
      </c>
      <c r="D398" s="377">
        <v>4680115883000</v>
      </c>
      <c r="E398" s="377"/>
      <c r="F398" s="63">
        <v>0.03</v>
      </c>
      <c r="G398" s="38">
        <v>20</v>
      </c>
      <c r="H398" s="63">
        <v>0.6</v>
      </c>
      <c r="I398" s="63">
        <v>0.9</v>
      </c>
      <c r="J398" s="38">
        <v>350</v>
      </c>
      <c r="K398" s="39" t="s">
        <v>522</v>
      </c>
      <c r="L398" s="38">
        <v>60</v>
      </c>
      <c r="M398" s="59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79"/>
      <c r="O398" s="379"/>
      <c r="P398" s="379"/>
      <c r="Q398" s="380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IFERROR(IF(V398=0,"",ROUNDUP(V398/H398,0)*0.00349),"")</f>
        <v/>
      </c>
      <c r="X398" s="69" t="s">
        <v>48</v>
      </c>
      <c r="Y398" s="70" t="s">
        <v>48</v>
      </c>
      <c r="AC398" s="71"/>
      <c r="AZ398" s="284" t="s">
        <v>65</v>
      </c>
    </row>
    <row r="399" spans="1:52" x14ac:dyDescent="0.2">
      <c r="A399" s="384"/>
      <c r="B399" s="384"/>
      <c r="C399" s="384"/>
      <c r="D399" s="384"/>
      <c r="E399" s="384"/>
      <c r="F399" s="384"/>
      <c r="G399" s="384"/>
      <c r="H399" s="384"/>
      <c r="I399" s="384"/>
      <c r="J399" s="384"/>
      <c r="K399" s="384"/>
      <c r="L399" s="385"/>
      <c r="M399" s="381" t="s">
        <v>43</v>
      </c>
      <c r="N399" s="382"/>
      <c r="O399" s="382"/>
      <c r="P399" s="382"/>
      <c r="Q399" s="382"/>
      <c r="R399" s="382"/>
      <c r="S399" s="383"/>
      <c r="T399" s="43" t="s">
        <v>42</v>
      </c>
      <c r="U399" s="44">
        <f>IFERROR(U398/H398,"0")</f>
        <v>0</v>
      </c>
      <c r="V399" s="44">
        <f>IFERROR(V398/H398,"0")</f>
        <v>0</v>
      </c>
      <c r="W399" s="44">
        <f>IFERROR(IF(W398="",0,W398),"0")</f>
        <v>0</v>
      </c>
      <c r="X399" s="68"/>
      <c r="Y399" s="68"/>
    </row>
    <row r="400" spans="1:52" x14ac:dyDescent="0.2">
      <c r="A400" s="384"/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5"/>
      <c r="M400" s="381" t="s">
        <v>43</v>
      </c>
      <c r="N400" s="382"/>
      <c r="O400" s="382"/>
      <c r="P400" s="382"/>
      <c r="Q400" s="382"/>
      <c r="R400" s="382"/>
      <c r="S400" s="383"/>
      <c r="T400" s="43" t="s">
        <v>0</v>
      </c>
      <c r="U400" s="44">
        <f>IFERROR(SUM(U398:U398),"0")</f>
        <v>0</v>
      </c>
      <c r="V400" s="44">
        <f>IFERROR(SUM(V398:V398),"0")</f>
        <v>0</v>
      </c>
      <c r="W400" s="43"/>
      <c r="X400" s="68"/>
      <c r="Y400" s="68"/>
    </row>
    <row r="401" spans="1:52" ht="14.25" customHeight="1" x14ac:dyDescent="0.25">
      <c r="A401" s="376" t="s">
        <v>101</v>
      </c>
      <c r="B401" s="376"/>
      <c r="C401" s="376"/>
      <c r="D401" s="376"/>
      <c r="E401" s="376"/>
      <c r="F401" s="376"/>
      <c r="G401" s="376"/>
      <c r="H401" s="376"/>
      <c r="I401" s="376"/>
      <c r="J401" s="376"/>
      <c r="K401" s="376"/>
      <c r="L401" s="376"/>
      <c r="M401" s="376"/>
      <c r="N401" s="376"/>
      <c r="O401" s="376"/>
      <c r="P401" s="376"/>
      <c r="Q401" s="376"/>
      <c r="R401" s="376"/>
      <c r="S401" s="376"/>
      <c r="T401" s="376"/>
      <c r="U401" s="376"/>
      <c r="V401" s="376"/>
      <c r="W401" s="376"/>
      <c r="X401" s="67"/>
      <c r="Y401" s="67"/>
    </row>
    <row r="402" spans="1:52" ht="27" customHeight="1" x14ac:dyDescent="0.25">
      <c r="A402" s="64" t="s">
        <v>552</v>
      </c>
      <c r="B402" s="64" t="s">
        <v>553</v>
      </c>
      <c r="C402" s="37">
        <v>4301170008</v>
      </c>
      <c r="D402" s="377">
        <v>4680115882980</v>
      </c>
      <c r="E402" s="377"/>
      <c r="F402" s="63">
        <v>0.13</v>
      </c>
      <c r="G402" s="38">
        <v>10</v>
      </c>
      <c r="H402" s="63">
        <v>1.3</v>
      </c>
      <c r="I402" s="63">
        <v>1.46</v>
      </c>
      <c r="J402" s="38">
        <v>200</v>
      </c>
      <c r="K402" s="39" t="s">
        <v>522</v>
      </c>
      <c r="L402" s="38">
        <v>150</v>
      </c>
      <c r="M402" s="59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79"/>
      <c r="O402" s="379"/>
      <c r="P402" s="379"/>
      <c r="Q402" s="380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IFERROR(IF(V402=0,"",ROUNDUP(V402/H402,0)*0.00673),"")</f>
        <v/>
      </c>
      <c r="X402" s="69" t="s">
        <v>48</v>
      </c>
      <c r="Y402" s="70" t="s">
        <v>48</v>
      </c>
      <c r="AC402" s="71"/>
      <c r="AZ402" s="285" t="s">
        <v>65</v>
      </c>
    </row>
    <row r="403" spans="1:52" x14ac:dyDescent="0.2">
      <c r="A403" s="384"/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5"/>
      <c r="M403" s="381" t="s">
        <v>43</v>
      </c>
      <c r="N403" s="382"/>
      <c r="O403" s="382"/>
      <c r="P403" s="382"/>
      <c r="Q403" s="382"/>
      <c r="R403" s="382"/>
      <c r="S403" s="383"/>
      <c r="T403" s="43" t="s">
        <v>42</v>
      </c>
      <c r="U403" s="44">
        <f>IFERROR(U402/H402,"0")</f>
        <v>0</v>
      </c>
      <c r="V403" s="44">
        <f>IFERROR(V402/H402,"0")</f>
        <v>0</v>
      </c>
      <c r="W403" s="44">
        <f>IFERROR(IF(W402="",0,W402),"0")</f>
        <v>0</v>
      </c>
      <c r="X403" s="68"/>
      <c r="Y403" s="68"/>
    </row>
    <row r="404" spans="1:52" x14ac:dyDescent="0.2">
      <c r="A404" s="384"/>
      <c r="B404" s="384"/>
      <c r="C404" s="384"/>
      <c r="D404" s="384"/>
      <c r="E404" s="384"/>
      <c r="F404" s="384"/>
      <c r="G404" s="384"/>
      <c r="H404" s="384"/>
      <c r="I404" s="384"/>
      <c r="J404" s="384"/>
      <c r="K404" s="384"/>
      <c r="L404" s="385"/>
      <c r="M404" s="381" t="s">
        <v>43</v>
      </c>
      <c r="N404" s="382"/>
      <c r="O404" s="382"/>
      <c r="P404" s="382"/>
      <c r="Q404" s="382"/>
      <c r="R404" s="382"/>
      <c r="S404" s="383"/>
      <c r="T404" s="43" t="s">
        <v>0</v>
      </c>
      <c r="U404" s="44">
        <f>IFERROR(SUM(U402:U402),"0")</f>
        <v>0</v>
      </c>
      <c r="V404" s="44">
        <f>IFERROR(SUM(V402:V402),"0")</f>
        <v>0</v>
      </c>
      <c r="W404" s="43"/>
      <c r="X404" s="68"/>
      <c r="Y404" s="68"/>
    </row>
    <row r="405" spans="1:52" ht="27.75" customHeight="1" x14ac:dyDescent="0.2">
      <c r="A405" s="374" t="s">
        <v>554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55"/>
      <c r="Y405" s="55"/>
    </row>
    <row r="406" spans="1:52" ht="16.5" customHeight="1" x14ac:dyDescent="0.25">
      <c r="A406" s="375" t="s">
        <v>554</v>
      </c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75"/>
      <c r="O406" s="375"/>
      <c r="P406" s="375"/>
      <c r="Q406" s="375"/>
      <c r="R406" s="375"/>
      <c r="S406" s="375"/>
      <c r="T406" s="375"/>
      <c r="U406" s="375"/>
      <c r="V406" s="375"/>
      <c r="W406" s="375"/>
      <c r="X406" s="66"/>
      <c r="Y406" s="66"/>
    </row>
    <row r="407" spans="1:52" ht="14.25" customHeight="1" x14ac:dyDescent="0.25">
      <c r="A407" s="376" t="s">
        <v>113</v>
      </c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  <c r="X407" s="67"/>
      <c r="Y407" s="67"/>
    </row>
    <row r="408" spans="1:52" ht="27" customHeight="1" x14ac:dyDescent="0.25">
      <c r="A408" s="64" t="s">
        <v>555</v>
      </c>
      <c r="B408" s="64" t="s">
        <v>556</v>
      </c>
      <c r="C408" s="37">
        <v>4301011371</v>
      </c>
      <c r="D408" s="377">
        <v>4607091389067</v>
      </c>
      <c r="E408" s="377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138</v>
      </c>
      <c r="L408" s="38">
        <v>55</v>
      </c>
      <c r="M408" s="5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79"/>
      <c r="O408" s="379"/>
      <c r="P408" s="379"/>
      <c r="Q408" s="380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ref="V408:V416" si="18">IFERROR(IF(U408="",0,CEILING((U408/$H408),1)*$H408),"")</f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557</v>
      </c>
      <c r="B409" s="64" t="s">
        <v>558</v>
      </c>
      <c r="C409" s="37">
        <v>4301011363</v>
      </c>
      <c r="D409" s="377">
        <v>4607091383522</v>
      </c>
      <c r="E409" s="377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5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79"/>
      <c r="O409" s="379"/>
      <c r="P409" s="379"/>
      <c r="Q409" s="380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559</v>
      </c>
      <c r="B410" s="64" t="s">
        <v>560</v>
      </c>
      <c r="C410" s="37">
        <v>4301011431</v>
      </c>
      <c r="D410" s="377">
        <v>4607091384437</v>
      </c>
      <c r="E410" s="377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109</v>
      </c>
      <c r="L410" s="38">
        <v>50</v>
      </c>
      <c r="M410" s="60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79"/>
      <c r="O410" s="379"/>
      <c r="P410" s="379"/>
      <c r="Q410" s="380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561</v>
      </c>
      <c r="B411" s="64" t="s">
        <v>562</v>
      </c>
      <c r="C411" s="37">
        <v>4301011365</v>
      </c>
      <c r="D411" s="377">
        <v>4607091389104</v>
      </c>
      <c r="E411" s="377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109</v>
      </c>
      <c r="L411" s="38">
        <v>55</v>
      </c>
      <c r="M411" s="60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79"/>
      <c r="O411" s="379"/>
      <c r="P411" s="379"/>
      <c r="Q411" s="380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IFERROR(IF(V411=0,"",ROUNDUP(V411/H411,0)*0.01196),"")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563</v>
      </c>
      <c r="B412" s="64" t="s">
        <v>564</v>
      </c>
      <c r="C412" s="37">
        <v>4301011367</v>
      </c>
      <c r="D412" s="377">
        <v>4680115880603</v>
      </c>
      <c r="E412" s="377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55</v>
      </c>
      <c r="M412" s="60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79"/>
      <c r="O412" s="379"/>
      <c r="P412" s="379"/>
      <c r="Q412" s="380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565</v>
      </c>
      <c r="B413" s="64" t="s">
        <v>566</v>
      </c>
      <c r="C413" s="37">
        <v>4301011168</v>
      </c>
      <c r="D413" s="377">
        <v>4607091389999</v>
      </c>
      <c r="E413" s="377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109</v>
      </c>
      <c r="L413" s="38">
        <v>55</v>
      </c>
      <c r="M413" s="60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79"/>
      <c r="O413" s="379"/>
      <c r="P413" s="379"/>
      <c r="Q413" s="380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567</v>
      </c>
      <c r="B414" s="64" t="s">
        <v>568</v>
      </c>
      <c r="C414" s="37">
        <v>4301011372</v>
      </c>
      <c r="D414" s="377">
        <v>4680115882782</v>
      </c>
      <c r="E414" s="377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50</v>
      </c>
      <c r="M414" s="6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79"/>
      <c r="O414" s="379"/>
      <c r="P414" s="379"/>
      <c r="Q414" s="380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569</v>
      </c>
      <c r="B415" s="64" t="s">
        <v>570</v>
      </c>
      <c r="C415" s="37">
        <v>4301011190</v>
      </c>
      <c r="D415" s="377">
        <v>4607091389098</v>
      </c>
      <c r="E415" s="377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9" t="s">
        <v>138</v>
      </c>
      <c r="L415" s="38">
        <v>50</v>
      </c>
      <c r="M415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79"/>
      <c r="O415" s="379"/>
      <c r="P415" s="379"/>
      <c r="Q415" s="380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IFERROR(IF(V415=0,"",ROUNDUP(V415/H415,0)*0.00753),"")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27" customHeight="1" x14ac:dyDescent="0.25">
      <c r="A416" s="64" t="s">
        <v>571</v>
      </c>
      <c r="B416" s="64" t="s">
        <v>572</v>
      </c>
      <c r="C416" s="37">
        <v>4301011366</v>
      </c>
      <c r="D416" s="377">
        <v>4607091389982</v>
      </c>
      <c r="E416" s="377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60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79"/>
      <c r="O416" s="379"/>
      <c r="P416" s="379"/>
      <c r="Q416" s="380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84"/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5"/>
      <c r="M417" s="381" t="s">
        <v>43</v>
      </c>
      <c r="N417" s="382"/>
      <c r="O417" s="382"/>
      <c r="P417" s="382"/>
      <c r="Q417" s="382"/>
      <c r="R417" s="382"/>
      <c r="S417" s="383"/>
      <c r="T417" s="43" t="s">
        <v>42</v>
      </c>
      <c r="U417" s="44">
        <f>IFERROR(U408/H408,"0")+IFERROR(U409/H409,"0")+IFERROR(U410/H410,"0")+IFERROR(U411/H411,"0")+IFERROR(U412/H412,"0")+IFERROR(U413/H413,"0")+IFERROR(U414/H414,"0")+IFERROR(U415/H415,"0")+IFERROR(U416/H416,"0")</f>
        <v>0</v>
      </c>
      <c r="V417" s="44">
        <f>IFERROR(V408/H408,"0")+IFERROR(V409/H409,"0")+IFERROR(V410/H410,"0")+IFERROR(V411/H411,"0")+IFERROR(V412/H412,"0")+IFERROR(V413/H413,"0")+IFERROR(V414/H414,"0")+IFERROR(V415/H415,"0")+IFERROR(V416/H416,"0")</f>
        <v>0</v>
      </c>
      <c r="W417" s="44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</v>
      </c>
      <c r="X417" s="68"/>
      <c r="Y417" s="68"/>
    </row>
    <row r="418" spans="1:52" x14ac:dyDescent="0.2">
      <c r="A418" s="384"/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5"/>
      <c r="M418" s="381" t="s">
        <v>43</v>
      </c>
      <c r="N418" s="382"/>
      <c r="O418" s="382"/>
      <c r="P418" s="382"/>
      <c r="Q418" s="382"/>
      <c r="R418" s="382"/>
      <c r="S418" s="383"/>
      <c r="T418" s="43" t="s">
        <v>0</v>
      </c>
      <c r="U418" s="44">
        <f>IFERROR(SUM(U408:U416),"0")</f>
        <v>0</v>
      </c>
      <c r="V418" s="44">
        <f>IFERROR(SUM(V408:V416),"0")</f>
        <v>0</v>
      </c>
      <c r="W418" s="43"/>
      <c r="X418" s="68"/>
      <c r="Y418" s="68"/>
    </row>
    <row r="419" spans="1:52" ht="14.25" customHeight="1" x14ac:dyDescent="0.25">
      <c r="A419" s="376" t="s">
        <v>106</v>
      </c>
      <c r="B419" s="376"/>
      <c r="C419" s="376"/>
      <c r="D419" s="376"/>
      <c r="E419" s="376"/>
      <c r="F419" s="376"/>
      <c r="G419" s="376"/>
      <c r="H419" s="376"/>
      <c r="I419" s="376"/>
      <c r="J419" s="376"/>
      <c r="K419" s="376"/>
      <c r="L419" s="376"/>
      <c r="M419" s="376"/>
      <c r="N419" s="376"/>
      <c r="O419" s="376"/>
      <c r="P419" s="376"/>
      <c r="Q419" s="376"/>
      <c r="R419" s="376"/>
      <c r="S419" s="376"/>
      <c r="T419" s="376"/>
      <c r="U419" s="376"/>
      <c r="V419" s="376"/>
      <c r="W419" s="376"/>
      <c r="X419" s="67"/>
      <c r="Y419" s="67"/>
    </row>
    <row r="420" spans="1:52" ht="16.5" customHeight="1" x14ac:dyDescent="0.25">
      <c r="A420" s="64" t="s">
        <v>573</v>
      </c>
      <c r="B420" s="64" t="s">
        <v>574</v>
      </c>
      <c r="C420" s="37">
        <v>4301020222</v>
      </c>
      <c r="D420" s="377">
        <v>4607091388930</v>
      </c>
      <c r="E420" s="377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55</v>
      </c>
      <c r="M420" s="6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79"/>
      <c r="O420" s="379"/>
      <c r="P420" s="379"/>
      <c r="Q420" s="380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16.5" customHeight="1" x14ac:dyDescent="0.25">
      <c r="A421" s="64" t="s">
        <v>575</v>
      </c>
      <c r="B421" s="64" t="s">
        <v>576</v>
      </c>
      <c r="C421" s="37">
        <v>4301020206</v>
      </c>
      <c r="D421" s="377">
        <v>4680115880054</v>
      </c>
      <c r="E421" s="377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55</v>
      </c>
      <c r="M421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79"/>
      <c r="O421" s="379"/>
      <c r="P421" s="379"/>
      <c r="Q421" s="380"/>
      <c r="R421" s="40" t="s">
        <v>48</v>
      </c>
      <c r="S421" s="40" t="s">
        <v>48</v>
      </c>
      <c r="T421" s="41" t="s">
        <v>0</v>
      </c>
      <c r="U421" s="59">
        <v>0</v>
      </c>
      <c r="V421" s="56">
        <f>IFERROR(IF(U421="",0,CEILING((U421/$H421),1)*$H421),"")</f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x14ac:dyDescent="0.2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5"/>
      <c r="M422" s="381" t="s">
        <v>43</v>
      </c>
      <c r="N422" s="382"/>
      <c r="O422" s="382"/>
      <c r="P422" s="382"/>
      <c r="Q422" s="382"/>
      <c r="R422" s="382"/>
      <c r="S422" s="383"/>
      <c r="T422" s="43" t="s">
        <v>42</v>
      </c>
      <c r="U422" s="44">
        <f>IFERROR(U420/H420,"0")+IFERROR(U421/H421,"0")</f>
        <v>0</v>
      </c>
      <c r="V422" s="44">
        <f>IFERROR(V420/H420,"0")+IFERROR(V421/H421,"0")</f>
        <v>0</v>
      </c>
      <c r="W422" s="44">
        <f>IFERROR(IF(W420="",0,W420),"0")+IFERROR(IF(W421="",0,W421),"0")</f>
        <v>0</v>
      </c>
      <c r="X422" s="68"/>
      <c r="Y422" s="68"/>
    </row>
    <row r="423" spans="1:52" x14ac:dyDescent="0.2">
      <c r="A423" s="384"/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5"/>
      <c r="M423" s="381" t="s">
        <v>43</v>
      </c>
      <c r="N423" s="382"/>
      <c r="O423" s="382"/>
      <c r="P423" s="382"/>
      <c r="Q423" s="382"/>
      <c r="R423" s="382"/>
      <c r="S423" s="383"/>
      <c r="T423" s="43" t="s">
        <v>0</v>
      </c>
      <c r="U423" s="44">
        <f>IFERROR(SUM(U420:U421),"0")</f>
        <v>0</v>
      </c>
      <c r="V423" s="44">
        <f>IFERROR(SUM(V420:V421),"0")</f>
        <v>0</v>
      </c>
      <c r="W423" s="43"/>
      <c r="X423" s="68"/>
      <c r="Y423" s="68"/>
    </row>
    <row r="424" spans="1:52" ht="14.25" customHeight="1" x14ac:dyDescent="0.25">
      <c r="A424" s="376" t="s">
        <v>75</v>
      </c>
      <c r="B424" s="376"/>
      <c r="C424" s="376"/>
      <c r="D424" s="376"/>
      <c r="E424" s="376"/>
      <c r="F424" s="376"/>
      <c r="G424" s="376"/>
      <c r="H424" s="376"/>
      <c r="I424" s="376"/>
      <c r="J424" s="376"/>
      <c r="K424" s="376"/>
      <c r="L424" s="376"/>
      <c r="M424" s="376"/>
      <c r="N424" s="376"/>
      <c r="O424" s="376"/>
      <c r="P424" s="376"/>
      <c r="Q424" s="376"/>
      <c r="R424" s="376"/>
      <c r="S424" s="376"/>
      <c r="T424" s="376"/>
      <c r="U424" s="376"/>
      <c r="V424" s="376"/>
      <c r="W424" s="376"/>
      <c r="X424" s="67"/>
      <c r="Y424" s="67"/>
    </row>
    <row r="425" spans="1:52" ht="27" customHeight="1" x14ac:dyDescent="0.25">
      <c r="A425" s="64" t="s">
        <v>577</v>
      </c>
      <c r="B425" s="64" t="s">
        <v>578</v>
      </c>
      <c r="C425" s="37">
        <v>4301031252</v>
      </c>
      <c r="D425" s="377">
        <v>4680115883116</v>
      </c>
      <c r="E425" s="377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109</v>
      </c>
      <c r="L425" s="38">
        <v>60</v>
      </c>
      <c r="M425" s="60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79"/>
      <c r="O425" s="379"/>
      <c r="P425" s="379"/>
      <c r="Q425" s="380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ref="V425:V430" si="19">IFERROR(IF(U425="",0,CEILING((U425/$H425),1)*$H425),"")</f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579</v>
      </c>
      <c r="B426" s="64" t="s">
        <v>580</v>
      </c>
      <c r="C426" s="37">
        <v>4301031248</v>
      </c>
      <c r="D426" s="377">
        <v>4680115883093</v>
      </c>
      <c r="E426" s="377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1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79"/>
      <c r="O426" s="379"/>
      <c r="P426" s="379"/>
      <c r="Q426" s="380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581</v>
      </c>
      <c r="B427" s="64" t="s">
        <v>582</v>
      </c>
      <c r="C427" s="37">
        <v>4301031250</v>
      </c>
      <c r="D427" s="377">
        <v>4680115883109</v>
      </c>
      <c r="E427" s="377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78</v>
      </c>
      <c r="L427" s="38">
        <v>60</v>
      </c>
      <c r="M427" s="6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79"/>
      <c r="O427" s="379"/>
      <c r="P427" s="379"/>
      <c r="Q427" s="380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583</v>
      </c>
      <c r="B428" s="64" t="s">
        <v>584</v>
      </c>
      <c r="C428" s="37">
        <v>4301031249</v>
      </c>
      <c r="D428" s="377">
        <v>4680115882072</v>
      </c>
      <c r="E428" s="377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109</v>
      </c>
      <c r="L428" s="38">
        <v>60</v>
      </c>
      <c r="M428" s="612" t="s">
        <v>585</v>
      </c>
      <c r="N428" s="379"/>
      <c r="O428" s="379"/>
      <c r="P428" s="379"/>
      <c r="Q428" s="380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586</v>
      </c>
      <c r="B429" s="64" t="s">
        <v>587</v>
      </c>
      <c r="C429" s="37">
        <v>4301031251</v>
      </c>
      <c r="D429" s="377">
        <v>4680115882102</v>
      </c>
      <c r="E429" s="377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3" t="s">
        <v>588</v>
      </c>
      <c r="N429" s="379"/>
      <c r="O429" s="379"/>
      <c r="P429" s="379"/>
      <c r="Q429" s="380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IFERROR(IF(V429=0,"",ROUNDUP(V429/H429,0)*0.00937),"")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27" customHeight="1" x14ac:dyDescent="0.25">
      <c r="A430" s="64" t="s">
        <v>589</v>
      </c>
      <c r="B430" s="64" t="s">
        <v>590</v>
      </c>
      <c r="C430" s="37">
        <v>4301031253</v>
      </c>
      <c r="D430" s="377">
        <v>4680115882096</v>
      </c>
      <c r="E430" s="377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60</v>
      </c>
      <c r="M430" s="614" t="s">
        <v>591</v>
      </c>
      <c r="N430" s="379"/>
      <c r="O430" s="379"/>
      <c r="P430" s="379"/>
      <c r="Q430" s="380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84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5"/>
      <c r="M431" s="381" t="s">
        <v>43</v>
      </c>
      <c r="N431" s="382"/>
      <c r="O431" s="382"/>
      <c r="P431" s="382"/>
      <c r="Q431" s="382"/>
      <c r="R431" s="382"/>
      <c r="S431" s="383"/>
      <c r="T431" s="43" t="s">
        <v>42</v>
      </c>
      <c r="U431" s="44">
        <f>IFERROR(U425/H425,"0")+IFERROR(U426/H426,"0")+IFERROR(U427/H427,"0")+IFERROR(U428/H428,"0")+IFERROR(U429/H429,"0")+IFERROR(U430/H430,"0")</f>
        <v>0</v>
      </c>
      <c r="V431" s="44">
        <f>IFERROR(V425/H425,"0")+IFERROR(V426/H426,"0")+IFERROR(V427/H427,"0")+IFERROR(V428/H428,"0")+IFERROR(V429/H429,"0")+IFERROR(V430/H430,"0")</f>
        <v>0</v>
      </c>
      <c r="W431" s="44">
        <f>IFERROR(IF(W425="",0,W425),"0")+IFERROR(IF(W426="",0,W426),"0")+IFERROR(IF(W427="",0,W427),"0")+IFERROR(IF(W428="",0,W428),"0")+IFERROR(IF(W429="",0,W429),"0")+IFERROR(IF(W430="",0,W430),"0")</f>
        <v>0</v>
      </c>
      <c r="X431" s="68"/>
      <c r="Y431" s="68"/>
    </row>
    <row r="432" spans="1:52" x14ac:dyDescent="0.2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5"/>
      <c r="M432" s="381" t="s">
        <v>43</v>
      </c>
      <c r="N432" s="382"/>
      <c r="O432" s="382"/>
      <c r="P432" s="382"/>
      <c r="Q432" s="382"/>
      <c r="R432" s="382"/>
      <c r="S432" s="383"/>
      <c r="T432" s="43" t="s">
        <v>0</v>
      </c>
      <c r="U432" s="44">
        <f>IFERROR(SUM(U425:U430),"0")</f>
        <v>0</v>
      </c>
      <c r="V432" s="44">
        <f>IFERROR(SUM(V425:V430),"0")</f>
        <v>0</v>
      </c>
      <c r="W432" s="43"/>
      <c r="X432" s="68"/>
      <c r="Y432" s="68"/>
    </row>
    <row r="433" spans="1:52" ht="14.25" customHeight="1" x14ac:dyDescent="0.25">
      <c r="A433" s="376" t="s">
        <v>79</v>
      </c>
      <c r="B433" s="376"/>
      <c r="C433" s="376"/>
      <c r="D433" s="376"/>
      <c r="E433" s="376"/>
      <c r="F433" s="376"/>
      <c r="G433" s="376"/>
      <c r="H433" s="376"/>
      <c r="I433" s="376"/>
      <c r="J433" s="376"/>
      <c r="K433" s="376"/>
      <c r="L433" s="376"/>
      <c r="M433" s="376"/>
      <c r="N433" s="376"/>
      <c r="O433" s="376"/>
      <c r="P433" s="376"/>
      <c r="Q433" s="376"/>
      <c r="R433" s="376"/>
      <c r="S433" s="376"/>
      <c r="T433" s="376"/>
      <c r="U433" s="376"/>
      <c r="V433" s="376"/>
      <c r="W433" s="376"/>
      <c r="X433" s="67"/>
      <c r="Y433" s="67"/>
    </row>
    <row r="434" spans="1:52" ht="16.5" customHeight="1" x14ac:dyDescent="0.25">
      <c r="A434" s="64" t="s">
        <v>592</v>
      </c>
      <c r="B434" s="64" t="s">
        <v>593</v>
      </c>
      <c r="C434" s="37">
        <v>4301051230</v>
      </c>
      <c r="D434" s="377">
        <v>4607091383409</v>
      </c>
      <c r="E434" s="377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9" t="s">
        <v>78</v>
      </c>
      <c r="L434" s="38">
        <v>45</v>
      </c>
      <c r="M434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79"/>
      <c r="O434" s="379"/>
      <c r="P434" s="379"/>
      <c r="Q434" s="380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3" t="s">
        <v>65</v>
      </c>
    </row>
    <row r="435" spans="1:52" ht="16.5" customHeight="1" x14ac:dyDescent="0.25">
      <c r="A435" s="64" t="s">
        <v>594</v>
      </c>
      <c r="B435" s="64" t="s">
        <v>595</v>
      </c>
      <c r="C435" s="37">
        <v>4301051231</v>
      </c>
      <c r="D435" s="377">
        <v>4607091383416</v>
      </c>
      <c r="E435" s="377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9" t="s">
        <v>78</v>
      </c>
      <c r="L435" s="38">
        <v>45</v>
      </c>
      <c r="M435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79"/>
      <c r="O435" s="379"/>
      <c r="P435" s="379"/>
      <c r="Q435" s="380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4" t="s">
        <v>65</v>
      </c>
    </row>
    <row r="436" spans="1:52" x14ac:dyDescent="0.2">
      <c r="A436" s="384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5"/>
      <c r="M436" s="381" t="s">
        <v>43</v>
      </c>
      <c r="N436" s="382"/>
      <c r="O436" s="382"/>
      <c r="P436" s="382"/>
      <c r="Q436" s="382"/>
      <c r="R436" s="382"/>
      <c r="S436" s="383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x14ac:dyDescent="0.2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5"/>
      <c r="M437" s="381" t="s">
        <v>43</v>
      </c>
      <c r="N437" s="382"/>
      <c r="O437" s="382"/>
      <c r="P437" s="382"/>
      <c r="Q437" s="382"/>
      <c r="R437" s="382"/>
      <c r="S437" s="383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27.75" customHeight="1" x14ac:dyDescent="0.2">
      <c r="A438" s="374" t="s">
        <v>596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55"/>
      <c r="Y438" s="55"/>
    </row>
    <row r="439" spans="1:52" ht="16.5" customHeight="1" x14ac:dyDescent="0.25">
      <c r="A439" s="375" t="s">
        <v>597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66"/>
      <c r="Y439" s="66"/>
    </row>
    <row r="440" spans="1:52" ht="14.25" customHeight="1" x14ac:dyDescent="0.25">
      <c r="A440" s="376" t="s">
        <v>113</v>
      </c>
      <c r="B440" s="376"/>
      <c r="C440" s="376"/>
      <c r="D440" s="376"/>
      <c r="E440" s="376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4301011434</v>
      </c>
      <c r="D441" s="377">
        <v>4680115881099</v>
      </c>
      <c r="E441" s="377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9" t="s">
        <v>109</v>
      </c>
      <c r="L441" s="38">
        <v>50</v>
      </c>
      <c r="M441" s="61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79"/>
      <c r="O441" s="379"/>
      <c r="P441" s="379"/>
      <c r="Q441" s="380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27" customHeight="1" x14ac:dyDescent="0.25">
      <c r="A442" s="64" t="s">
        <v>600</v>
      </c>
      <c r="B442" s="64" t="s">
        <v>601</v>
      </c>
      <c r="C442" s="37">
        <v>4301011435</v>
      </c>
      <c r="D442" s="377">
        <v>4680115881150</v>
      </c>
      <c r="E442" s="377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9" t="s">
        <v>109</v>
      </c>
      <c r="L442" s="38">
        <v>50</v>
      </c>
      <c r="M442" s="61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79"/>
      <c r="O442" s="379"/>
      <c r="P442" s="379"/>
      <c r="Q442" s="380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84"/>
      <c r="B443" s="384"/>
      <c r="C443" s="384"/>
      <c r="D443" s="384"/>
      <c r="E443" s="384"/>
      <c r="F443" s="384"/>
      <c r="G443" s="384"/>
      <c r="H443" s="384"/>
      <c r="I443" s="384"/>
      <c r="J443" s="384"/>
      <c r="K443" s="384"/>
      <c r="L443" s="385"/>
      <c r="M443" s="381" t="s">
        <v>43</v>
      </c>
      <c r="N443" s="382"/>
      <c r="O443" s="382"/>
      <c r="P443" s="382"/>
      <c r="Q443" s="382"/>
      <c r="R443" s="382"/>
      <c r="S443" s="383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84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5"/>
      <c r="M444" s="381" t="s">
        <v>43</v>
      </c>
      <c r="N444" s="382"/>
      <c r="O444" s="382"/>
      <c r="P444" s="382"/>
      <c r="Q444" s="382"/>
      <c r="R444" s="382"/>
      <c r="S444" s="383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76" t="s">
        <v>106</v>
      </c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6"/>
      <c r="O445" s="376"/>
      <c r="P445" s="376"/>
      <c r="Q445" s="376"/>
      <c r="R445" s="376"/>
      <c r="S445" s="376"/>
      <c r="T445" s="376"/>
      <c r="U445" s="376"/>
      <c r="V445" s="376"/>
      <c r="W445" s="376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4301020260</v>
      </c>
      <c r="D446" s="377">
        <v>4640242180526</v>
      </c>
      <c r="E446" s="377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9" t="s">
        <v>109</v>
      </c>
      <c r="L446" s="38">
        <v>50</v>
      </c>
      <c r="M446" s="619" t="s">
        <v>604</v>
      </c>
      <c r="N446" s="379"/>
      <c r="O446" s="379"/>
      <c r="P446" s="379"/>
      <c r="Q446" s="380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IFERROR(IF(V446=0,"",ROUNDUP(V446/H446,0)*0.02175),"")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16.5" customHeight="1" x14ac:dyDescent="0.25">
      <c r="A447" s="64" t="s">
        <v>605</v>
      </c>
      <c r="B447" s="64" t="s">
        <v>606</v>
      </c>
      <c r="C447" s="37">
        <v>4301020269</v>
      </c>
      <c r="D447" s="377">
        <v>4640242180519</v>
      </c>
      <c r="E447" s="377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9" t="s">
        <v>138</v>
      </c>
      <c r="L447" s="38">
        <v>50</v>
      </c>
      <c r="M447" s="620" t="s">
        <v>607</v>
      </c>
      <c r="N447" s="379"/>
      <c r="O447" s="379"/>
      <c r="P447" s="379"/>
      <c r="Q447" s="380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IFERROR(IF(V447=0,"",ROUNDUP(V447/H447,0)*0.02175),"")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ht="16.5" customHeight="1" x14ac:dyDescent="0.25">
      <c r="A448" s="64" t="s">
        <v>605</v>
      </c>
      <c r="B448" s="64" t="s">
        <v>608</v>
      </c>
      <c r="C448" s="37">
        <v>4301020230</v>
      </c>
      <c r="D448" s="377">
        <v>4680115881112</v>
      </c>
      <c r="E448" s="377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109</v>
      </c>
      <c r="L448" s="38">
        <v>50</v>
      </c>
      <c r="M448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9"/>
      <c r="O448" s="379"/>
      <c r="P448" s="379"/>
      <c r="Q448" s="380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9" t="s">
        <v>65</v>
      </c>
    </row>
    <row r="449" spans="1:52" x14ac:dyDescent="0.2">
      <c r="A449" s="384"/>
      <c r="B449" s="384"/>
      <c r="C449" s="384"/>
      <c r="D449" s="384"/>
      <c r="E449" s="384"/>
      <c r="F449" s="384"/>
      <c r="G449" s="384"/>
      <c r="H449" s="384"/>
      <c r="I449" s="384"/>
      <c r="J449" s="384"/>
      <c r="K449" s="384"/>
      <c r="L449" s="385"/>
      <c r="M449" s="381" t="s">
        <v>43</v>
      </c>
      <c r="N449" s="382"/>
      <c r="O449" s="382"/>
      <c r="P449" s="382"/>
      <c r="Q449" s="382"/>
      <c r="R449" s="382"/>
      <c r="S449" s="383"/>
      <c r="T449" s="43" t="s">
        <v>42</v>
      </c>
      <c r="U449" s="44">
        <f>IFERROR(U446/H446,"0")+IFERROR(U447/H447,"0")+IFERROR(U448/H448,"0")</f>
        <v>0</v>
      </c>
      <c r="V449" s="44">
        <f>IFERROR(V446/H446,"0")+IFERROR(V447/H447,"0")+IFERROR(V448/H448,"0")</f>
        <v>0</v>
      </c>
      <c r="W449" s="44">
        <f>IFERROR(IF(W446="",0,W446),"0")+IFERROR(IF(W447="",0,W447),"0")+IFERROR(IF(W448="",0,W448),"0")</f>
        <v>0</v>
      </c>
      <c r="X449" s="68"/>
      <c r="Y449" s="68"/>
    </row>
    <row r="450" spans="1:52" x14ac:dyDescent="0.2">
      <c r="A450" s="384"/>
      <c r="B450" s="384"/>
      <c r="C450" s="384"/>
      <c r="D450" s="384"/>
      <c r="E450" s="384"/>
      <c r="F450" s="384"/>
      <c r="G450" s="384"/>
      <c r="H450" s="384"/>
      <c r="I450" s="384"/>
      <c r="J450" s="384"/>
      <c r="K450" s="384"/>
      <c r="L450" s="385"/>
      <c r="M450" s="381" t="s">
        <v>43</v>
      </c>
      <c r="N450" s="382"/>
      <c r="O450" s="382"/>
      <c r="P450" s="382"/>
      <c r="Q450" s="382"/>
      <c r="R450" s="382"/>
      <c r="S450" s="383"/>
      <c r="T450" s="43" t="s">
        <v>0</v>
      </c>
      <c r="U450" s="44">
        <f>IFERROR(SUM(U446:U448),"0")</f>
        <v>0</v>
      </c>
      <c r="V450" s="44">
        <f>IFERROR(SUM(V446:V448),"0")</f>
        <v>0</v>
      </c>
      <c r="W450" s="43"/>
      <c r="X450" s="68"/>
      <c r="Y450" s="68"/>
    </row>
    <row r="451" spans="1:52" ht="14.25" customHeight="1" x14ac:dyDescent="0.25">
      <c r="A451" s="376" t="s">
        <v>75</v>
      </c>
      <c r="B451" s="376"/>
      <c r="C451" s="376"/>
      <c r="D451" s="376"/>
      <c r="E451" s="376"/>
      <c r="F451" s="376"/>
      <c r="G451" s="376"/>
      <c r="H451" s="376"/>
      <c r="I451" s="376"/>
      <c r="J451" s="376"/>
      <c r="K451" s="376"/>
      <c r="L451" s="376"/>
      <c r="M451" s="376"/>
      <c r="N451" s="376"/>
      <c r="O451" s="376"/>
      <c r="P451" s="376"/>
      <c r="Q451" s="376"/>
      <c r="R451" s="376"/>
      <c r="S451" s="376"/>
      <c r="T451" s="376"/>
      <c r="U451" s="376"/>
      <c r="V451" s="376"/>
      <c r="W451" s="376"/>
      <c r="X451" s="67"/>
      <c r="Y451" s="67"/>
    </row>
    <row r="452" spans="1:52" ht="27" customHeight="1" x14ac:dyDescent="0.25">
      <c r="A452" s="64" t="s">
        <v>609</v>
      </c>
      <c r="B452" s="64" t="s">
        <v>610</v>
      </c>
      <c r="C452" s="37">
        <v>4301031192</v>
      </c>
      <c r="D452" s="377">
        <v>4680115881167</v>
      </c>
      <c r="E452" s="377"/>
      <c r="F452" s="63">
        <v>0.73</v>
      </c>
      <c r="G452" s="38">
        <v>6</v>
      </c>
      <c r="H452" s="63">
        <v>4.38</v>
      </c>
      <c r="I452" s="63">
        <v>4.6399999999999997</v>
      </c>
      <c r="J452" s="38">
        <v>156</v>
      </c>
      <c r="K452" s="39" t="s">
        <v>78</v>
      </c>
      <c r="L452" s="38">
        <v>40</v>
      </c>
      <c r="M452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79"/>
      <c r="O452" s="379"/>
      <c r="P452" s="379"/>
      <c r="Q452" s="380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ht="27" customHeight="1" x14ac:dyDescent="0.25">
      <c r="A453" s="64" t="s">
        <v>611</v>
      </c>
      <c r="B453" s="64" t="s">
        <v>612</v>
      </c>
      <c r="C453" s="37">
        <v>4301031244</v>
      </c>
      <c r="D453" s="377">
        <v>4640242180595</v>
      </c>
      <c r="E453" s="377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9" t="s">
        <v>78</v>
      </c>
      <c r="L453" s="38">
        <v>40</v>
      </c>
      <c r="M453" s="623" t="s">
        <v>613</v>
      </c>
      <c r="N453" s="379"/>
      <c r="O453" s="379"/>
      <c r="P453" s="379"/>
      <c r="Q453" s="380"/>
      <c r="R453" s="40" t="s">
        <v>48</v>
      </c>
      <c r="S453" s="40" t="s">
        <v>48</v>
      </c>
      <c r="T453" s="41" t="s">
        <v>0</v>
      </c>
      <c r="U453" s="59">
        <v>48</v>
      </c>
      <c r="V453" s="56">
        <f>IFERROR(IF(U453="",0,CEILING((U453/$H453),1)*$H453),"")</f>
        <v>50.400000000000006</v>
      </c>
      <c r="W453" s="42">
        <f>IFERROR(IF(V453=0,"",ROUNDUP(V453/H453,0)*0.00753),"")</f>
        <v>9.0359999999999996E-2</v>
      </c>
      <c r="X453" s="69" t="s">
        <v>48</v>
      </c>
      <c r="Y453" s="70" t="s">
        <v>48</v>
      </c>
      <c r="AC453" s="71"/>
      <c r="AZ453" s="311" t="s">
        <v>65</v>
      </c>
    </row>
    <row r="454" spans="1:52" ht="27" customHeight="1" x14ac:dyDescent="0.25">
      <c r="A454" s="64" t="s">
        <v>611</v>
      </c>
      <c r="B454" s="64" t="s">
        <v>614</v>
      </c>
      <c r="C454" s="37">
        <v>4301031193</v>
      </c>
      <c r="D454" s="377">
        <v>4680115881136</v>
      </c>
      <c r="E454" s="377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9"/>
      <c r="O454" s="379"/>
      <c r="P454" s="379"/>
      <c r="Q454" s="380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12" t="s">
        <v>65</v>
      </c>
    </row>
    <row r="455" spans="1:52" x14ac:dyDescent="0.2">
      <c r="A455" s="384"/>
      <c r="B455" s="384"/>
      <c r="C455" s="384"/>
      <c r="D455" s="384"/>
      <c r="E455" s="384"/>
      <c r="F455" s="384"/>
      <c r="G455" s="384"/>
      <c r="H455" s="384"/>
      <c r="I455" s="384"/>
      <c r="J455" s="384"/>
      <c r="K455" s="384"/>
      <c r="L455" s="385"/>
      <c r="M455" s="381" t="s">
        <v>43</v>
      </c>
      <c r="N455" s="382"/>
      <c r="O455" s="382"/>
      <c r="P455" s="382"/>
      <c r="Q455" s="382"/>
      <c r="R455" s="382"/>
      <c r="S455" s="383"/>
      <c r="T455" s="43" t="s">
        <v>42</v>
      </c>
      <c r="U455" s="44">
        <f>IFERROR(U452/H452,"0")+IFERROR(U453/H453,"0")+IFERROR(U454/H454,"0")</f>
        <v>11.428571428571429</v>
      </c>
      <c r="V455" s="44">
        <f>IFERROR(V452/H452,"0")+IFERROR(V453/H453,"0")+IFERROR(V454/H454,"0")</f>
        <v>12</v>
      </c>
      <c r="W455" s="44">
        <f>IFERROR(IF(W452="",0,W452),"0")+IFERROR(IF(W453="",0,W453),"0")+IFERROR(IF(W454="",0,W454),"0")</f>
        <v>9.0359999999999996E-2</v>
      </c>
      <c r="X455" s="68"/>
      <c r="Y455" s="68"/>
    </row>
    <row r="456" spans="1:52" x14ac:dyDescent="0.2">
      <c r="A456" s="384"/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5"/>
      <c r="M456" s="381" t="s">
        <v>43</v>
      </c>
      <c r="N456" s="382"/>
      <c r="O456" s="382"/>
      <c r="P456" s="382"/>
      <c r="Q456" s="382"/>
      <c r="R456" s="382"/>
      <c r="S456" s="383"/>
      <c r="T456" s="43" t="s">
        <v>0</v>
      </c>
      <c r="U456" s="44">
        <f>IFERROR(SUM(U452:U454),"0")</f>
        <v>48</v>
      </c>
      <c r="V456" s="44">
        <f>IFERROR(SUM(V452:V454),"0")</f>
        <v>50.400000000000006</v>
      </c>
      <c r="W456" s="43"/>
      <c r="X456" s="68"/>
      <c r="Y456" s="68"/>
    </row>
    <row r="457" spans="1:52" ht="14.25" customHeight="1" x14ac:dyDescent="0.25">
      <c r="A457" s="376" t="s">
        <v>79</v>
      </c>
      <c r="B457" s="376"/>
      <c r="C457" s="376"/>
      <c r="D457" s="376"/>
      <c r="E457" s="376"/>
      <c r="F457" s="376"/>
      <c r="G457" s="376"/>
      <c r="H457" s="376"/>
      <c r="I457" s="376"/>
      <c r="J457" s="376"/>
      <c r="K457" s="376"/>
      <c r="L457" s="376"/>
      <c r="M457" s="376"/>
      <c r="N457" s="376"/>
      <c r="O457" s="376"/>
      <c r="P457" s="376"/>
      <c r="Q457" s="376"/>
      <c r="R457" s="376"/>
      <c r="S457" s="376"/>
      <c r="T457" s="376"/>
      <c r="U457" s="376"/>
      <c r="V457" s="376"/>
      <c r="W457" s="376"/>
      <c r="X457" s="67"/>
      <c r="Y457" s="67"/>
    </row>
    <row r="458" spans="1:52" ht="27" customHeight="1" x14ac:dyDescent="0.25">
      <c r="A458" s="64" t="s">
        <v>615</v>
      </c>
      <c r="B458" s="64" t="s">
        <v>616</v>
      </c>
      <c r="C458" s="37">
        <v>4301051381</v>
      </c>
      <c r="D458" s="377">
        <v>4680115881068</v>
      </c>
      <c r="E458" s="377"/>
      <c r="F458" s="63">
        <v>1.3</v>
      </c>
      <c r="G458" s="38">
        <v>6</v>
      </c>
      <c r="H458" s="63">
        <v>7.8</v>
      </c>
      <c r="I458" s="63">
        <v>8.2799999999999994</v>
      </c>
      <c r="J458" s="38">
        <v>56</v>
      </c>
      <c r="K458" s="39" t="s">
        <v>78</v>
      </c>
      <c r="L458" s="38">
        <v>30</v>
      </c>
      <c r="M458" s="62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79"/>
      <c r="O458" s="379"/>
      <c r="P458" s="379"/>
      <c r="Q458" s="380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71"/>
      <c r="AZ458" s="313" t="s">
        <v>65</v>
      </c>
    </row>
    <row r="459" spans="1:52" ht="27" customHeight="1" x14ac:dyDescent="0.25">
      <c r="A459" s="64" t="s">
        <v>617</v>
      </c>
      <c r="B459" s="64" t="s">
        <v>618</v>
      </c>
      <c r="C459" s="37">
        <v>4301051382</v>
      </c>
      <c r="D459" s="377">
        <v>4680115881075</v>
      </c>
      <c r="E459" s="377"/>
      <c r="F459" s="63">
        <v>0.5</v>
      </c>
      <c r="G459" s="38">
        <v>6</v>
      </c>
      <c r="H459" s="63">
        <v>3</v>
      </c>
      <c r="I459" s="63">
        <v>3.2</v>
      </c>
      <c r="J459" s="38">
        <v>156</v>
      </c>
      <c r="K459" s="39" t="s">
        <v>78</v>
      </c>
      <c r="L459" s="38">
        <v>30</v>
      </c>
      <c r="M459" s="62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79"/>
      <c r="O459" s="379"/>
      <c r="P459" s="379"/>
      <c r="Q459" s="380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IFERROR(IF(V459=0,"",ROUNDUP(V459/H459,0)*0.00753),"")</f>
        <v/>
      </c>
      <c r="X459" s="69" t="s">
        <v>48</v>
      </c>
      <c r="Y459" s="70" t="s">
        <v>48</v>
      </c>
      <c r="AC459" s="71"/>
      <c r="AZ459" s="314" t="s">
        <v>65</v>
      </c>
    </row>
    <row r="460" spans="1:52" x14ac:dyDescent="0.2">
      <c r="A460" s="384"/>
      <c r="B460" s="384"/>
      <c r="C460" s="384"/>
      <c r="D460" s="384"/>
      <c r="E460" s="384"/>
      <c r="F460" s="384"/>
      <c r="G460" s="384"/>
      <c r="H460" s="384"/>
      <c r="I460" s="384"/>
      <c r="J460" s="384"/>
      <c r="K460" s="384"/>
      <c r="L460" s="385"/>
      <c r="M460" s="381" t="s">
        <v>43</v>
      </c>
      <c r="N460" s="382"/>
      <c r="O460" s="382"/>
      <c r="P460" s="382"/>
      <c r="Q460" s="382"/>
      <c r="R460" s="382"/>
      <c r="S460" s="383"/>
      <c r="T460" s="43" t="s">
        <v>42</v>
      </c>
      <c r="U460" s="44">
        <f>IFERROR(U458/H458,"0")+IFERROR(U459/H459,"0")</f>
        <v>0</v>
      </c>
      <c r="V460" s="44">
        <f>IFERROR(V458/H458,"0")+IFERROR(V459/H459,"0")</f>
        <v>0</v>
      </c>
      <c r="W460" s="44">
        <f>IFERROR(IF(W458="",0,W458),"0")+IFERROR(IF(W459="",0,W459),"0")</f>
        <v>0</v>
      </c>
      <c r="X460" s="68"/>
      <c r="Y460" s="68"/>
    </row>
    <row r="461" spans="1:52" x14ac:dyDescent="0.2">
      <c r="A461" s="384"/>
      <c r="B461" s="384"/>
      <c r="C461" s="384"/>
      <c r="D461" s="384"/>
      <c r="E461" s="384"/>
      <c r="F461" s="384"/>
      <c r="G461" s="384"/>
      <c r="H461" s="384"/>
      <c r="I461" s="384"/>
      <c r="J461" s="384"/>
      <c r="K461" s="384"/>
      <c r="L461" s="385"/>
      <c r="M461" s="381" t="s">
        <v>43</v>
      </c>
      <c r="N461" s="382"/>
      <c r="O461" s="382"/>
      <c r="P461" s="382"/>
      <c r="Q461" s="382"/>
      <c r="R461" s="382"/>
      <c r="S461" s="383"/>
      <c r="T461" s="43" t="s">
        <v>0</v>
      </c>
      <c r="U461" s="44">
        <f>IFERROR(SUM(U458:U459),"0")</f>
        <v>0</v>
      </c>
      <c r="V461" s="44">
        <f>IFERROR(SUM(V458:V459),"0")</f>
        <v>0</v>
      </c>
      <c r="W461" s="43"/>
      <c r="X461" s="68"/>
      <c r="Y461" s="68"/>
    </row>
    <row r="462" spans="1:52" ht="16.5" customHeight="1" x14ac:dyDescent="0.25">
      <c r="A462" s="375" t="s">
        <v>619</v>
      </c>
      <c r="B462" s="375"/>
      <c r="C462" s="375"/>
      <c r="D462" s="375"/>
      <c r="E462" s="375"/>
      <c r="F462" s="375"/>
      <c r="G462" s="375"/>
      <c r="H462" s="375"/>
      <c r="I462" s="375"/>
      <c r="J462" s="375"/>
      <c r="K462" s="375"/>
      <c r="L462" s="375"/>
      <c r="M462" s="375"/>
      <c r="N462" s="375"/>
      <c r="O462" s="375"/>
      <c r="P462" s="375"/>
      <c r="Q462" s="375"/>
      <c r="R462" s="375"/>
      <c r="S462" s="375"/>
      <c r="T462" s="375"/>
      <c r="U462" s="375"/>
      <c r="V462" s="375"/>
      <c r="W462" s="375"/>
      <c r="X462" s="66"/>
      <c r="Y462" s="66"/>
    </row>
    <row r="463" spans="1:52" ht="14.25" customHeight="1" x14ac:dyDescent="0.25">
      <c r="A463" s="376" t="s">
        <v>79</v>
      </c>
      <c r="B463" s="376"/>
      <c r="C463" s="376"/>
      <c r="D463" s="376"/>
      <c r="E463" s="376"/>
      <c r="F463" s="376"/>
      <c r="G463" s="376"/>
      <c r="H463" s="376"/>
      <c r="I463" s="376"/>
      <c r="J463" s="376"/>
      <c r="K463" s="376"/>
      <c r="L463" s="376"/>
      <c r="M463" s="376"/>
      <c r="N463" s="376"/>
      <c r="O463" s="376"/>
      <c r="P463" s="376"/>
      <c r="Q463" s="376"/>
      <c r="R463" s="376"/>
      <c r="S463" s="376"/>
      <c r="T463" s="376"/>
      <c r="U463" s="376"/>
      <c r="V463" s="376"/>
      <c r="W463" s="376"/>
      <c r="X463" s="67"/>
      <c r="Y463" s="67"/>
    </row>
    <row r="464" spans="1:52" ht="16.5" customHeight="1" x14ac:dyDescent="0.25">
      <c r="A464" s="64" t="s">
        <v>620</v>
      </c>
      <c r="B464" s="64" t="s">
        <v>621</v>
      </c>
      <c r="C464" s="37">
        <v>4301051310</v>
      </c>
      <c r="D464" s="377">
        <v>4680115880870</v>
      </c>
      <c r="E464" s="377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9" t="s">
        <v>138</v>
      </c>
      <c r="L464" s="38">
        <v>40</v>
      </c>
      <c r="M464" s="62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79"/>
      <c r="O464" s="379"/>
      <c r="P464" s="379"/>
      <c r="Q464" s="380"/>
      <c r="R464" s="40" t="s">
        <v>48</v>
      </c>
      <c r="S464" s="40" t="s">
        <v>48</v>
      </c>
      <c r="T464" s="41" t="s">
        <v>0</v>
      </c>
      <c r="U464" s="59">
        <v>0</v>
      </c>
      <c r="V464" s="56">
        <f>IFERROR(IF(U464="",0,CEILING((U464/$H464),1)*$H464),"")</f>
        <v>0</v>
      </c>
      <c r="W464" s="42" t="str">
        <f>IFERROR(IF(V464=0,"",ROUNDUP(V464/H464,0)*0.02175),"")</f>
        <v/>
      </c>
      <c r="X464" s="69" t="s">
        <v>48</v>
      </c>
      <c r="Y464" s="70" t="s">
        <v>48</v>
      </c>
      <c r="AC464" s="71"/>
      <c r="AZ464" s="315" t="s">
        <v>65</v>
      </c>
    </row>
    <row r="465" spans="1:28" x14ac:dyDescent="0.2">
      <c r="A465" s="384"/>
      <c r="B465" s="384"/>
      <c r="C465" s="384"/>
      <c r="D465" s="384"/>
      <c r="E465" s="384"/>
      <c r="F465" s="384"/>
      <c r="G465" s="384"/>
      <c r="H465" s="384"/>
      <c r="I465" s="384"/>
      <c r="J465" s="384"/>
      <c r="K465" s="384"/>
      <c r="L465" s="385"/>
      <c r="M465" s="381" t="s">
        <v>43</v>
      </c>
      <c r="N465" s="382"/>
      <c r="O465" s="382"/>
      <c r="P465" s="382"/>
      <c r="Q465" s="382"/>
      <c r="R465" s="382"/>
      <c r="S465" s="383"/>
      <c r="T465" s="43" t="s">
        <v>42</v>
      </c>
      <c r="U465" s="44">
        <f>IFERROR(U464/H464,"0")</f>
        <v>0</v>
      </c>
      <c r="V465" s="44">
        <f>IFERROR(V464/H464,"0")</f>
        <v>0</v>
      </c>
      <c r="W465" s="44">
        <f>IFERROR(IF(W464="",0,W464),"0")</f>
        <v>0</v>
      </c>
      <c r="X465" s="68"/>
      <c r="Y465" s="68"/>
    </row>
    <row r="466" spans="1:28" x14ac:dyDescent="0.2">
      <c r="A466" s="384"/>
      <c r="B466" s="384"/>
      <c r="C466" s="384"/>
      <c r="D466" s="384"/>
      <c r="E466" s="384"/>
      <c r="F466" s="384"/>
      <c r="G466" s="384"/>
      <c r="H466" s="384"/>
      <c r="I466" s="384"/>
      <c r="J466" s="384"/>
      <c r="K466" s="384"/>
      <c r="L466" s="385"/>
      <c r="M466" s="381" t="s">
        <v>43</v>
      </c>
      <c r="N466" s="382"/>
      <c r="O466" s="382"/>
      <c r="P466" s="382"/>
      <c r="Q466" s="382"/>
      <c r="R466" s="382"/>
      <c r="S466" s="383"/>
      <c r="T466" s="43" t="s">
        <v>0</v>
      </c>
      <c r="U466" s="44">
        <f>IFERROR(SUM(U464:U464),"0")</f>
        <v>0</v>
      </c>
      <c r="V466" s="44">
        <f>IFERROR(SUM(V464:V464),"0")</f>
        <v>0</v>
      </c>
      <c r="W466" s="43"/>
      <c r="X466" s="68"/>
      <c r="Y466" s="68"/>
    </row>
    <row r="467" spans="1:28" ht="15" customHeight="1" x14ac:dyDescent="0.2">
      <c r="A467" s="384"/>
      <c r="B467" s="384"/>
      <c r="C467" s="384"/>
      <c r="D467" s="384"/>
      <c r="E467" s="384"/>
      <c r="F467" s="384"/>
      <c r="G467" s="384"/>
      <c r="H467" s="384"/>
      <c r="I467" s="384"/>
      <c r="J467" s="384"/>
      <c r="K467" s="384"/>
      <c r="L467" s="631"/>
      <c r="M467" s="628" t="s">
        <v>36</v>
      </c>
      <c r="N467" s="629"/>
      <c r="O467" s="629"/>
      <c r="P467" s="629"/>
      <c r="Q467" s="629"/>
      <c r="R467" s="629"/>
      <c r="S467" s="630"/>
      <c r="T467" s="43" t="s">
        <v>0</v>
      </c>
      <c r="U467" s="44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4046.2299999999996</v>
      </c>
      <c r="V467" s="44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4086.2499999999995</v>
      </c>
      <c r="W467" s="43"/>
      <c r="X467" s="68"/>
      <c r="Y467" s="68"/>
    </row>
    <row r="468" spans="1:28" x14ac:dyDescent="0.2">
      <c r="A468" s="384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631"/>
      <c r="M468" s="628" t="s">
        <v>37</v>
      </c>
      <c r="N468" s="629"/>
      <c r="O468" s="629"/>
      <c r="P468" s="629"/>
      <c r="Q468" s="629"/>
      <c r="R468" s="629"/>
      <c r="S468" s="630"/>
      <c r="T468" s="43" t="s">
        <v>0</v>
      </c>
      <c r="U468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4309.8177477025911</v>
      </c>
      <c r="V46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4352.2020000000011</v>
      </c>
      <c r="W468" s="43"/>
      <c r="X468" s="68"/>
      <c r="Y468" s="68"/>
    </row>
    <row r="469" spans="1:28" x14ac:dyDescent="0.2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631"/>
      <c r="M469" s="628" t="s">
        <v>38</v>
      </c>
      <c r="N469" s="629"/>
      <c r="O469" s="629"/>
      <c r="P469" s="629"/>
      <c r="Q469" s="629"/>
      <c r="R469" s="629"/>
      <c r="S469" s="630"/>
      <c r="T469" s="43" t="s">
        <v>23</v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8</v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9</v>
      </c>
      <c r="W469" s="43"/>
      <c r="X469" s="68"/>
      <c r="Y469" s="68"/>
    </row>
    <row r="470" spans="1:28" x14ac:dyDescent="0.2">
      <c r="A470" s="384"/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631"/>
      <c r="M470" s="628" t="s">
        <v>39</v>
      </c>
      <c r="N470" s="629"/>
      <c r="O470" s="629"/>
      <c r="P470" s="629"/>
      <c r="Q470" s="629"/>
      <c r="R470" s="629"/>
      <c r="S470" s="630"/>
      <c r="T470" s="43" t="s">
        <v>0</v>
      </c>
      <c r="U470" s="44">
        <f>GrossWeightTotal+PalletQtyTotal*25</f>
        <v>4509.8177477025911</v>
      </c>
      <c r="V470" s="44">
        <f>GrossWeightTotalR+PalletQtyTotalR*25</f>
        <v>4577.2020000000011</v>
      </c>
      <c r="W470" s="43"/>
      <c r="X470" s="68"/>
      <c r="Y470" s="68"/>
    </row>
    <row r="471" spans="1:28" x14ac:dyDescent="0.2">
      <c r="A471" s="384"/>
      <c r="B471" s="384"/>
      <c r="C471" s="384"/>
      <c r="D471" s="384"/>
      <c r="E471" s="384"/>
      <c r="F471" s="384"/>
      <c r="G471" s="384"/>
      <c r="H471" s="384"/>
      <c r="I471" s="384"/>
      <c r="J471" s="384"/>
      <c r="K471" s="384"/>
      <c r="L471" s="631"/>
      <c r="M471" s="628" t="s">
        <v>40</v>
      </c>
      <c r="N471" s="629"/>
      <c r="O471" s="629"/>
      <c r="P471" s="629"/>
      <c r="Q471" s="629"/>
      <c r="R471" s="629"/>
      <c r="S471" s="630"/>
      <c r="T471" s="43" t="s">
        <v>23</v>
      </c>
      <c r="U471" s="44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976.50631207648746</v>
      </c>
      <c r="V471" s="44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984</v>
      </c>
      <c r="W471" s="43"/>
      <c r="X471" s="68"/>
      <c r="Y471" s="68"/>
    </row>
    <row r="472" spans="1:28" ht="14.25" x14ac:dyDescent="0.2">
      <c r="A472" s="384"/>
      <c r="B472" s="384"/>
      <c r="C472" s="384"/>
      <c r="D472" s="384"/>
      <c r="E472" s="384"/>
      <c r="F472" s="384"/>
      <c r="G472" s="384"/>
      <c r="H472" s="384"/>
      <c r="I472" s="384"/>
      <c r="J472" s="384"/>
      <c r="K472" s="384"/>
      <c r="L472" s="631"/>
      <c r="M472" s="628" t="s">
        <v>41</v>
      </c>
      <c r="N472" s="629"/>
      <c r="O472" s="629"/>
      <c r="P472" s="629"/>
      <c r="Q472" s="629"/>
      <c r="R472" s="629"/>
      <c r="S472" s="630"/>
      <c r="T472" s="46" t="s">
        <v>54</v>
      </c>
      <c r="U472" s="43"/>
      <c r="V472" s="43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9.2170700000000014</v>
      </c>
      <c r="X472" s="68"/>
      <c r="Y472" s="68"/>
    </row>
    <row r="473" spans="1:28" ht="13.5" thickBot="1" x14ac:dyDescent="0.25"/>
    <row r="474" spans="1:28" ht="27" thickTop="1" thickBot="1" x14ac:dyDescent="0.25">
      <c r="A474" s="47" t="s">
        <v>9</v>
      </c>
      <c r="B474" s="72" t="s">
        <v>74</v>
      </c>
      <c r="C474" s="632" t="s">
        <v>104</v>
      </c>
      <c r="D474" s="632" t="s">
        <v>104</v>
      </c>
      <c r="E474" s="632" t="s">
        <v>104</v>
      </c>
      <c r="F474" s="632" t="s">
        <v>104</v>
      </c>
      <c r="G474" s="632" t="s">
        <v>240</v>
      </c>
      <c r="H474" s="632" t="s">
        <v>240</v>
      </c>
      <c r="I474" s="632" t="s">
        <v>240</v>
      </c>
      <c r="J474" s="632" t="s">
        <v>240</v>
      </c>
      <c r="K474" s="632" t="s">
        <v>240</v>
      </c>
      <c r="L474" s="632" t="s">
        <v>240</v>
      </c>
      <c r="M474" s="632" t="s">
        <v>430</v>
      </c>
      <c r="N474" s="632" t="s">
        <v>430</v>
      </c>
      <c r="O474" s="632" t="s">
        <v>477</v>
      </c>
      <c r="P474" s="632" t="s">
        <v>477</v>
      </c>
      <c r="Q474" s="72" t="s">
        <v>554</v>
      </c>
      <c r="R474" s="632" t="s">
        <v>596</v>
      </c>
      <c r="S474" s="632" t="s">
        <v>596</v>
      </c>
      <c r="T474" s="1"/>
      <c r="Y474" s="61"/>
      <c r="AB474" s="1"/>
    </row>
    <row r="475" spans="1:28" ht="14.25" customHeight="1" thickTop="1" x14ac:dyDescent="0.2">
      <c r="A475" s="633" t="s">
        <v>10</v>
      </c>
      <c r="B475" s="632" t="s">
        <v>74</v>
      </c>
      <c r="C475" s="632" t="s">
        <v>105</v>
      </c>
      <c r="D475" s="632" t="s">
        <v>112</v>
      </c>
      <c r="E475" s="632" t="s">
        <v>104</v>
      </c>
      <c r="F475" s="632" t="s">
        <v>231</v>
      </c>
      <c r="G475" s="632" t="s">
        <v>241</v>
      </c>
      <c r="H475" s="632" t="s">
        <v>248</v>
      </c>
      <c r="I475" s="632" t="s">
        <v>265</v>
      </c>
      <c r="J475" s="632" t="s">
        <v>325</v>
      </c>
      <c r="K475" s="632" t="s">
        <v>398</v>
      </c>
      <c r="L475" s="632" t="s">
        <v>416</v>
      </c>
      <c r="M475" s="632" t="s">
        <v>431</v>
      </c>
      <c r="N475" s="632" t="s">
        <v>454</v>
      </c>
      <c r="O475" s="632" t="s">
        <v>478</v>
      </c>
      <c r="P475" s="632" t="s">
        <v>530</v>
      </c>
      <c r="Q475" s="632" t="s">
        <v>554</v>
      </c>
      <c r="R475" s="632" t="s">
        <v>597</v>
      </c>
      <c r="S475" s="632" t="s">
        <v>619</v>
      </c>
      <c r="T475" s="1"/>
      <c r="Y475" s="61"/>
      <c r="AB475" s="1"/>
    </row>
    <row r="476" spans="1:28" ht="13.5" thickBot="1" x14ac:dyDescent="0.25">
      <c r="A476" s="634"/>
      <c r="B476" s="632"/>
      <c r="C476" s="632"/>
      <c r="D476" s="632"/>
      <c r="E476" s="632"/>
      <c r="F476" s="632"/>
      <c r="G476" s="632"/>
      <c r="H476" s="632"/>
      <c r="I476" s="632"/>
      <c r="J476" s="632"/>
      <c r="K476" s="632"/>
      <c r="L476" s="632"/>
      <c r="M476" s="632"/>
      <c r="N476" s="632"/>
      <c r="O476" s="632"/>
      <c r="P476" s="632"/>
      <c r="Q476" s="632"/>
      <c r="R476" s="632"/>
      <c r="S476" s="632"/>
      <c r="T476" s="1"/>
      <c r="Y476" s="61"/>
      <c r="AB476" s="1"/>
    </row>
    <row r="477" spans="1:28" ht="18" thickTop="1" thickBot="1" x14ac:dyDescent="0.25">
      <c r="A477" s="47" t="s">
        <v>13</v>
      </c>
      <c r="B477" s="53">
        <f>IFERROR(V22*1,"0")+IFERROR(V26*1,"0")+IFERROR(V27*1,"0")+IFERROR(V28*1,"0")+IFERROR(V29*1,"0")+IFERROR(V30*1,"0")+IFERROR(V31*1,"0")+IFERROR(V35*1,"0")+IFERROR(V39*1,"0")+IFERROR(V43*1,"0")</f>
        <v>0</v>
      </c>
      <c r="C477" s="53">
        <f>IFERROR(V49*1,"0")+IFERROR(V50*1,"0")</f>
        <v>461.70000000000005</v>
      </c>
      <c r="D477" s="53">
        <f>IFERROR(V55*1,"0")+IFERROR(V56*1,"0")+IFERROR(V57*1,"0")+IFERROR(V58*1,"0")</f>
        <v>291.60000000000002</v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923.59999999999991</v>
      </c>
      <c r="F477" s="53">
        <f>IFERROR(V125*1,"0")+IFERROR(V126*1,"0")+IFERROR(V127*1,"0")+IFERROR(V128*1,"0")</f>
        <v>226.8</v>
      </c>
      <c r="G477" s="53">
        <f>IFERROR(V134*1,"0")+IFERROR(V135*1,"0")+IFERROR(V136*1,"0")</f>
        <v>0</v>
      </c>
      <c r="H477" s="53">
        <f>IFERROR(V141*1,"0")+IFERROR(V142*1,"0")+IFERROR(V143*1,"0")+IFERROR(V144*1,"0")+IFERROR(V145*1,"0")+IFERROR(V146*1,"0")+IFERROR(V147*1,"0")+IFERROR(V148*1,"0")</f>
        <v>21</v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278.39999999999998</v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665.63000000000011</v>
      </c>
      <c r="K477" s="53">
        <f>IFERROR(V254*1,"0")+IFERROR(V255*1,"0")+IFERROR(V256*1,"0")+IFERROR(V257*1,"0")+IFERROR(V258*1,"0")+IFERROR(V259*1,"0")+IFERROR(V260*1,"0")+IFERROR(V264*1,"0")+IFERROR(V265*1,"0")</f>
        <v>0</v>
      </c>
      <c r="L477" s="53">
        <f>IFERROR(V270*1,"0")+IFERROR(V274*1,"0")+IFERROR(V275*1,"0")+IFERROR(V276*1,"0")+IFERROR(V280*1,"0")+IFERROR(V284*1,"0")</f>
        <v>220.07999999999998</v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>867</v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>12</v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68.039999999999992</v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>0</v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0</v>
      </c>
      <c r="R477" s="53">
        <f>IFERROR(V441*1,"0")+IFERROR(V442*1,"0")+IFERROR(V446*1,"0")+IFERROR(V447*1,"0")+IFERROR(V448*1,"0")+IFERROR(V452*1,"0")+IFERROR(V453*1,"0")+IFERROR(V454*1,"0")+IFERROR(V458*1,"0")+IFERROR(V459*1,"0")</f>
        <v>50.400000000000006</v>
      </c>
      <c r="S477" s="53">
        <f>IFERROR(V464*1,"0")</f>
        <v>0</v>
      </c>
      <c r="T477" s="1"/>
      <c r="Y477" s="61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46"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622</v>
      </c>
      <c r="H1" s="9"/>
    </row>
    <row r="3" spans="2:8" x14ac:dyDescent="0.2">
      <c r="B3" s="54" t="s">
        <v>623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625</v>
      </c>
      <c r="C6" s="54" t="s">
        <v>626</v>
      </c>
      <c r="D6" s="54" t="s">
        <v>627</v>
      </c>
      <c r="E6" s="54" t="s">
        <v>48</v>
      </c>
    </row>
    <row r="7" spans="2:8" x14ac:dyDescent="0.2">
      <c r="B7" s="54" t="s">
        <v>628</v>
      </c>
      <c r="C7" s="54" t="s">
        <v>629</v>
      </c>
      <c r="D7" s="54" t="s">
        <v>630</v>
      </c>
      <c r="E7" s="54" t="s">
        <v>48</v>
      </c>
    </row>
    <row r="9" spans="2:8" x14ac:dyDescent="0.2">
      <c r="B9" s="54" t="s">
        <v>631</v>
      </c>
      <c r="C9" s="54" t="s">
        <v>626</v>
      </c>
      <c r="D9" s="54" t="s">
        <v>48</v>
      </c>
      <c r="E9" s="54" t="s">
        <v>48</v>
      </c>
    </row>
    <row r="11" spans="2:8" x14ac:dyDescent="0.2">
      <c r="B11" s="54" t="s">
        <v>632</v>
      </c>
      <c r="C11" s="54" t="s">
        <v>629</v>
      </c>
      <c r="D11" s="54" t="s">
        <v>48</v>
      </c>
      <c r="E11" s="54" t="s">
        <v>48</v>
      </c>
    </row>
    <row r="13" spans="2:8" x14ac:dyDescent="0.2">
      <c r="B13" s="54" t="s">
        <v>633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636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637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638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639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640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641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643</v>
      </c>
      <c r="C23" s="54" t="s">
        <v>48</v>
      </c>
      <c r="D23" s="54" t="s">
        <v>48</v>
      </c>
      <c r="E23" s="54" t="s">
        <v>48</v>
      </c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1016</vt:i4>
      </vt:variant>
    </vt:vector>
  </HeadingPairs>
  <TitlesOfParts>
    <vt:vector size="10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maxcomnet2</cp:lastModifiedBy>
  <dcterms:created xsi:type="dcterms:W3CDTF">2021-11-12T12:13:19Z</dcterms:created>
  <dcterms:modified xsi:type="dcterms:W3CDTF">2023-10-16T08:44:10Z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