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256" windowHeight="11736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заказа'!$B$18:$W$463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zoomScale="85" zoomScaleNormal="85" zoomScaleSheetLayoutView="100" workbookViewId="0">
      <selection activeCell="D6" sqref="D6:K6"/>
    </sheetView>
  </sheetViews>
  <sheetFormatPr baseColWidth="8" defaultColWidth="9.109375" defaultRowHeight="13.2"/>
  <cols>
    <col width="9.109375" customWidth="1" style="1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width="9.44140625" customWidth="1" style="5" min="11" max="11"/>
    <col width="10.44140625" customWidth="1" style="4" min="12" max="12"/>
    <col width="7.44140625" customWidth="1" style="2" min="13" max="13"/>
    <col width="15.5546875" customWidth="1" style="2" min="14" max="14"/>
    <col width="8.109375" customWidth="1" style="1" min="15" max="15"/>
    <col width="6.109375" customWidth="1" style="1" min="16" max="16"/>
    <col width="10.88671875" customWidth="1" style="3" min="17" max="17"/>
    <col width="10.44140625" customWidth="1" style="3" min="18" max="18"/>
    <col width="9.44140625" customWidth="1" style="3" min="19" max="19"/>
    <col width="8.44140625" customWidth="1" style="3" min="20" max="20"/>
    <col width="10" customWidth="1" style="1" min="21" max="21"/>
    <col width="11" customWidth="1" style="1" min="22" max="22"/>
    <col width="10" customWidth="1" style="1" min="23" max="23"/>
    <col width="11.5546875" customWidth="1" style="1" min="24" max="24"/>
    <col width="10.44140625" customWidth="1" style="1" min="25" max="25"/>
    <col width="11.44140625" bestFit="1" customWidth="1" style="61" min="26" max="26"/>
    <col width="9.109375" customWidth="1" style="61" min="27" max="27"/>
    <col width="8.88671875" customWidth="1" style="61" min="28" max="28"/>
    <col width="13.5546875" customWidth="1" style="1" min="29" max="29"/>
    <col width="9.109375" customWidth="1" style="1" min="30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O1" s="311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" customFormat="1" customHeight="1" s="348">
      <c r="A5" s="314" t="inlineStr">
        <is>
          <t xml:space="preserve">Ваш контактный телефон и имя: </t>
        </is>
      </c>
      <c r="B5" s="623" t="n"/>
      <c r="C5" s="624" t="n"/>
      <c r="D5" s="315" t="n"/>
      <c r="E5" s="625" t="n"/>
      <c r="F5" s="316" t="inlineStr">
        <is>
          <t>Комментарий к заказу:</t>
        </is>
      </c>
      <c r="G5" s="624" t="n"/>
      <c r="H5" s="315" t="n"/>
      <c r="I5" s="626" t="n"/>
      <c r="J5" s="626" t="n"/>
      <c r="K5" s="625" t="n"/>
      <c r="M5" s="29" t="inlineStr">
        <is>
          <t>Дата загрузки</t>
        </is>
      </c>
      <c r="N5" s="627" t="n">
        <v>45216</v>
      </c>
      <c r="O5" s="628" t="n"/>
      <c r="Q5" s="319" t="inlineStr">
        <is>
          <t>Способ доставки (доставка/самовывоз)</t>
        </is>
      </c>
      <c r="R5" s="629" t="n"/>
      <c r="S5" s="630" t="inlineStr">
        <is>
          <t>Самовывоз</t>
        </is>
      </c>
      <c r="T5" s="628" t="n"/>
      <c r="Y5" s="60" t="n"/>
      <c r="Z5" s="60" t="n"/>
      <c r="AA5" s="60" t="n"/>
    </row>
    <row r="6" ht="24" customFormat="1" customHeight="1" s="348">
      <c r="A6" s="314" t="inlineStr">
        <is>
          <t>Адрес доставки:</t>
        </is>
      </c>
      <c r="B6" s="623" t="n"/>
      <c r="C6" s="624" t="n"/>
      <c r="D6" s="322" t="inlineStr">
        <is>
          <t>ЛП, ООО, Краснодарский край, Сочи г, Строительный пер, д. 10А,</t>
        </is>
      </c>
      <c r="E6" s="631" t="n"/>
      <c r="F6" s="631" t="n"/>
      <c r="G6" s="631" t="n"/>
      <c r="H6" s="631" t="n"/>
      <c r="I6" s="631" t="n"/>
      <c r="J6" s="631" t="n"/>
      <c r="K6" s="628" t="n"/>
      <c r="M6" s="29" t="inlineStr">
        <is>
          <t>День недели</t>
        </is>
      </c>
      <c r="N6" s="323">
        <f>IF(N5=0," ",CHOOSE(WEEKDAY(N5,2),"Понедельник","Вторник","Среда","Четверг","Пятница","Суббота","Воскресенье"))</f>
        <v/>
      </c>
      <c r="O6" s="632" t="n"/>
      <c r="Q6" s="325" t="inlineStr">
        <is>
          <t>Наименование клиента</t>
        </is>
      </c>
      <c r="R6" s="629" t="n"/>
      <c r="S6" s="633" t="inlineStr">
        <is>
          <t>ОБЩЕСТВО С ОГРАНИЧЕННОЙ ОТВЕТСТВЕННОСТЬЮ "ЛОГИСТИЧЕСКИЙ ПАРТНЕР"</t>
        </is>
      </c>
      <c r="T6" s="634" t="n"/>
      <c r="Y6" s="60" t="n"/>
      <c r="Z6" s="60" t="n"/>
      <c r="AA6" s="60" t="n"/>
    </row>
    <row r="7" hidden="1" ht="21.75" customFormat="1" customHeight="1" s="348">
      <c r="A7" s="65" t="n"/>
      <c r="B7" s="65" t="n"/>
      <c r="C7" s="65" t="n"/>
      <c r="D7" s="635">
        <f>IFERROR(VLOOKUP(DeliveryAddress,Table,3,0),1)</f>
        <v/>
      </c>
      <c r="E7" s="636" t="n"/>
      <c r="F7" s="636" t="n"/>
      <c r="G7" s="636" t="n"/>
      <c r="H7" s="636" t="n"/>
      <c r="I7" s="636" t="n"/>
      <c r="J7" s="636" t="n"/>
      <c r="K7" s="637" t="n"/>
      <c r="M7" s="29" t="n"/>
      <c r="N7" s="49" t="n"/>
      <c r="O7" s="49" t="n"/>
      <c r="Q7" s="1" t="n"/>
      <c r="R7" s="629" t="n"/>
      <c r="S7" s="638" t="n"/>
      <c r="T7" s="639" t="n"/>
      <c r="Y7" s="60" t="n"/>
      <c r="Z7" s="60" t="n"/>
      <c r="AA7" s="60" t="n"/>
    </row>
    <row r="8" ht="25.5" customFormat="1" customHeight="1" s="348">
      <c r="A8" s="335" t="inlineStr">
        <is>
          <t>Адрес сдачи груза:</t>
        </is>
      </c>
      <c r="B8" s="640" t="n"/>
      <c r="C8" s="641" t="n"/>
      <c r="D8" s="336" t="n"/>
      <c r="E8" s="642" t="n"/>
      <c r="F8" s="642" t="n"/>
      <c r="G8" s="642" t="n"/>
      <c r="H8" s="642" t="n"/>
      <c r="I8" s="642" t="n"/>
      <c r="J8" s="642" t="n"/>
      <c r="K8" s="643" t="n"/>
      <c r="M8" s="29" t="inlineStr">
        <is>
          <t>Время загрузки</t>
        </is>
      </c>
      <c r="N8" s="337" t="n">
        <v>0.3333333333333333</v>
      </c>
      <c r="O8" s="628" t="n"/>
      <c r="Q8" s="1" t="n"/>
      <c r="R8" s="629" t="n"/>
      <c r="S8" s="638" t="n"/>
      <c r="T8" s="639" t="n"/>
      <c r="Y8" s="60" t="n"/>
      <c r="Z8" s="60" t="n"/>
      <c r="AA8" s="60" t="n"/>
    </row>
    <row r="9" ht="39.9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7" t="n"/>
      <c r="O9" s="628" t="n"/>
      <c r="Q9" s="1" t="n"/>
      <c r="R9" s="629" t="n"/>
      <c r="S9" s="644" t="n"/>
      <c r="T9" s="645" t="n"/>
      <c r="U9" s="50" t="n"/>
      <c r="V9" s="50" t="n"/>
      <c r="W9" s="50" t="n"/>
      <c r="X9" s="50" t="n"/>
      <c r="Y9" s="60" t="n"/>
      <c r="Z9" s="60" t="n"/>
      <c r="AA9" s="60" t="n"/>
    </row>
    <row r="10" ht="26.4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7" t="n"/>
      <c r="O10" s="628" t="n"/>
      <c r="R10" s="29" t="inlineStr">
        <is>
          <t>КОД Аксапты Клиента</t>
        </is>
      </c>
      <c r="S10" s="646" t="inlineStr">
        <is>
          <t>590704</t>
        </is>
      </c>
      <c r="T10" s="634" t="n"/>
      <c r="U10" s="51" t="n"/>
      <c r="V10" s="51" t="n"/>
      <c r="W10" s="51" t="n"/>
      <c r="X10" s="51" t="n"/>
      <c r="Y10" s="60" t="n"/>
      <c r="Z10" s="60" t="n"/>
      <c r="AA10" s="60" t="n"/>
    </row>
    <row r="11" ht="15.9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7" t="n"/>
      <c r="O11" s="628" t="n"/>
      <c r="R11" s="29" t="inlineStr">
        <is>
          <t>Тип заказа</t>
        </is>
      </c>
      <c r="S11" s="345" t="inlineStr">
        <is>
          <t>Основной заказ</t>
        </is>
      </c>
      <c r="T11" s="64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3" t="n"/>
      <c r="C12" s="623" t="n"/>
      <c r="D12" s="623" t="n"/>
      <c r="E12" s="623" t="n"/>
      <c r="F12" s="623" t="n"/>
      <c r="G12" s="623" t="n"/>
      <c r="H12" s="623" t="n"/>
      <c r="I12" s="623" t="n"/>
      <c r="J12" s="623" t="n"/>
      <c r="K12" s="624" t="n"/>
      <c r="M12" s="29" t="inlineStr">
        <is>
          <t>Время доставки 3 машины</t>
        </is>
      </c>
      <c r="N12" s="347" t="n"/>
      <c r="O12" s="637" t="n"/>
      <c r="P12" s="28" t="n"/>
      <c r="R12" s="29" t="inlineStr"/>
      <c r="S12" s="348" t="n"/>
      <c r="T12" s="1" t="n"/>
      <c r="Y12" s="60" t="n"/>
      <c r="Z12" s="60" t="n"/>
      <c r="AA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3" t="n"/>
      <c r="C13" s="623" t="n"/>
      <c r="D13" s="623" t="n"/>
      <c r="E13" s="623" t="n"/>
      <c r="F13" s="623" t="n"/>
      <c r="G13" s="623" t="n"/>
      <c r="H13" s="623" t="n"/>
      <c r="I13" s="623" t="n"/>
      <c r="J13" s="623" t="n"/>
      <c r="K13" s="624" t="n"/>
      <c r="L13" s="31" t="n"/>
      <c r="M13" s="31" t="inlineStr">
        <is>
          <t>Время доставки 4 машины</t>
        </is>
      </c>
      <c r="N13" s="345" t="n"/>
      <c r="O13" s="64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3" t="n"/>
      <c r="C14" s="623" t="n"/>
      <c r="D14" s="623" t="n"/>
      <c r="E14" s="623" t="n"/>
      <c r="F14" s="623" t="n"/>
      <c r="G14" s="623" t="n"/>
      <c r="H14" s="623" t="n"/>
      <c r="I14" s="623" t="n"/>
      <c r="J14" s="623" t="n"/>
      <c r="K14" s="62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3" t="n"/>
      <c r="C15" s="623" t="n"/>
      <c r="D15" s="623" t="n"/>
      <c r="E15" s="623" t="n"/>
      <c r="F15" s="623" t="n"/>
      <c r="G15" s="623" t="n"/>
      <c r="H15" s="623" t="n"/>
      <c r="I15" s="623" t="n"/>
      <c r="J15" s="623" t="n"/>
      <c r="K15" s="624" t="n"/>
      <c r="M15" s="351" t="inlineStr">
        <is>
          <t>Кликните на продукт, чтобы просмотреть изображение</t>
        </is>
      </c>
      <c r="U15" s="348" t="n"/>
      <c r="V15" s="348" t="n"/>
      <c r="W15" s="348" t="n"/>
      <c r="X15" s="34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48" t="n"/>
      <c r="N16" s="648" t="n"/>
      <c r="O16" s="648" t="n"/>
      <c r="P16" s="648" t="n"/>
      <c r="Q16" s="64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49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Завод</t>
        </is>
      </c>
      <c r="L17" s="353" t="inlineStr">
        <is>
          <t>Срок годности, сут.</t>
        </is>
      </c>
      <c r="M17" s="353" t="inlineStr">
        <is>
          <t>Наименование</t>
        </is>
      </c>
      <c r="N17" s="650" t="n"/>
      <c r="O17" s="650" t="n"/>
      <c r="P17" s="650" t="n"/>
      <c r="Q17" s="649" t="n"/>
      <c r="R17" s="352" t="inlineStr">
        <is>
          <t>Доступно к отгрузке</t>
        </is>
      </c>
      <c r="S17" s="624" t="n"/>
      <c r="T17" s="353" t="inlineStr">
        <is>
          <t>Ед. изм.</t>
        </is>
      </c>
      <c r="U17" s="353" t="inlineStr">
        <is>
          <t>Заказ</t>
        </is>
      </c>
      <c r="V17" s="357" t="inlineStr">
        <is>
          <t>Заказ с округлением до короба</t>
        </is>
      </c>
      <c r="W17" s="353" t="inlineStr">
        <is>
          <t>Объём заказа, м3</t>
        </is>
      </c>
      <c r="X17" s="359" t="inlineStr">
        <is>
          <t>Примечание по продуктку</t>
        </is>
      </c>
      <c r="Y17" s="359" t="inlineStr">
        <is>
          <t>Признак "НОВИНКА"</t>
        </is>
      </c>
      <c r="Z17" s="359" t="inlineStr">
        <is>
          <t>Для формул</t>
        </is>
      </c>
      <c r="AA17" s="651" t="n"/>
      <c r="AB17" s="652" t="n"/>
      <c r="AC17" s="366" t="n"/>
      <c r="AZ17" s="367" t="inlineStr">
        <is>
          <t>Вид продукции</t>
        </is>
      </c>
    </row>
    <row r="18" ht="14.25" customHeight="1">
      <c r="A18" s="653" t="n"/>
      <c r="B18" s="653" t="n"/>
      <c r="C18" s="653" t="n"/>
      <c r="D18" s="654" t="n"/>
      <c r="E18" s="655" t="n"/>
      <c r="F18" s="653" t="n"/>
      <c r="G18" s="653" t="n"/>
      <c r="H18" s="653" t="n"/>
      <c r="I18" s="653" t="n"/>
      <c r="J18" s="653" t="n"/>
      <c r="K18" s="653" t="n"/>
      <c r="L18" s="653" t="n"/>
      <c r="M18" s="654" t="n"/>
      <c r="N18" s="656" t="n"/>
      <c r="O18" s="656" t="n"/>
      <c r="P18" s="656" t="n"/>
      <c r="Q18" s="655" t="n"/>
      <c r="R18" s="352" t="inlineStr">
        <is>
          <t>начиная с</t>
        </is>
      </c>
      <c r="S18" s="352" t="inlineStr">
        <is>
          <t>до</t>
        </is>
      </c>
      <c r="T18" s="653" t="n"/>
      <c r="U18" s="653" t="n"/>
      <c r="V18" s="657" t="n"/>
      <c r="W18" s="653" t="n"/>
      <c r="X18" s="658" t="n"/>
      <c r="Y18" s="658" t="n"/>
      <c r="Z18" s="659" t="n"/>
      <c r="AA18" s="660" t="n"/>
      <c r="AB18" s="661" t="n"/>
      <c r="AC18" s="662" t="n"/>
      <c r="AZ18" s="1" t="n"/>
    </row>
    <row r="19" ht="27.75" customHeight="1">
      <c r="A19" s="368" t="inlineStr">
        <is>
          <t>Ядрена копоть</t>
        </is>
      </c>
      <c r="B19" s="663" t="n"/>
      <c r="C19" s="663" t="n"/>
      <c r="D19" s="663" t="n"/>
      <c r="E19" s="663" t="n"/>
      <c r="F19" s="663" t="n"/>
      <c r="G19" s="663" t="n"/>
      <c r="H19" s="663" t="n"/>
      <c r="I19" s="663" t="n"/>
      <c r="J19" s="663" t="n"/>
      <c r="K19" s="663" t="n"/>
      <c r="L19" s="663" t="n"/>
      <c r="M19" s="663" t="n"/>
      <c r="N19" s="663" t="n"/>
      <c r="O19" s="663" t="n"/>
      <c r="P19" s="663" t="n"/>
      <c r="Q19" s="663" t="n"/>
      <c r="R19" s="663" t="n"/>
      <c r="S19" s="663" t="n"/>
      <c r="T19" s="663" t="n"/>
      <c r="U19" s="663" t="n"/>
      <c r="V19" s="663" t="n"/>
      <c r="W19" s="663" t="n"/>
      <c r="X19" s="55" t="n"/>
      <c r="Y19" s="55" t="n"/>
    </row>
    <row r="20" ht="16.5" customHeight="1">
      <c r="A20" s="36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9" t="n"/>
      <c r="Y20" s="369" t="n"/>
    </row>
    <row r="21" ht="14.25" customHeight="1">
      <c r="A21" s="37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0" t="n"/>
      <c r="Y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2" t="n"/>
      <c r="F22" s="664" t="n">
        <v>0.3</v>
      </c>
      <c r="G22" s="38" t="n">
        <v>6</v>
      </c>
      <c r="H22" s="664" t="n">
        <v>1.8</v>
      </c>
      <c r="I22" s="66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6" t="n"/>
      <c r="O22" s="666" t="n"/>
      <c r="P22" s="666" t="n"/>
      <c r="Q22" s="632" t="n"/>
      <c r="R22" s="40" t="inlineStr"/>
      <c r="S22" s="40" t="inlineStr"/>
      <c r="T22" s="41" t="inlineStr">
        <is>
          <t>кг</t>
        </is>
      </c>
      <c r="U22" s="667" t="n">
        <v>0</v>
      </c>
      <c r="V22" s="66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7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69" t="n"/>
      <c r="M23" s="670" t="inlineStr">
        <is>
          <t>Итого</t>
        </is>
      </c>
      <c r="N23" s="640" t="n"/>
      <c r="O23" s="640" t="n"/>
      <c r="P23" s="640" t="n"/>
      <c r="Q23" s="640" t="n"/>
      <c r="R23" s="640" t="n"/>
      <c r="S23" s="641" t="n"/>
      <c r="T23" s="43" t="inlineStr">
        <is>
          <t>кор</t>
        </is>
      </c>
      <c r="U23" s="671">
        <f>IFERROR(U22/H22,"0")</f>
        <v/>
      </c>
      <c r="V23" s="671">
        <f>IFERROR(V22/H22,"0")</f>
        <v/>
      </c>
      <c r="W23" s="671">
        <f>IFERROR(IF(W22="",0,W22),"0")</f>
        <v/>
      </c>
      <c r="X23" s="672" t="n"/>
      <c r="Y23" s="67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69" t="n"/>
      <c r="M24" s="670" t="inlineStr">
        <is>
          <t>Итого</t>
        </is>
      </c>
      <c r="N24" s="640" t="n"/>
      <c r="O24" s="640" t="n"/>
      <c r="P24" s="640" t="n"/>
      <c r="Q24" s="640" t="n"/>
      <c r="R24" s="640" t="n"/>
      <c r="S24" s="641" t="n"/>
      <c r="T24" s="43" t="inlineStr">
        <is>
          <t>кг</t>
        </is>
      </c>
      <c r="U24" s="671">
        <f>IFERROR(SUM(U22:U22),"0")</f>
        <v/>
      </c>
      <c r="V24" s="671">
        <f>IFERROR(SUM(V22:V22),"0")</f>
        <v/>
      </c>
      <c r="W24" s="43" t="n"/>
      <c r="X24" s="672" t="n"/>
      <c r="Y24" s="672" t="n"/>
    </row>
    <row r="25" ht="14.25" customHeight="1">
      <c r="A25" s="37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0" t="n"/>
      <c r="Y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2" t="n"/>
      <c r="F26" s="664" t="n">
        <v>0.33</v>
      </c>
      <c r="G26" s="38" t="n">
        <v>6</v>
      </c>
      <c r="H26" s="664" t="n">
        <v>1.98</v>
      </c>
      <c r="I26" s="66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6" t="n"/>
      <c r="O26" s="666" t="n"/>
      <c r="P26" s="666" t="n"/>
      <c r="Q26" s="632" t="n"/>
      <c r="R26" s="40" t="inlineStr"/>
      <c r="S26" s="40" t="inlineStr"/>
      <c r="T26" s="41" t="inlineStr">
        <is>
          <t>кг</t>
        </is>
      </c>
      <c r="U26" s="667" t="n">
        <v>0</v>
      </c>
      <c r="V26" s="66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2" t="n"/>
      <c r="F27" s="664" t="n">
        <v>0.42</v>
      </c>
      <c r="G27" s="38" t="n">
        <v>6</v>
      </c>
      <c r="H27" s="664" t="n">
        <v>2.52</v>
      </c>
      <c r="I27" s="66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6" t="n"/>
      <c r="O27" s="666" t="n"/>
      <c r="P27" s="666" t="n"/>
      <c r="Q27" s="632" t="n"/>
      <c r="R27" s="40" t="inlineStr"/>
      <c r="S27" s="40" t="inlineStr"/>
      <c r="T27" s="41" t="inlineStr">
        <is>
          <t>кг</t>
        </is>
      </c>
      <c r="U27" s="667" t="n">
        <v>0</v>
      </c>
      <c r="V27" s="66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2" t="n"/>
      <c r="F28" s="664" t="n">
        <v>0.33</v>
      </c>
      <c r="G28" s="38" t="n">
        <v>6</v>
      </c>
      <c r="H28" s="664" t="n">
        <v>1.98</v>
      </c>
      <c r="I28" s="66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6" t="n"/>
      <c r="O28" s="666" t="n"/>
      <c r="P28" s="666" t="n"/>
      <c r="Q28" s="632" t="n"/>
      <c r="R28" s="40" t="inlineStr"/>
      <c r="S28" s="40" t="inlineStr"/>
      <c r="T28" s="41" t="inlineStr">
        <is>
          <t>кг</t>
        </is>
      </c>
      <c r="U28" s="667" t="n">
        <v>0</v>
      </c>
      <c r="V28" s="66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2" t="n"/>
      <c r="F29" s="664" t="n">
        <v>0.33</v>
      </c>
      <c r="G29" s="38" t="n">
        <v>6</v>
      </c>
      <c r="H29" s="664" t="n">
        <v>1.98</v>
      </c>
      <c r="I29" s="66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6" t="n"/>
      <c r="O29" s="666" t="n"/>
      <c r="P29" s="666" t="n"/>
      <c r="Q29" s="632" t="n"/>
      <c r="R29" s="40" t="inlineStr"/>
      <c r="S29" s="40" t="inlineStr"/>
      <c r="T29" s="41" t="inlineStr">
        <is>
          <t>кг</t>
        </is>
      </c>
      <c r="U29" s="667" t="n">
        <v>0</v>
      </c>
      <c r="V29" s="66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2" t="n"/>
      <c r="F30" s="664" t="n">
        <v>0.33</v>
      </c>
      <c r="G30" s="38" t="n">
        <v>6</v>
      </c>
      <c r="H30" s="664" t="n">
        <v>1.98</v>
      </c>
      <c r="I30" s="66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6" t="n"/>
      <c r="O30" s="666" t="n"/>
      <c r="P30" s="666" t="n"/>
      <c r="Q30" s="632" t="n"/>
      <c r="R30" s="40" t="inlineStr"/>
      <c r="S30" s="40" t="inlineStr"/>
      <c r="T30" s="41" t="inlineStr">
        <is>
          <t>кг</t>
        </is>
      </c>
      <c r="U30" s="667" t="n">
        <v>0</v>
      </c>
      <c r="V30" s="66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2" t="n"/>
      <c r="F31" s="664" t="n">
        <v>0.42</v>
      </c>
      <c r="G31" s="38" t="n">
        <v>6</v>
      </c>
      <c r="H31" s="664" t="n">
        <v>2.52</v>
      </c>
      <c r="I31" s="66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7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6" t="n"/>
      <c r="O31" s="666" t="n"/>
      <c r="P31" s="666" t="n"/>
      <c r="Q31" s="632" t="n"/>
      <c r="R31" s="40" t="inlineStr"/>
      <c r="S31" s="40" t="inlineStr"/>
      <c r="T31" s="41" t="inlineStr">
        <is>
          <t>кг</t>
        </is>
      </c>
      <c r="U31" s="667" t="n">
        <v>0</v>
      </c>
      <c r="V31" s="66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7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69" t="n"/>
      <c r="M32" s="670" t="inlineStr">
        <is>
          <t>Итого</t>
        </is>
      </c>
      <c r="N32" s="640" t="n"/>
      <c r="O32" s="640" t="n"/>
      <c r="P32" s="640" t="n"/>
      <c r="Q32" s="640" t="n"/>
      <c r="R32" s="640" t="n"/>
      <c r="S32" s="641" t="n"/>
      <c r="T32" s="43" t="inlineStr">
        <is>
          <t>кор</t>
        </is>
      </c>
      <c r="U32" s="671">
        <f>IFERROR(U26/H26,"0")+IFERROR(U27/H27,"0")+IFERROR(U28/H28,"0")+IFERROR(U29/H29,"0")+IFERROR(U30/H30,"0")+IFERROR(U31/H31,"0")</f>
        <v/>
      </c>
      <c r="V32" s="671">
        <f>IFERROR(V26/H26,"0")+IFERROR(V27/H27,"0")+IFERROR(V28/H28,"0")+IFERROR(V29/H29,"0")+IFERROR(V30/H30,"0")+IFERROR(V31/H31,"0")</f>
        <v/>
      </c>
      <c r="W32" s="671">
        <f>IFERROR(IF(W26="",0,W26),"0")+IFERROR(IF(W27="",0,W27),"0")+IFERROR(IF(W28="",0,W28),"0")+IFERROR(IF(W29="",0,W29),"0")+IFERROR(IF(W30="",0,W30),"0")+IFERROR(IF(W31="",0,W31),"0")</f>
        <v/>
      </c>
      <c r="X32" s="672" t="n"/>
      <c r="Y32" s="67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69" t="n"/>
      <c r="M33" s="670" t="inlineStr">
        <is>
          <t>Итого</t>
        </is>
      </c>
      <c r="N33" s="640" t="n"/>
      <c r="O33" s="640" t="n"/>
      <c r="P33" s="640" t="n"/>
      <c r="Q33" s="640" t="n"/>
      <c r="R33" s="640" t="n"/>
      <c r="S33" s="641" t="n"/>
      <c r="T33" s="43" t="inlineStr">
        <is>
          <t>кг</t>
        </is>
      </c>
      <c r="U33" s="671">
        <f>IFERROR(SUM(U26:U31),"0")</f>
        <v/>
      </c>
      <c r="V33" s="671">
        <f>IFERROR(SUM(V26:V31),"0")</f>
        <v/>
      </c>
      <c r="W33" s="43" t="n"/>
      <c r="X33" s="672" t="n"/>
      <c r="Y33" s="672" t="n"/>
    </row>
    <row r="34" ht="14.25" customHeight="1">
      <c r="A34" s="37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0" t="n"/>
      <c r="Y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2" t="n"/>
      <c r="F35" s="664" t="n">
        <v>0.05</v>
      </c>
      <c r="G35" s="38" t="n">
        <v>12</v>
      </c>
      <c r="H35" s="664" t="n">
        <v>0.6</v>
      </c>
      <c r="I35" s="66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6" t="n"/>
      <c r="O35" s="666" t="n"/>
      <c r="P35" s="666" t="n"/>
      <c r="Q35" s="632" t="n"/>
      <c r="R35" s="40" t="inlineStr"/>
      <c r="S35" s="40" t="inlineStr"/>
      <c r="T35" s="41" t="inlineStr">
        <is>
          <t>кг</t>
        </is>
      </c>
      <c r="U35" s="667" t="n">
        <v>0</v>
      </c>
      <c r="V35" s="66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1" t="n">
        <v>4680115880139</v>
      </c>
      <c r="E36" s="632" t="n"/>
      <c r="F36" s="664" t="n">
        <v>0.025</v>
      </c>
      <c r="G36" s="38" t="n">
        <v>10</v>
      </c>
      <c r="H36" s="664" t="n">
        <v>0.25</v>
      </c>
      <c r="I36" s="66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6" t="n"/>
      <c r="O36" s="666" t="n"/>
      <c r="P36" s="666" t="n"/>
      <c r="Q36" s="632" t="n"/>
      <c r="R36" s="40" t="inlineStr"/>
      <c r="S36" s="40" t="inlineStr"/>
      <c r="T36" s="41" t="inlineStr">
        <is>
          <t>кг</t>
        </is>
      </c>
      <c r="U36" s="667" t="n">
        <v>0</v>
      </c>
      <c r="V36" s="66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7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69" t="n"/>
      <c r="M37" s="670" t="inlineStr">
        <is>
          <t>Итого</t>
        </is>
      </c>
      <c r="N37" s="640" t="n"/>
      <c r="O37" s="640" t="n"/>
      <c r="P37" s="640" t="n"/>
      <c r="Q37" s="640" t="n"/>
      <c r="R37" s="640" t="n"/>
      <c r="S37" s="641" t="n"/>
      <c r="T37" s="43" t="inlineStr">
        <is>
          <t>кор</t>
        </is>
      </c>
      <c r="U37" s="671">
        <f>IFERROR(U35/H35,"0")+IFERROR(U36/H36,"0")</f>
        <v/>
      </c>
      <c r="V37" s="671">
        <f>IFERROR(V35/H35,"0")+IFERROR(V36/H36,"0")</f>
        <v/>
      </c>
      <c r="W37" s="671">
        <f>IFERROR(IF(W35="",0,W35),"0")+IFERROR(IF(W36="",0,W36),"0")</f>
        <v/>
      </c>
      <c r="X37" s="672" t="n"/>
      <c r="Y37" s="67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69" t="n"/>
      <c r="M38" s="670" t="inlineStr">
        <is>
          <t>Итого</t>
        </is>
      </c>
      <c r="N38" s="640" t="n"/>
      <c r="O38" s="640" t="n"/>
      <c r="P38" s="640" t="n"/>
      <c r="Q38" s="640" t="n"/>
      <c r="R38" s="640" t="n"/>
      <c r="S38" s="641" t="n"/>
      <c r="T38" s="43" t="inlineStr">
        <is>
          <t>кг</t>
        </is>
      </c>
      <c r="U38" s="671">
        <f>IFERROR(SUM(U35:U36),"0")</f>
        <v/>
      </c>
      <c r="V38" s="671">
        <f>IFERROR(SUM(V35:V36),"0")</f>
        <v/>
      </c>
      <c r="W38" s="43" t="n"/>
      <c r="X38" s="672" t="n"/>
      <c r="Y38" s="672" t="n"/>
    </row>
    <row r="39" ht="14.25" customHeight="1">
      <c r="A39" s="37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0" t="n"/>
      <c r="Y39" s="37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1" t="n">
        <v>4607091388282</v>
      </c>
      <c r="E40" s="632" t="n"/>
      <c r="F40" s="664" t="n">
        <v>0.3</v>
      </c>
      <c r="G40" s="38" t="n">
        <v>6</v>
      </c>
      <c r="H40" s="664" t="n">
        <v>1.8</v>
      </c>
      <c r="I40" s="66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6" t="n"/>
      <c r="O40" s="666" t="n"/>
      <c r="P40" s="666" t="n"/>
      <c r="Q40" s="632" t="n"/>
      <c r="R40" s="40" t="inlineStr"/>
      <c r="S40" s="40" t="inlineStr"/>
      <c r="T40" s="41" t="inlineStr">
        <is>
          <t>кг</t>
        </is>
      </c>
      <c r="U40" s="667" t="n">
        <v>0</v>
      </c>
      <c r="V40" s="66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7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69" t="n"/>
      <c r="M41" s="670" t="inlineStr">
        <is>
          <t>Итого</t>
        </is>
      </c>
      <c r="N41" s="640" t="n"/>
      <c r="O41" s="640" t="n"/>
      <c r="P41" s="640" t="n"/>
      <c r="Q41" s="640" t="n"/>
      <c r="R41" s="640" t="n"/>
      <c r="S41" s="641" t="n"/>
      <c r="T41" s="43" t="inlineStr">
        <is>
          <t>кор</t>
        </is>
      </c>
      <c r="U41" s="671">
        <f>IFERROR(U40/H40,"0")</f>
        <v/>
      </c>
      <c r="V41" s="671">
        <f>IFERROR(V40/H40,"0")</f>
        <v/>
      </c>
      <c r="W41" s="671">
        <f>IFERROR(IF(W40="",0,W40),"0")</f>
        <v/>
      </c>
      <c r="X41" s="672" t="n"/>
      <c r="Y41" s="67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69" t="n"/>
      <c r="M42" s="670" t="inlineStr">
        <is>
          <t>Итого</t>
        </is>
      </c>
      <c r="N42" s="640" t="n"/>
      <c r="O42" s="640" t="n"/>
      <c r="P42" s="640" t="n"/>
      <c r="Q42" s="640" t="n"/>
      <c r="R42" s="640" t="n"/>
      <c r="S42" s="641" t="n"/>
      <c r="T42" s="43" t="inlineStr">
        <is>
          <t>кг</t>
        </is>
      </c>
      <c r="U42" s="671">
        <f>IFERROR(SUM(U40:U40),"0")</f>
        <v/>
      </c>
      <c r="V42" s="671">
        <f>IFERROR(SUM(V40:V40),"0")</f>
        <v/>
      </c>
      <c r="W42" s="43" t="n"/>
      <c r="X42" s="672" t="n"/>
      <c r="Y42" s="672" t="n"/>
    </row>
    <row r="43" ht="27.75" customHeight="1">
      <c r="A43" s="368" t="inlineStr">
        <is>
          <t>Вязанка</t>
        </is>
      </c>
      <c r="B43" s="663" t="n"/>
      <c r="C43" s="663" t="n"/>
      <c r="D43" s="663" t="n"/>
      <c r="E43" s="663" t="n"/>
      <c r="F43" s="663" t="n"/>
      <c r="G43" s="663" t="n"/>
      <c r="H43" s="663" t="n"/>
      <c r="I43" s="663" t="n"/>
      <c r="J43" s="663" t="n"/>
      <c r="K43" s="663" t="n"/>
      <c r="L43" s="663" t="n"/>
      <c r="M43" s="663" t="n"/>
      <c r="N43" s="663" t="n"/>
      <c r="O43" s="663" t="n"/>
      <c r="P43" s="663" t="n"/>
      <c r="Q43" s="663" t="n"/>
      <c r="R43" s="663" t="n"/>
      <c r="S43" s="663" t="n"/>
      <c r="T43" s="663" t="n"/>
      <c r="U43" s="663" t="n"/>
      <c r="V43" s="663" t="n"/>
      <c r="W43" s="663" t="n"/>
      <c r="X43" s="55" t="n"/>
      <c r="Y43" s="55" t="n"/>
    </row>
    <row r="44" ht="16.5" customHeight="1">
      <c r="A44" s="36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69" t="n"/>
      <c r="Y44" s="369" t="n"/>
    </row>
    <row r="45" ht="14.25" customHeight="1">
      <c r="A45" s="37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0" t="n"/>
      <c r="Y45" s="37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1" t="n">
        <v>4680115881440</v>
      </c>
      <c r="E46" s="632" t="n"/>
      <c r="F46" s="664" t="n">
        <v>1.35</v>
      </c>
      <c r="G46" s="38" t="n">
        <v>8</v>
      </c>
      <c r="H46" s="664" t="n">
        <v>10.8</v>
      </c>
      <c r="I46" s="664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2">
        <f>HYPERLINK("https://abi.ru/products/Охлажденные/Вязанка/Столичная/Ветчины/P003234/","Ветчины «Филейская» Весовые Вектор ТМ «Вязанка»")</f>
        <v/>
      </c>
      <c r="N46" s="666" t="n"/>
      <c r="O46" s="666" t="n"/>
      <c r="P46" s="666" t="n"/>
      <c r="Q46" s="632" t="n"/>
      <c r="R46" s="40" t="inlineStr"/>
      <c r="S46" s="40" t="inlineStr"/>
      <c r="T46" s="41" t="inlineStr">
        <is>
          <t>кг</t>
        </is>
      </c>
      <c r="U46" s="667" t="n">
        <v>130</v>
      </c>
      <c r="V46" s="668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1" t="n">
        <v>4680115881433</v>
      </c>
      <c r="E47" s="632" t="n"/>
      <c r="F47" s="664" t="n">
        <v>0.45</v>
      </c>
      <c r="G47" s="38" t="n">
        <v>6</v>
      </c>
      <c r="H47" s="664" t="n">
        <v>2.7</v>
      </c>
      <c r="I47" s="664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3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6" t="n"/>
      <c r="O47" s="666" t="n"/>
      <c r="P47" s="666" t="n"/>
      <c r="Q47" s="632" t="n"/>
      <c r="R47" s="40" t="inlineStr"/>
      <c r="S47" s="40" t="inlineStr"/>
      <c r="T47" s="41" t="inlineStr">
        <is>
          <t>кг</t>
        </is>
      </c>
      <c r="U47" s="667" t="n">
        <v>26</v>
      </c>
      <c r="V47" s="668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7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69" t="n"/>
      <c r="M48" s="670" t="inlineStr">
        <is>
          <t>Итого</t>
        </is>
      </c>
      <c r="N48" s="640" t="n"/>
      <c r="O48" s="640" t="n"/>
      <c r="P48" s="640" t="n"/>
      <c r="Q48" s="640" t="n"/>
      <c r="R48" s="640" t="n"/>
      <c r="S48" s="641" t="n"/>
      <c r="T48" s="43" t="inlineStr">
        <is>
          <t>кор</t>
        </is>
      </c>
      <c r="U48" s="671">
        <f>IFERROR(U46/H46,"0")+IFERROR(U47/H47,"0")</f>
        <v/>
      </c>
      <c r="V48" s="671">
        <f>IFERROR(V46/H46,"0")+IFERROR(V47/H47,"0")</f>
        <v/>
      </c>
      <c r="W48" s="671">
        <f>IFERROR(IF(W46="",0,W46),"0")+IFERROR(IF(W47="",0,W47),"0")</f>
        <v/>
      </c>
      <c r="X48" s="672" t="n"/>
      <c r="Y48" s="672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69" t="n"/>
      <c r="M49" s="670" t="inlineStr">
        <is>
          <t>Итого</t>
        </is>
      </c>
      <c r="N49" s="640" t="n"/>
      <c r="O49" s="640" t="n"/>
      <c r="P49" s="640" t="n"/>
      <c r="Q49" s="640" t="n"/>
      <c r="R49" s="640" t="n"/>
      <c r="S49" s="641" t="n"/>
      <c r="T49" s="43" t="inlineStr">
        <is>
          <t>кг</t>
        </is>
      </c>
      <c r="U49" s="671">
        <f>IFERROR(SUM(U46:U47),"0")</f>
        <v/>
      </c>
      <c r="V49" s="671">
        <f>IFERROR(SUM(V46:V47),"0")</f>
        <v/>
      </c>
      <c r="W49" s="43" t="n"/>
      <c r="X49" s="672" t="n"/>
      <c r="Y49" s="672" t="n"/>
    </row>
    <row r="50" ht="16.5" customHeight="1">
      <c r="A50" s="36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69" t="n"/>
      <c r="Y50" s="369" t="n"/>
    </row>
    <row r="51" ht="14.25" customHeight="1">
      <c r="A51" s="37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0" t="n"/>
      <c r="Y51" s="37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1" t="n">
        <v>4680115881426</v>
      </c>
      <c r="E52" s="632" t="n"/>
      <c r="F52" s="664" t="n">
        <v>1.35</v>
      </c>
      <c r="G52" s="38" t="n">
        <v>8</v>
      </c>
      <c r="H52" s="664" t="n">
        <v>10.8</v>
      </c>
      <c r="I52" s="664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6" t="n"/>
      <c r="O52" s="666" t="n"/>
      <c r="P52" s="666" t="n"/>
      <c r="Q52" s="632" t="n"/>
      <c r="R52" s="40" t="inlineStr"/>
      <c r="S52" s="40" t="inlineStr"/>
      <c r="T52" s="41" t="inlineStr">
        <is>
          <t>кг</t>
        </is>
      </c>
      <c r="U52" s="667" t="n">
        <v>50</v>
      </c>
      <c r="V52" s="668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1" t="n">
        <v>4680115881419</v>
      </c>
      <c r="E53" s="632" t="n"/>
      <c r="F53" s="664" t="n">
        <v>0.45</v>
      </c>
      <c r="G53" s="38" t="n">
        <v>10</v>
      </c>
      <c r="H53" s="664" t="n">
        <v>4.5</v>
      </c>
      <c r="I53" s="664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6" t="n"/>
      <c r="O53" s="666" t="n"/>
      <c r="P53" s="666" t="n"/>
      <c r="Q53" s="632" t="n"/>
      <c r="R53" s="40" t="inlineStr"/>
      <c r="S53" s="40" t="inlineStr"/>
      <c r="T53" s="41" t="inlineStr">
        <is>
          <t>кг</t>
        </is>
      </c>
      <c r="U53" s="667" t="n">
        <v>220</v>
      </c>
      <c r="V53" s="668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1" t="n">
        <v>4680115881525</v>
      </c>
      <c r="E54" s="632" t="n"/>
      <c r="F54" s="664" t="n">
        <v>0.4</v>
      </c>
      <c r="G54" s="38" t="n">
        <v>10</v>
      </c>
      <c r="H54" s="664" t="n">
        <v>4</v>
      </c>
      <c r="I54" s="664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6" t="inlineStr">
        <is>
          <t>Колбаса вареная Филейская ТМ Вязанка ТС Классическая полиамид ф/в 0,4 кг</t>
        </is>
      </c>
      <c r="N54" s="666" t="n"/>
      <c r="O54" s="666" t="n"/>
      <c r="P54" s="666" t="n"/>
      <c r="Q54" s="632" t="n"/>
      <c r="R54" s="40" t="inlineStr"/>
      <c r="S54" s="40" t="inlineStr"/>
      <c r="T54" s="41" t="inlineStr">
        <is>
          <t>кг</t>
        </is>
      </c>
      <c r="U54" s="667" t="n">
        <v>0</v>
      </c>
      <c r="V54" s="668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7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69" t="n"/>
      <c r="M55" s="670" t="inlineStr">
        <is>
          <t>Итого</t>
        </is>
      </c>
      <c r="N55" s="640" t="n"/>
      <c r="O55" s="640" t="n"/>
      <c r="P55" s="640" t="n"/>
      <c r="Q55" s="640" t="n"/>
      <c r="R55" s="640" t="n"/>
      <c r="S55" s="641" t="n"/>
      <c r="T55" s="43" t="inlineStr">
        <is>
          <t>кор</t>
        </is>
      </c>
      <c r="U55" s="671">
        <f>IFERROR(U52/H52,"0")+IFERROR(U53/H53,"0")+IFERROR(U54/H54,"0")</f>
        <v/>
      </c>
      <c r="V55" s="671">
        <f>IFERROR(V52/H52,"0")+IFERROR(V53/H53,"0")+IFERROR(V54/H54,"0")</f>
        <v/>
      </c>
      <c r="W55" s="671">
        <f>IFERROR(IF(W52="",0,W52),"0")+IFERROR(IF(W53="",0,W53),"0")+IFERROR(IF(W54="",0,W54),"0")</f>
        <v/>
      </c>
      <c r="X55" s="672" t="n"/>
      <c r="Y55" s="672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69" t="n"/>
      <c r="M56" s="670" t="inlineStr">
        <is>
          <t>Итого</t>
        </is>
      </c>
      <c r="N56" s="640" t="n"/>
      <c r="O56" s="640" t="n"/>
      <c r="P56" s="640" t="n"/>
      <c r="Q56" s="640" t="n"/>
      <c r="R56" s="640" t="n"/>
      <c r="S56" s="641" t="n"/>
      <c r="T56" s="43" t="inlineStr">
        <is>
          <t>кг</t>
        </is>
      </c>
      <c r="U56" s="671">
        <f>IFERROR(SUM(U52:U54),"0")</f>
        <v/>
      </c>
      <c r="V56" s="671">
        <f>IFERROR(SUM(V52:V54),"0")</f>
        <v/>
      </c>
      <c r="W56" s="43" t="n"/>
      <c r="X56" s="672" t="n"/>
      <c r="Y56" s="672" t="n"/>
    </row>
    <row r="57" ht="16.5" customHeight="1">
      <c r="A57" s="36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69" t="n"/>
      <c r="Y57" s="369" t="n"/>
    </row>
    <row r="58" ht="14.25" customHeight="1">
      <c r="A58" s="37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0" t="n"/>
      <c r="Y58" s="37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71" t="n">
        <v>4607091382945</v>
      </c>
      <c r="E59" s="632" t="n"/>
      <c r="F59" s="664" t="n">
        <v>1.4</v>
      </c>
      <c r="G59" s="38" t="n">
        <v>8</v>
      </c>
      <c r="H59" s="664" t="n">
        <v>11.2</v>
      </c>
      <c r="I59" s="664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7" t="inlineStr">
        <is>
          <t>Вареные колбасы «Вязанка со шпиком» Весовые Вектор УВВ ТМ «Вязанка»</t>
        </is>
      </c>
      <c r="N59" s="666" t="n"/>
      <c r="O59" s="666" t="n"/>
      <c r="P59" s="666" t="n"/>
      <c r="Q59" s="632" t="n"/>
      <c r="R59" s="40" t="inlineStr"/>
      <c r="S59" s="40" t="inlineStr"/>
      <c r="T59" s="41" t="inlineStr">
        <is>
          <t>кг</t>
        </is>
      </c>
      <c r="U59" s="667" t="n">
        <v>0</v>
      </c>
      <c r="V59" s="668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71" t="n">
        <v>4607091385670</v>
      </c>
      <c r="E60" s="632" t="n"/>
      <c r="F60" s="664" t="n">
        <v>1.35</v>
      </c>
      <c r="G60" s="38" t="n">
        <v>8</v>
      </c>
      <c r="H60" s="664" t="n">
        <v>10.8</v>
      </c>
      <c r="I60" s="664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8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6" t="n"/>
      <c r="O60" s="666" t="n"/>
      <c r="P60" s="666" t="n"/>
      <c r="Q60" s="632" t="n"/>
      <c r="R60" s="40" t="inlineStr"/>
      <c r="S60" s="40" t="inlineStr"/>
      <c r="T60" s="41" t="inlineStr">
        <is>
          <t>кг</t>
        </is>
      </c>
      <c r="U60" s="667" t="n">
        <v>0</v>
      </c>
      <c r="V60" s="668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71" t="n">
        <v>4680115881327</v>
      </c>
      <c r="E61" s="632" t="n"/>
      <c r="F61" s="664" t="n">
        <v>1.35</v>
      </c>
      <c r="G61" s="38" t="n">
        <v>8</v>
      </c>
      <c r="H61" s="664" t="n">
        <v>10.8</v>
      </c>
      <c r="I61" s="664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89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6" t="n"/>
      <c r="O61" s="666" t="n"/>
      <c r="P61" s="666" t="n"/>
      <c r="Q61" s="632" t="n"/>
      <c r="R61" s="40" t="inlineStr"/>
      <c r="S61" s="40" t="inlineStr"/>
      <c r="T61" s="41" t="inlineStr">
        <is>
          <t>кг</t>
        </is>
      </c>
      <c r="U61" s="667" t="n">
        <v>31</v>
      </c>
      <c r="V61" s="668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SU002928</t>
        </is>
      </c>
      <c r="B62" s="64" t="inlineStr">
        <is>
          <t>P003357</t>
        </is>
      </c>
      <c r="C62" s="37" t="n">
        <v>4301011514</v>
      </c>
      <c r="D62" s="371" t="n">
        <v>4680115882133</v>
      </c>
      <c r="E62" s="632" t="n"/>
      <c r="F62" s="664" t="n">
        <v>1.35</v>
      </c>
      <c r="G62" s="38" t="n">
        <v>8</v>
      </c>
      <c r="H62" s="664" t="n">
        <v>10.8</v>
      </c>
      <c r="I62" s="664" t="n">
        <v>11.28</v>
      </c>
      <c r="J62" s="38" t="n">
        <v>56</v>
      </c>
      <c r="K62" s="39" t="inlineStr">
        <is>
          <t>СК1</t>
        </is>
      </c>
      <c r="L62" s="38" t="n">
        <v>50</v>
      </c>
      <c r="M62" s="690">
        <f>HYPERLINK("https://abi.ru/products/Охлажденные/Вязанка/Вязанка/Вареные колбасы/P003357/","Вареные колбасы «Сливушка» Вес П/а ТМ «Вязанка»")</f>
        <v/>
      </c>
      <c r="N62" s="666" t="n"/>
      <c r="O62" s="666" t="n"/>
      <c r="P62" s="666" t="n"/>
      <c r="Q62" s="632" t="n"/>
      <c r="R62" s="40" t="inlineStr"/>
      <c r="S62" s="40" t="inlineStr"/>
      <c r="T62" s="41" t="inlineStr">
        <is>
          <t>кг</t>
        </is>
      </c>
      <c r="U62" s="667" t="n">
        <v>0</v>
      </c>
      <c r="V62" s="668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27" customHeight="1">
      <c r="A63" s="64" t="inlineStr">
        <is>
          <t>SU000125</t>
        </is>
      </c>
      <c r="B63" s="64" t="inlineStr">
        <is>
          <t>P002479</t>
        </is>
      </c>
      <c r="C63" s="37" t="n">
        <v>4301011192</v>
      </c>
      <c r="D63" s="371" t="n">
        <v>4607091382952</v>
      </c>
      <c r="E63" s="632" t="n"/>
      <c r="F63" s="664" t="n">
        <v>0.5</v>
      </c>
      <c r="G63" s="38" t="n">
        <v>6</v>
      </c>
      <c r="H63" s="664" t="n">
        <v>3</v>
      </c>
      <c r="I63" s="664" t="n">
        <v>3.2</v>
      </c>
      <c r="J63" s="38" t="n">
        <v>156</v>
      </c>
      <c r="K63" s="39" t="inlineStr">
        <is>
          <t>СК1</t>
        </is>
      </c>
      <c r="L63" s="38" t="n">
        <v>50</v>
      </c>
      <c r="M63" s="6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3" s="666" t="n"/>
      <c r="O63" s="666" t="n"/>
      <c r="P63" s="666" t="n"/>
      <c r="Q63" s="632" t="n"/>
      <c r="R63" s="40" t="inlineStr"/>
      <c r="S63" s="40" t="inlineStr"/>
      <c r="T63" s="41" t="inlineStr">
        <is>
          <t>кг</t>
        </is>
      </c>
      <c r="U63" s="667" t="n">
        <v>15</v>
      </c>
      <c r="V63" s="668">
        <f>IFERROR(IF(U63="",0,CEILING((U63/$H63),1)*$H63),"")</f>
        <v/>
      </c>
      <c r="W63" s="42">
        <f>IFERROR(IF(V63=0,"",ROUNDUP(V63/H63,0)*0.00753),"")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SU001485</t>
        </is>
      </c>
      <c r="B64" s="64" t="inlineStr">
        <is>
          <t>P003008</t>
        </is>
      </c>
      <c r="C64" s="37" t="n">
        <v>4301011382</v>
      </c>
      <c r="D64" s="371" t="n">
        <v>4607091385687</v>
      </c>
      <c r="E64" s="632" t="n"/>
      <c r="F64" s="664" t="n">
        <v>0.4</v>
      </c>
      <c r="G64" s="38" t="n">
        <v>10</v>
      </c>
      <c r="H64" s="664" t="n">
        <v>4</v>
      </c>
      <c r="I64" s="664" t="n">
        <v>4.24</v>
      </c>
      <c r="J64" s="38" t="n">
        <v>120</v>
      </c>
      <c r="K64" s="39" t="inlineStr">
        <is>
          <t>СК3</t>
        </is>
      </c>
      <c r="L64" s="38" t="n">
        <v>50</v>
      </c>
      <c r="M64" s="6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4" s="666" t="n"/>
      <c r="O64" s="666" t="n"/>
      <c r="P64" s="666" t="n"/>
      <c r="Q64" s="632" t="n"/>
      <c r="R64" s="40" t="inlineStr"/>
      <c r="S64" s="40" t="inlineStr"/>
      <c r="T64" s="41" t="inlineStr">
        <is>
          <t>кг</t>
        </is>
      </c>
      <c r="U64" s="667" t="n">
        <v>42.4</v>
      </c>
      <c r="V64" s="668">
        <f>IFERROR(IF(U64="",0,CEILING((U64/$H64),1)*$H64),"")</f>
        <v/>
      </c>
      <c r="W64" s="42">
        <f>IFERROR(IF(V64=0,"",ROUNDUP(V64/H64,0)*0.00937),"")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1" t="n">
        <v>4680115882539</v>
      </c>
      <c r="E65" s="632" t="n"/>
      <c r="F65" s="664" t="n">
        <v>0.37</v>
      </c>
      <c r="G65" s="38" t="n">
        <v>10</v>
      </c>
      <c r="H65" s="664" t="n">
        <v>3.7</v>
      </c>
      <c r="I65" s="664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6" t="n"/>
      <c r="O65" s="666" t="n"/>
      <c r="P65" s="666" t="n"/>
      <c r="Q65" s="632" t="n"/>
      <c r="R65" s="40" t="inlineStr"/>
      <c r="S65" s="40" t="inlineStr"/>
      <c r="T65" s="41" t="inlineStr">
        <is>
          <t>кг</t>
        </is>
      </c>
      <c r="U65" s="667" t="n">
        <v>0</v>
      </c>
      <c r="V65" s="668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SU002312</t>
        </is>
      </c>
      <c r="B66" s="64" t="inlineStr">
        <is>
          <t>P002577</t>
        </is>
      </c>
      <c r="C66" s="37" t="n">
        <v>4301011344</v>
      </c>
      <c r="D66" s="371" t="n">
        <v>4607091384604</v>
      </c>
      <c r="E66" s="632" t="n"/>
      <c r="F66" s="664" t="n">
        <v>0.4</v>
      </c>
      <c r="G66" s="38" t="n">
        <v>10</v>
      </c>
      <c r="H66" s="664" t="n">
        <v>4</v>
      </c>
      <c r="I66" s="664" t="n">
        <v>4.24</v>
      </c>
      <c r="J66" s="38" t="n">
        <v>120</v>
      </c>
      <c r="K66" s="39" t="inlineStr">
        <is>
          <t>СК1</t>
        </is>
      </c>
      <c r="L66" s="38" t="n">
        <v>50</v>
      </c>
      <c r="M66" s="6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6" s="666" t="n"/>
      <c r="O66" s="666" t="n"/>
      <c r="P66" s="666" t="n"/>
      <c r="Q66" s="632" t="n"/>
      <c r="R66" s="40" t="inlineStr"/>
      <c r="S66" s="40" t="inlineStr"/>
      <c r="T66" s="41" t="inlineStr">
        <is>
          <t>кг</t>
        </is>
      </c>
      <c r="U66" s="667" t="n">
        <v>0</v>
      </c>
      <c r="V66" s="668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SU002674</t>
        </is>
      </c>
      <c r="B67" s="64" t="inlineStr">
        <is>
          <t>P003045</t>
        </is>
      </c>
      <c r="C67" s="37" t="n">
        <v>4301011386</v>
      </c>
      <c r="D67" s="371" t="n">
        <v>4680115880283</v>
      </c>
      <c r="E67" s="632" t="n"/>
      <c r="F67" s="664" t="n">
        <v>0.6</v>
      </c>
      <c r="G67" s="38" t="n">
        <v>8</v>
      </c>
      <c r="H67" s="664" t="n">
        <v>4.8</v>
      </c>
      <c r="I67" s="664" t="n">
        <v>5.04</v>
      </c>
      <c r="J67" s="38" t="n">
        <v>120</v>
      </c>
      <c r="K67" s="39" t="inlineStr">
        <is>
          <t>СК1</t>
        </is>
      </c>
      <c r="L67" s="38" t="n">
        <v>45</v>
      </c>
      <c r="M67" s="6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7" s="666" t="n"/>
      <c r="O67" s="666" t="n"/>
      <c r="P67" s="666" t="n"/>
      <c r="Q67" s="632" t="n"/>
      <c r="R67" s="40" t="inlineStr"/>
      <c r="S67" s="40" t="inlineStr"/>
      <c r="T67" s="41" t="inlineStr">
        <is>
          <t>кг</t>
        </is>
      </c>
      <c r="U67" s="667" t="n">
        <v>0</v>
      </c>
      <c r="V67" s="668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16.5" customHeight="1">
      <c r="A68" s="64" t="inlineStr">
        <is>
          <t>SU002832</t>
        </is>
      </c>
      <c r="B68" s="64" t="inlineStr">
        <is>
          <t>P003245</t>
        </is>
      </c>
      <c r="C68" s="37" t="n">
        <v>4301011476</v>
      </c>
      <c r="D68" s="371" t="n">
        <v>4680115881518</v>
      </c>
      <c r="E68" s="632" t="n"/>
      <c r="F68" s="664" t="n">
        <v>0.4</v>
      </c>
      <c r="G68" s="38" t="n">
        <v>10</v>
      </c>
      <c r="H68" s="664" t="n">
        <v>4</v>
      </c>
      <c r="I68" s="664" t="n">
        <v>4.24</v>
      </c>
      <c r="J68" s="38" t="n">
        <v>120</v>
      </c>
      <c r="K68" s="39" t="inlineStr">
        <is>
          <t>СК3</t>
        </is>
      </c>
      <c r="L68" s="38" t="n">
        <v>50</v>
      </c>
      <c r="M68" s="69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8" s="666" t="n"/>
      <c r="O68" s="666" t="n"/>
      <c r="P68" s="666" t="n"/>
      <c r="Q68" s="632" t="n"/>
      <c r="R68" s="40" t="inlineStr"/>
      <c r="S68" s="40" t="inlineStr"/>
      <c r="T68" s="41" t="inlineStr">
        <is>
          <t>кг</t>
        </is>
      </c>
      <c r="U68" s="667" t="n"/>
      <c r="V68" s="66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27" customHeight="1">
      <c r="A69" s="64" t="inlineStr">
        <is>
          <t>SU002816</t>
        </is>
      </c>
      <c r="B69" s="64" t="inlineStr">
        <is>
          <t>P003228</t>
        </is>
      </c>
      <c r="C69" s="37" t="n">
        <v>4301011443</v>
      </c>
      <c r="D69" s="371" t="n">
        <v>4680115881303</v>
      </c>
      <c r="E69" s="632" t="n"/>
      <c r="F69" s="664" t="n">
        <v>0.45</v>
      </c>
      <c r="G69" s="38" t="n">
        <v>10</v>
      </c>
      <c r="H69" s="664" t="n">
        <v>4.5</v>
      </c>
      <c r="I69" s="664" t="n">
        <v>4.71</v>
      </c>
      <c r="J69" s="38" t="n">
        <v>120</v>
      </c>
      <c r="K69" s="39" t="inlineStr">
        <is>
          <t>СК4</t>
        </is>
      </c>
      <c r="L69" s="38" t="n">
        <v>50</v>
      </c>
      <c r="M69" s="6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69" s="666" t="n"/>
      <c r="O69" s="666" t="n"/>
      <c r="P69" s="666" t="n"/>
      <c r="Q69" s="632" t="n"/>
      <c r="R69" s="40" t="inlineStr"/>
      <c r="S69" s="40" t="inlineStr"/>
      <c r="T69" s="41" t="inlineStr">
        <is>
          <t>кг</t>
        </is>
      </c>
      <c r="U69" s="667" t="n">
        <v>80</v>
      </c>
      <c r="V69" s="66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SU002733</t>
        </is>
      </c>
      <c r="B70" s="64" t="inlineStr">
        <is>
          <t>P003102</t>
        </is>
      </c>
      <c r="C70" s="37" t="n">
        <v>4301011417</v>
      </c>
      <c r="D70" s="371" t="n">
        <v>4680115880269</v>
      </c>
      <c r="E70" s="632" t="n"/>
      <c r="F70" s="664" t="n">
        <v>0.375</v>
      </c>
      <c r="G70" s="38" t="n">
        <v>10</v>
      </c>
      <c r="H70" s="664" t="n">
        <v>3.75</v>
      </c>
      <c r="I70" s="664" t="n">
        <v>3.99</v>
      </c>
      <c r="J70" s="38" t="n">
        <v>120</v>
      </c>
      <c r="K70" s="39" t="inlineStr">
        <is>
          <t>СК3</t>
        </is>
      </c>
      <c r="L70" s="38" t="n">
        <v>50</v>
      </c>
      <c r="M70" s="69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0" s="666" t="n"/>
      <c r="O70" s="666" t="n"/>
      <c r="P70" s="666" t="n"/>
      <c r="Q70" s="632" t="n"/>
      <c r="R70" s="40" t="inlineStr"/>
      <c r="S70" s="40" t="inlineStr"/>
      <c r="T70" s="41" t="inlineStr">
        <is>
          <t>кг</t>
        </is>
      </c>
      <c r="U70" s="667" t="n">
        <v>6</v>
      </c>
      <c r="V70" s="66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16.5" customHeight="1">
      <c r="A71" s="64" t="inlineStr">
        <is>
          <t>SU002734</t>
        </is>
      </c>
      <c r="B71" s="64" t="inlineStr">
        <is>
          <t>P003103</t>
        </is>
      </c>
      <c r="C71" s="37" t="n">
        <v>4301011415</v>
      </c>
      <c r="D71" s="371" t="n">
        <v>4680115880429</v>
      </c>
      <c r="E71" s="632" t="n"/>
      <c r="F71" s="664" t="n">
        <v>0.45</v>
      </c>
      <c r="G71" s="38" t="n">
        <v>10</v>
      </c>
      <c r="H71" s="664" t="n">
        <v>4.5</v>
      </c>
      <c r="I71" s="664" t="n">
        <v>4.74</v>
      </c>
      <c r="J71" s="38" t="n">
        <v>120</v>
      </c>
      <c r="K71" s="39" t="inlineStr">
        <is>
          <t>СК3</t>
        </is>
      </c>
      <c r="L71" s="38" t="n">
        <v>50</v>
      </c>
      <c r="M71" s="69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1" s="666" t="n"/>
      <c r="O71" s="666" t="n"/>
      <c r="P71" s="666" t="n"/>
      <c r="Q71" s="632" t="n"/>
      <c r="R71" s="40" t="inlineStr"/>
      <c r="S71" s="40" t="inlineStr"/>
      <c r="T71" s="41" t="inlineStr">
        <is>
          <t>кг</t>
        </is>
      </c>
      <c r="U71" s="667" t="n">
        <v>0</v>
      </c>
      <c r="V71" s="66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SU002827</t>
        </is>
      </c>
      <c r="B72" s="64" t="inlineStr">
        <is>
          <t>P003233</t>
        </is>
      </c>
      <c r="C72" s="37" t="n">
        <v>4301011462</v>
      </c>
      <c r="D72" s="371" t="n">
        <v>4680115881457</v>
      </c>
      <c r="E72" s="632" t="n"/>
      <c r="F72" s="664" t="n">
        <v>0.75</v>
      </c>
      <c r="G72" s="38" t="n">
        <v>6</v>
      </c>
      <c r="H72" s="664" t="n">
        <v>4.5</v>
      </c>
      <c r="I72" s="664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2" s="666" t="n"/>
      <c r="O72" s="666" t="n"/>
      <c r="P72" s="666" t="n"/>
      <c r="Q72" s="632" t="n"/>
      <c r="R72" s="40" t="inlineStr"/>
      <c r="S72" s="40" t="inlineStr"/>
      <c r="T72" s="41" t="inlineStr">
        <is>
          <t>кг</t>
        </is>
      </c>
      <c r="U72" s="667" t="n">
        <v>0</v>
      </c>
      <c r="V72" s="66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>
      <c r="A73" s="37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669" t="n"/>
      <c r="M73" s="670" t="inlineStr">
        <is>
          <t>Итого</t>
        </is>
      </c>
      <c r="N73" s="640" t="n"/>
      <c r="O73" s="640" t="n"/>
      <c r="P73" s="640" t="n"/>
      <c r="Q73" s="640" t="n"/>
      <c r="R73" s="640" t="n"/>
      <c r="S73" s="641" t="n"/>
      <c r="T73" s="43" t="inlineStr">
        <is>
          <t>кор</t>
        </is>
      </c>
      <c r="U73" s="671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/>
      </c>
      <c r="V73" s="671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/>
      </c>
      <c r="W73" s="671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/>
      </c>
      <c r="X73" s="672" t="n"/>
      <c r="Y73" s="672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69" t="n"/>
      <c r="M74" s="670" t="inlineStr">
        <is>
          <t>Итого</t>
        </is>
      </c>
      <c r="N74" s="640" t="n"/>
      <c r="O74" s="640" t="n"/>
      <c r="P74" s="640" t="n"/>
      <c r="Q74" s="640" t="n"/>
      <c r="R74" s="640" t="n"/>
      <c r="S74" s="641" t="n"/>
      <c r="T74" s="43" t="inlineStr">
        <is>
          <t>кг</t>
        </is>
      </c>
      <c r="U74" s="671">
        <f>IFERROR(SUM(U59:U72),"0")</f>
        <v/>
      </c>
      <c r="V74" s="671">
        <f>IFERROR(SUM(V59:V72),"0")</f>
        <v/>
      </c>
      <c r="W74" s="43" t="n"/>
      <c r="X74" s="672" t="n"/>
      <c r="Y74" s="672" t="n"/>
    </row>
    <row r="75" ht="14.25" customHeight="1">
      <c r="A75" s="370" t="inlineStr">
        <is>
          <t>Ветчины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370" t="n"/>
      <c r="Y75" s="370" t="n"/>
    </row>
    <row r="76" ht="27" customHeight="1">
      <c r="A76" s="64" t="inlineStr">
        <is>
          <t>SU002488</t>
        </is>
      </c>
      <c r="B76" s="64" t="inlineStr">
        <is>
          <t>P002800</t>
        </is>
      </c>
      <c r="C76" s="37" t="n">
        <v>4301020189</v>
      </c>
      <c r="D76" s="371" t="n">
        <v>4607091384789</v>
      </c>
      <c r="E76" s="632" t="n"/>
      <c r="F76" s="664" t="n">
        <v>1</v>
      </c>
      <c r="G76" s="38" t="n">
        <v>6</v>
      </c>
      <c r="H76" s="664" t="n">
        <v>6</v>
      </c>
      <c r="I76" s="664" t="n">
        <v>6.36</v>
      </c>
      <c r="J76" s="38" t="n">
        <v>104</v>
      </c>
      <c r="K76" s="39" t="inlineStr">
        <is>
          <t>СК1</t>
        </is>
      </c>
      <c r="L76" s="38" t="n">
        <v>45</v>
      </c>
      <c r="M76" s="701" t="inlineStr">
        <is>
          <t>Ветчины Запекуша с сочным окороком Вязанка Весовые П/а Вязанка</t>
        </is>
      </c>
      <c r="N76" s="666" t="n"/>
      <c r="O76" s="666" t="n"/>
      <c r="P76" s="666" t="n"/>
      <c r="Q76" s="632" t="n"/>
      <c r="R76" s="40" t="inlineStr"/>
      <c r="S76" s="40" t="inlineStr"/>
      <c r="T76" s="41" t="inlineStr">
        <is>
          <t>кг</t>
        </is>
      </c>
      <c r="U76" s="667" t="n">
        <v>0</v>
      </c>
      <c r="V76" s="668">
        <f>IFERROR(IF(U76="",0,CEILING((U76/$H76),1)*$H76),"")</f>
        <v/>
      </c>
      <c r="W76" s="42">
        <f>IFERROR(IF(V76=0,"",ROUNDUP(V76/H76,0)*0.01196),"")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SU002833</t>
        </is>
      </c>
      <c r="B77" s="64" t="inlineStr">
        <is>
          <t>P003236</t>
        </is>
      </c>
      <c r="C77" s="37" t="n">
        <v>4301020235</v>
      </c>
      <c r="D77" s="371" t="n">
        <v>4680115881488</v>
      </c>
      <c r="E77" s="632" t="n"/>
      <c r="F77" s="664" t="n">
        <v>1.35</v>
      </c>
      <c r="G77" s="38" t="n">
        <v>8</v>
      </c>
      <c r="H77" s="664" t="n">
        <v>10.8</v>
      </c>
      <c r="I77" s="664" t="n">
        <v>11.28</v>
      </c>
      <c r="J77" s="38" t="n">
        <v>48</v>
      </c>
      <c r="K77" s="39" t="inlineStr">
        <is>
          <t>СК1</t>
        </is>
      </c>
      <c r="L77" s="38" t="n">
        <v>50</v>
      </c>
      <c r="M77" s="702">
        <f>HYPERLINK("https://abi.ru/products/Охлажденные/Вязанка/Вязанка/Ветчины/P003236/","Ветчины Сливушка с индейкой Вязанка вес П/а Вязанка")</f>
        <v/>
      </c>
      <c r="N77" s="666" t="n"/>
      <c r="O77" s="666" t="n"/>
      <c r="P77" s="666" t="n"/>
      <c r="Q77" s="632" t="n"/>
      <c r="R77" s="40" t="inlineStr"/>
      <c r="S77" s="40" t="inlineStr"/>
      <c r="T77" s="41" t="inlineStr">
        <is>
          <t>кг</t>
        </is>
      </c>
      <c r="U77" s="667" t="n">
        <v>0</v>
      </c>
      <c r="V77" s="668">
        <f>IFERROR(IF(U77="",0,CEILING((U77/$H77),1)*$H77),"")</f>
        <v/>
      </c>
      <c r="W77" s="42">
        <f>IFERROR(IF(V77=0,"",ROUNDUP(V77/H77,0)*0.02175),"")</f>
        <v/>
      </c>
      <c r="X77" s="69" t="inlineStr"/>
      <c r="Y77" s="70" t="inlineStr"/>
      <c r="AC77" s="71" t="n"/>
      <c r="AZ77" s="103" t="inlineStr">
        <is>
          <t>КИ</t>
        </is>
      </c>
    </row>
    <row r="78" ht="27" customHeight="1">
      <c r="A78" s="64" t="inlineStr">
        <is>
          <t>SU002313</t>
        </is>
      </c>
      <c r="B78" s="64" t="inlineStr">
        <is>
          <t>P002583</t>
        </is>
      </c>
      <c r="C78" s="37" t="n">
        <v>4301020183</v>
      </c>
      <c r="D78" s="371" t="n">
        <v>4607091384765</v>
      </c>
      <c r="E78" s="632" t="n"/>
      <c r="F78" s="664" t="n">
        <v>0.42</v>
      </c>
      <c r="G78" s="38" t="n">
        <v>6</v>
      </c>
      <c r="H78" s="664" t="n">
        <v>2.52</v>
      </c>
      <c r="I78" s="664" t="n">
        <v>2.72</v>
      </c>
      <c r="J78" s="38" t="n">
        <v>156</v>
      </c>
      <c r="K78" s="39" t="inlineStr">
        <is>
          <t>СК1</t>
        </is>
      </c>
      <c r="L78" s="38" t="n">
        <v>45</v>
      </c>
      <c r="M78" s="703" t="inlineStr">
        <is>
          <t>Ветчины Запекуша с сочным окороком Вязанка Фикс.вес 0,42 п/а Вязанка</t>
        </is>
      </c>
      <c r="N78" s="666" t="n"/>
      <c r="O78" s="666" t="n"/>
      <c r="P78" s="666" t="n"/>
      <c r="Q78" s="632" t="n"/>
      <c r="R78" s="40" t="inlineStr"/>
      <c r="S78" s="40" t="inlineStr"/>
      <c r="T78" s="41" t="inlineStr">
        <is>
          <t>кг</t>
        </is>
      </c>
      <c r="U78" s="667" t="n">
        <v>0</v>
      </c>
      <c r="V78" s="668">
        <f>IFERROR(IF(U78="",0,CEILING((U78/$H78),1)*$H78),"")</f>
        <v/>
      </c>
      <c r="W78" s="42">
        <f>IFERROR(IF(V78=0,"",ROUNDUP(V78/H78,0)*0.00753),"")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SU003037</t>
        </is>
      </c>
      <c r="B79" s="64" t="inlineStr">
        <is>
          <t>P003575</t>
        </is>
      </c>
      <c r="C79" s="37" t="n">
        <v>4301020258</v>
      </c>
      <c r="D79" s="371" t="n">
        <v>4680115882775</v>
      </c>
      <c r="E79" s="632" t="n"/>
      <c r="F79" s="664" t="n">
        <v>0.3</v>
      </c>
      <c r="G79" s="38" t="n">
        <v>8</v>
      </c>
      <c r="H79" s="664" t="n">
        <v>2.4</v>
      </c>
      <c r="I79" s="664" t="n">
        <v>2.5</v>
      </c>
      <c r="J79" s="38" t="n">
        <v>234</v>
      </c>
      <c r="K79" s="39" t="inlineStr">
        <is>
          <t>СК3</t>
        </is>
      </c>
      <c r="L79" s="38" t="n">
        <v>50</v>
      </c>
      <c r="M79" s="704" t="inlineStr">
        <is>
          <t>Ветчины «Сливушка с индейкой» Фикс.вес 0,3 П/а ТМ «Вязанка»</t>
        </is>
      </c>
      <c r="N79" s="666" t="n"/>
      <c r="O79" s="666" t="n"/>
      <c r="P79" s="666" t="n"/>
      <c r="Q79" s="632" t="n"/>
      <c r="R79" s="40" t="inlineStr"/>
      <c r="S79" s="40" t="inlineStr"/>
      <c r="T79" s="41" t="inlineStr">
        <is>
          <t>кг</t>
        </is>
      </c>
      <c r="U79" s="667" t="n">
        <v>0</v>
      </c>
      <c r="V79" s="668">
        <f>IFERROR(IF(U79="",0,CEILING((U79/$H79),1)*$H79),"")</f>
        <v/>
      </c>
      <c r="W79" s="42">
        <f>IFERROR(IF(V79=0,"",ROUNDUP(V79/H79,0)*0.00502),"")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SU002735</t>
        </is>
      </c>
      <c r="B80" s="64" t="inlineStr">
        <is>
          <t>P003107</t>
        </is>
      </c>
      <c r="C80" s="37" t="n">
        <v>4301020217</v>
      </c>
      <c r="D80" s="371" t="n">
        <v>4680115880658</v>
      </c>
      <c r="E80" s="632" t="n"/>
      <c r="F80" s="664" t="n">
        <v>0.4</v>
      </c>
      <c r="G80" s="38" t="n">
        <v>6</v>
      </c>
      <c r="H80" s="664" t="n">
        <v>2.4</v>
      </c>
      <c r="I80" s="664" t="n">
        <v>2.6</v>
      </c>
      <c r="J80" s="38" t="n">
        <v>156</v>
      </c>
      <c r="K80" s="39" t="inlineStr">
        <is>
          <t>СК1</t>
        </is>
      </c>
      <c r="L80" s="38" t="n">
        <v>50</v>
      </c>
      <c r="M80" s="7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0" s="666" t="n"/>
      <c r="O80" s="666" t="n"/>
      <c r="P80" s="666" t="n"/>
      <c r="Q80" s="632" t="n"/>
      <c r="R80" s="40" t="inlineStr"/>
      <c r="S80" s="40" t="inlineStr"/>
      <c r="T80" s="41" t="inlineStr">
        <is>
          <t>кг</t>
        </is>
      </c>
      <c r="U80" s="667" t="n">
        <v>0</v>
      </c>
      <c r="V80" s="668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SU000082</t>
        </is>
      </c>
      <c r="B81" s="64" t="inlineStr">
        <is>
          <t>P003164</t>
        </is>
      </c>
      <c r="C81" s="37" t="n">
        <v>4301020223</v>
      </c>
      <c r="D81" s="371" t="n">
        <v>4607091381962</v>
      </c>
      <c r="E81" s="632" t="n"/>
      <c r="F81" s="664" t="n">
        <v>0.5</v>
      </c>
      <c r="G81" s="38" t="n">
        <v>6</v>
      </c>
      <c r="H81" s="664" t="n">
        <v>3</v>
      </c>
      <c r="I81" s="664" t="n">
        <v>3.2</v>
      </c>
      <c r="J81" s="38" t="n">
        <v>156</v>
      </c>
      <c r="K81" s="39" t="inlineStr">
        <is>
          <t>СК1</t>
        </is>
      </c>
      <c r="L81" s="38" t="n">
        <v>50</v>
      </c>
      <c r="M81" s="706">
        <f>HYPERLINK("https://abi.ru/products/Охлажденные/Вязанка/Вязанка/Ветчины/P003164/","Ветчины Столичная Вязанка Фикс.вес 0,5 Вектор Вязанка")</f>
        <v/>
      </c>
      <c r="N81" s="666" t="n"/>
      <c r="O81" s="666" t="n"/>
      <c r="P81" s="666" t="n"/>
      <c r="Q81" s="632" t="n"/>
      <c r="R81" s="40" t="inlineStr"/>
      <c r="S81" s="40" t="inlineStr"/>
      <c r="T81" s="41" t="inlineStr">
        <is>
          <t>кг</t>
        </is>
      </c>
      <c r="U81" s="667" t="n">
        <v>18</v>
      </c>
      <c r="V81" s="668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>
      <c r="A82" s="379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669" t="n"/>
      <c r="M82" s="670" t="inlineStr">
        <is>
          <t>Итого</t>
        </is>
      </c>
      <c r="N82" s="640" t="n"/>
      <c r="O82" s="640" t="n"/>
      <c r="P82" s="640" t="n"/>
      <c r="Q82" s="640" t="n"/>
      <c r="R82" s="640" t="n"/>
      <c r="S82" s="641" t="n"/>
      <c r="T82" s="43" t="inlineStr">
        <is>
          <t>кор</t>
        </is>
      </c>
      <c r="U82" s="671">
        <f>IFERROR(U76/H76,"0")+IFERROR(U77/H77,"0")+IFERROR(U78/H78,"0")+IFERROR(U79/H79,"0")+IFERROR(U80/H80,"0")+IFERROR(U81/H81,"0")</f>
        <v/>
      </c>
      <c r="V82" s="671">
        <f>IFERROR(V76/H76,"0")+IFERROR(V77/H77,"0")+IFERROR(V78/H78,"0")+IFERROR(V79/H79,"0")+IFERROR(V80/H80,"0")+IFERROR(V81/H81,"0")</f>
        <v/>
      </c>
      <c r="W82" s="671">
        <f>IFERROR(IF(W76="",0,W76),"0")+IFERROR(IF(W77="",0,W77),"0")+IFERROR(IF(W78="",0,W78),"0")+IFERROR(IF(W79="",0,W79),"0")+IFERROR(IF(W80="",0,W80),"0")+IFERROR(IF(W81="",0,W81),"0")</f>
        <v/>
      </c>
      <c r="X82" s="672" t="n"/>
      <c r="Y82" s="672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69" t="n"/>
      <c r="M83" s="670" t="inlineStr">
        <is>
          <t>Итого</t>
        </is>
      </c>
      <c r="N83" s="640" t="n"/>
      <c r="O83" s="640" t="n"/>
      <c r="P83" s="640" t="n"/>
      <c r="Q83" s="640" t="n"/>
      <c r="R83" s="640" t="n"/>
      <c r="S83" s="641" t="n"/>
      <c r="T83" s="43" t="inlineStr">
        <is>
          <t>кг</t>
        </is>
      </c>
      <c r="U83" s="671">
        <f>IFERROR(SUM(U76:U81),"0")</f>
        <v/>
      </c>
      <c r="V83" s="671">
        <f>IFERROR(SUM(V76:V81),"0")</f>
        <v/>
      </c>
      <c r="W83" s="43" t="n"/>
      <c r="X83" s="672" t="n"/>
      <c r="Y83" s="672" t="n"/>
    </row>
    <row r="84" ht="14.25" customHeight="1">
      <c r="A84" s="370" t="inlineStr">
        <is>
          <t>Копченые колбасы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370" t="n"/>
      <c r="Y84" s="370" t="n"/>
    </row>
    <row r="85" ht="16.5" customHeight="1">
      <c r="A85" s="64" t="inlineStr">
        <is>
          <t>SU000064</t>
        </is>
      </c>
      <c r="B85" s="64" t="inlineStr">
        <is>
          <t>P001841</t>
        </is>
      </c>
      <c r="C85" s="37" t="n">
        <v>4301030895</v>
      </c>
      <c r="D85" s="371" t="n">
        <v>4607091387667</v>
      </c>
      <c r="E85" s="632" t="n"/>
      <c r="F85" s="664" t="n">
        <v>0.9</v>
      </c>
      <c r="G85" s="38" t="n">
        <v>10</v>
      </c>
      <c r="H85" s="664" t="n">
        <v>9</v>
      </c>
      <c r="I85" s="664" t="n">
        <v>9.630000000000001</v>
      </c>
      <c r="J85" s="38" t="n">
        <v>56</v>
      </c>
      <c r="K85" s="39" t="inlineStr">
        <is>
          <t>СК1</t>
        </is>
      </c>
      <c r="L85" s="38" t="n">
        <v>40</v>
      </c>
      <c r="M85" s="7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5" s="666" t="n"/>
      <c r="O85" s="666" t="n"/>
      <c r="P85" s="666" t="n"/>
      <c r="Q85" s="632" t="n"/>
      <c r="R85" s="40" t="inlineStr"/>
      <c r="S85" s="40" t="inlineStr"/>
      <c r="T85" s="41" t="inlineStr">
        <is>
          <t>кг</t>
        </is>
      </c>
      <c r="U85" s="667" t="n">
        <v>0</v>
      </c>
      <c r="V85" s="668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SU000664</t>
        </is>
      </c>
      <c r="B86" s="64" t="inlineStr">
        <is>
          <t>P002177</t>
        </is>
      </c>
      <c r="C86" s="37" t="n">
        <v>4301030961</v>
      </c>
      <c r="D86" s="371" t="n">
        <v>4607091387636</v>
      </c>
      <c r="E86" s="632" t="n"/>
      <c r="F86" s="664" t="n">
        <v>0.7</v>
      </c>
      <c r="G86" s="38" t="n">
        <v>6</v>
      </c>
      <c r="H86" s="664" t="n">
        <v>4.2</v>
      </c>
      <c r="I86" s="664" t="n">
        <v>4.5</v>
      </c>
      <c r="J86" s="38" t="n">
        <v>120</v>
      </c>
      <c r="K86" s="39" t="inlineStr">
        <is>
          <t>СК2</t>
        </is>
      </c>
      <c r="L86" s="38" t="n">
        <v>40</v>
      </c>
      <c r="M86" s="7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6" s="666" t="n"/>
      <c r="O86" s="666" t="n"/>
      <c r="P86" s="666" t="n"/>
      <c r="Q86" s="632" t="n"/>
      <c r="R86" s="40" t="inlineStr"/>
      <c r="S86" s="40" t="inlineStr"/>
      <c r="T86" s="41" t="inlineStr">
        <is>
          <t>кг</t>
        </is>
      </c>
      <c r="U86" s="667" t="n">
        <v>0</v>
      </c>
      <c r="V86" s="668">
        <f>IFERROR(IF(U86="",0,CEILING((U86/$H86),1)*$H86),"")</f>
        <v/>
      </c>
      <c r="W86" s="42">
        <f>IFERROR(IF(V86=0,"",ROUNDUP(V86/H86,0)*0.00937),"")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SU002308</t>
        </is>
      </c>
      <c r="B87" s="64" t="inlineStr">
        <is>
          <t>P002572</t>
        </is>
      </c>
      <c r="C87" s="37" t="n">
        <v>4301031078</v>
      </c>
      <c r="D87" s="371" t="n">
        <v>4607091384727</v>
      </c>
      <c r="E87" s="632" t="n"/>
      <c r="F87" s="664" t="n">
        <v>0.8</v>
      </c>
      <c r="G87" s="38" t="n">
        <v>6</v>
      </c>
      <c r="H87" s="664" t="n">
        <v>4.8</v>
      </c>
      <c r="I87" s="664" t="n">
        <v>5.16</v>
      </c>
      <c r="J87" s="38" t="n">
        <v>104</v>
      </c>
      <c r="K87" s="39" t="inlineStr">
        <is>
          <t>СК2</t>
        </is>
      </c>
      <c r="L87" s="38" t="n">
        <v>45</v>
      </c>
      <c r="M87" s="70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7" s="666" t="n"/>
      <c r="O87" s="666" t="n"/>
      <c r="P87" s="666" t="n"/>
      <c r="Q87" s="632" t="n"/>
      <c r="R87" s="40" t="inlineStr"/>
      <c r="S87" s="40" t="inlineStr"/>
      <c r="T87" s="41" t="inlineStr">
        <is>
          <t>кг</t>
        </is>
      </c>
      <c r="U87" s="667" t="n">
        <v>0</v>
      </c>
      <c r="V87" s="668">
        <f>IFERROR(IF(U87="",0,CEILING((U87/$H87),1)*$H87),"")</f>
        <v/>
      </c>
      <c r="W87" s="42">
        <f>IFERROR(IF(V87=0,"",ROUNDUP(V87/H87,0)*0.01196),"")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SU002310</t>
        </is>
      </c>
      <c r="B88" s="64" t="inlineStr">
        <is>
          <t>P002574</t>
        </is>
      </c>
      <c r="C88" s="37" t="n">
        <v>4301031080</v>
      </c>
      <c r="D88" s="371" t="n">
        <v>4607091386745</v>
      </c>
      <c r="E88" s="632" t="n"/>
      <c r="F88" s="664" t="n">
        <v>0.8</v>
      </c>
      <c r="G88" s="38" t="n">
        <v>6</v>
      </c>
      <c r="H88" s="664" t="n">
        <v>4.8</v>
      </c>
      <c r="I88" s="664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8" s="666" t="n"/>
      <c r="O88" s="666" t="n"/>
      <c r="P88" s="666" t="n"/>
      <c r="Q88" s="632" t="n"/>
      <c r="R88" s="40" t="inlineStr"/>
      <c r="S88" s="40" t="inlineStr"/>
      <c r="T88" s="41" t="inlineStr">
        <is>
          <t>кг</t>
        </is>
      </c>
      <c r="U88" s="667" t="n">
        <v>0</v>
      </c>
      <c r="V88" s="668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16.5" customHeight="1">
      <c r="A89" s="64" t="inlineStr">
        <is>
          <t>SU000097</t>
        </is>
      </c>
      <c r="B89" s="64" t="inlineStr">
        <is>
          <t>P002179</t>
        </is>
      </c>
      <c r="C89" s="37" t="n">
        <v>4301030963</v>
      </c>
      <c r="D89" s="371" t="n">
        <v>4607091382426</v>
      </c>
      <c r="E89" s="632" t="n"/>
      <c r="F89" s="664" t="n">
        <v>0.9</v>
      </c>
      <c r="G89" s="38" t="n">
        <v>10</v>
      </c>
      <c r="H89" s="664" t="n">
        <v>9</v>
      </c>
      <c r="I89" s="664" t="n">
        <v>9.630000000000001</v>
      </c>
      <c r="J89" s="38" t="n">
        <v>56</v>
      </c>
      <c r="K89" s="39" t="inlineStr">
        <is>
          <t>СК2</t>
        </is>
      </c>
      <c r="L89" s="38" t="n">
        <v>40</v>
      </c>
      <c r="M89" s="7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89" s="666" t="n"/>
      <c r="O89" s="666" t="n"/>
      <c r="P89" s="666" t="n"/>
      <c r="Q89" s="632" t="n"/>
      <c r="R89" s="40" t="inlineStr"/>
      <c r="S89" s="40" t="inlineStr"/>
      <c r="T89" s="41" t="inlineStr">
        <is>
          <t>кг</t>
        </is>
      </c>
      <c r="U89" s="667" t="n">
        <v>23</v>
      </c>
      <c r="V89" s="668">
        <f>IFERROR(IF(U89="",0,CEILING((U89/$H89),1)*$H89),"")</f>
        <v/>
      </c>
      <c r="W89" s="42">
        <f>IFERROR(IF(V89=0,"",ROUNDUP(V89/H89,0)*0.02175),"")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SU000665</t>
        </is>
      </c>
      <c r="B90" s="64" t="inlineStr">
        <is>
          <t>P002178</t>
        </is>
      </c>
      <c r="C90" s="37" t="n">
        <v>4301030962</v>
      </c>
      <c r="D90" s="371" t="n">
        <v>4607091386547</v>
      </c>
      <c r="E90" s="632" t="n"/>
      <c r="F90" s="664" t="n">
        <v>0.35</v>
      </c>
      <c r="G90" s="38" t="n">
        <v>8</v>
      </c>
      <c r="H90" s="664" t="n">
        <v>2.8</v>
      </c>
      <c r="I90" s="664" t="n">
        <v>2.94</v>
      </c>
      <c r="J90" s="38" t="n">
        <v>234</v>
      </c>
      <c r="K90" s="39" t="inlineStr">
        <is>
          <t>СК2</t>
        </is>
      </c>
      <c r="L90" s="38" t="n">
        <v>40</v>
      </c>
      <c r="M90" s="7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0" s="666" t="n"/>
      <c r="O90" s="666" t="n"/>
      <c r="P90" s="666" t="n"/>
      <c r="Q90" s="632" t="n"/>
      <c r="R90" s="40" t="inlineStr"/>
      <c r="S90" s="40" t="inlineStr"/>
      <c r="T90" s="41" t="inlineStr">
        <is>
          <t>кг</t>
        </is>
      </c>
      <c r="U90" s="667" t="n">
        <v>0</v>
      </c>
      <c r="V90" s="668">
        <f>IFERROR(IF(U90="",0,CEILING((U90/$H90),1)*$H90),"")</f>
        <v/>
      </c>
      <c r="W90" s="42">
        <f>IFERROR(IF(V90=0,"",ROUNDUP(V90/H90,0)*0.00502),"")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SU002307</t>
        </is>
      </c>
      <c r="B91" s="64" t="inlineStr">
        <is>
          <t>P002571</t>
        </is>
      </c>
      <c r="C91" s="37" t="n">
        <v>4301031077</v>
      </c>
      <c r="D91" s="371" t="n">
        <v>4607091384703</v>
      </c>
      <c r="E91" s="632" t="n"/>
      <c r="F91" s="664" t="n">
        <v>0.35</v>
      </c>
      <c r="G91" s="38" t="n">
        <v>6</v>
      </c>
      <c r="H91" s="664" t="n">
        <v>2.1</v>
      </c>
      <c r="I91" s="664" t="n">
        <v>2.2</v>
      </c>
      <c r="J91" s="38" t="n">
        <v>234</v>
      </c>
      <c r="K91" s="39" t="inlineStr">
        <is>
          <t>СК2</t>
        </is>
      </c>
      <c r="L91" s="38" t="n">
        <v>45</v>
      </c>
      <c r="M91" s="71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1" s="666" t="n"/>
      <c r="O91" s="666" t="n"/>
      <c r="P91" s="666" t="n"/>
      <c r="Q91" s="632" t="n"/>
      <c r="R91" s="40" t="inlineStr"/>
      <c r="S91" s="40" t="inlineStr"/>
      <c r="T91" s="41" t="inlineStr">
        <is>
          <t>кг</t>
        </is>
      </c>
      <c r="U91" s="667" t="n">
        <v>0</v>
      </c>
      <c r="V91" s="668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SU002309</t>
        </is>
      </c>
      <c r="B92" s="64" t="inlineStr">
        <is>
          <t>P002573</t>
        </is>
      </c>
      <c r="C92" s="37" t="n">
        <v>4301031079</v>
      </c>
      <c r="D92" s="371" t="n">
        <v>4607091384734</v>
      </c>
      <c r="E92" s="632" t="n"/>
      <c r="F92" s="664" t="n">
        <v>0.35</v>
      </c>
      <c r="G92" s="38" t="n">
        <v>6</v>
      </c>
      <c r="H92" s="664" t="n">
        <v>2.1</v>
      </c>
      <c r="I92" s="664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2" s="666" t="n"/>
      <c r="O92" s="666" t="n"/>
      <c r="P92" s="666" t="n"/>
      <c r="Q92" s="632" t="n"/>
      <c r="R92" s="40" t="inlineStr"/>
      <c r="S92" s="40" t="inlineStr"/>
      <c r="T92" s="41" t="inlineStr">
        <is>
          <t>кг</t>
        </is>
      </c>
      <c r="U92" s="667" t="n">
        <v>0</v>
      </c>
      <c r="V92" s="668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SU001605</t>
        </is>
      </c>
      <c r="B93" s="64" t="inlineStr">
        <is>
          <t>P002180</t>
        </is>
      </c>
      <c r="C93" s="37" t="n">
        <v>4301030964</v>
      </c>
      <c r="D93" s="371" t="n">
        <v>4607091382464</v>
      </c>
      <c r="E93" s="632" t="n"/>
      <c r="F93" s="664" t="n">
        <v>0.35</v>
      </c>
      <c r="G93" s="38" t="n">
        <v>8</v>
      </c>
      <c r="H93" s="664" t="n">
        <v>2.8</v>
      </c>
      <c r="I93" s="664" t="n">
        <v>2.964</v>
      </c>
      <c r="J93" s="38" t="n">
        <v>234</v>
      </c>
      <c r="K93" s="39" t="inlineStr">
        <is>
          <t>СК2</t>
        </is>
      </c>
      <c r="L93" s="38" t="n">
        <v>40</v>
      </c>
      <c r="M93" s="71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3" s="666" t="n"/>
      <c r="O93" s="666" t="n"/>
      <c r="P93" s="666" t="n"/>
      <c r="Q93" s="632" t="n"/>
      <c r="R93" s="40" t="inlineStr"/>
      <c r="S93" s="40" t="inlineStr"/>
      <c r="T93" s="41" t="inlineStr">
        <is>
          <t>кг</t>
        </is>
      </c>
      <c r="U93" s="667" t="n">
        <v>0</v>
      </c>
      <c r="V93" s="668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>
      <c r="A94" s="379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669" t="n"/>
      <c r="M94" s="670" t="inlineStr">
        <is>
          <t>Итого</t>
        </is>
      </c>
      <c r="N94" s="640" t="n"/>
      <c r="O94" s="640" t="n"/>
      <c r="P94" s="640" t="n"/>
      <c r="Q94" s="640" t="n"/>
      <c r="R94" s="640" t="n"/>
      <c r="S94" s="641" t="n"/>
      <c r="T94" s="43" t="inlineStr">
        <is>
          <t>кор</t>
        </is>
      </c>
      <c r="U94" s="671">
        <f>IFERROR(U85/H85,"0")+IFERROR(U86/H86,"0")+IFERROR(U87/H87,"0")+IFERROR(U88/H88,"0")+IFERROR(U89/H89,"0")+IFERROR(U90/H90,"0")+IFERROR(U91/H91,"0")+IFERROR(U92/H92,"0")+IFERROR(U93/H93,"0")</f>
        <v/>
      </c>
      <c r="V94" s="671">
        <f>IFERROR(V85/H85,"0")+IFERROR(V86/H86,"0")+IFERROR(V87/H87,"0")+IFERROR(V88/H88,"0")+IFERROR(V89/H89,"0")+IFERROR(V90/H90,"0")+IFERROR(V91/H91,"0")+IFERROR(V92/H92,"0")+IFERROR(V93/H93,"0")</f>
        <v/>
      </c>
      <c r="W94" s="671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/>
      </c>
      <c r="X94" s="672" t="n"/>
      <c r="Y94" s="672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69" t="n"/>
      <c r="M95" s="670" t="inlineStr">
        <is>
          <t>Итого</t>
        </is>
      </c>
      <c r="N95" s="640" t="n"/>
      <c r="O95" s="640" t="n"/>
      <c r="P95" s="640" t="n"/>
      <c r="Q95" s="640" t="n"/>
      <c r="R95" s="640" t="n"/>
      <c r="S95" s="641" t="n"/>
      <c r="T95" s="43" t="inlineStr">
        <is>
          <t>кг</t>
        </is>
      </c>
      <c r="U95" s="671">
        <f>IFERROR(SUM(U85:U93),"0")</f>
        <v/>
      </c>
      <c r="V95" s="671">
        <f>IFERROR(SUM(V85:V93),"0")</f>
        <v/>
      </c>
      <c r="W95" s="43" t="n"/>
      <c r="X95" s="672" t="n"/>
      <c r="Y95" s="672" t="n"/>
    </row>
    <row r="96" ht="14.25" customHeight="1">
      <c r="A96" s="370" t="inlineStr">
        <is>
          <t>Сосиски</t>
        </is>
      </c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370" t="n"/>
      <c r="Y96" s="370" t="n"/>
    </row>
    <row r="97" ht="27" customHeight="1">
      <c r="A97" s="64" t="inlineStr">
        <is>
          <t>SU001523</t>
        </is>
      </c>
      <c r="B97" s="64" t="inlineStr">
        <is>
          <t>P003328</t>
        </is>
      </c>
      <c r="C97" s="37" t="n">
        <v>4301051437</v>
      </c>
      <c r="D97" s="371" t="n">
        <v>4607091386967</v>
      </c>
      <c r="E97" s="632" t="n"/>
      <c r="F97" s="664" t="n">
        <v>1.35</v>
      </c>
      <c r="G97" s="38" t="n">
        <v>6</v>
      </c>
      <c r="H97" s="664" t="n">
        <v>8.1</v>
      </c>
      <c r="I97" s="664" t="n">
        <v>8.664</v>
      </c>
      <c r="J97" s="38" t="n">
        <v>56</v>
      </c>
      <c r="K97" s="39" t="inlineStr">
        <is>
          <t>СК3</t>
        </is>
      </c>
      <c r="L97" s="38" t="n">
        <v>45</v>
      </c>
      <c r="M97" s="716" t="inlineStr">
        <is>
          <t>Сосиски Молокуши (Вязанка Молочные) Вязанка Весовые П/а мгс Вязанка</t>
        </is>
      </c>
      <c r="N97" s="666" t="n"/>
      <c r="O97" s="666" t="n"/>
      <c r="P97" s="666" t="n"/>
      <c r="Q97" s="632" t="n"/>
      <c r="R97" s="40" t="inlineStr"/>
      <c r="S97" s="40" t="inlineStr"/>
      <c r="T97" s="41" t="inlineStr">
        <is>
          <t>кг</t>
        </is>
      </c>
      <c r="U97" s="667" t="n">
        <v>64</v>
      </c>
      <c r="V97" s="668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SU001523</t>
        </is>
      </c>
      <c r="B98" s="64" t="inlineStr">
        <is>
          <t>P003691</t>
        </is>
      </c>
      <c r="C98" s="37" t="n">
        <v>4301051543</v>
      </c>
      <c r="D98" s="371" t="n">
        <v>4607091386967</v>
      </c>
      <c r="E98" s="632" t="n"/>
      <c r="F98" s="664" t="n">
        <v>1.4</v>
      </c>
      <c r="G98" s="38" t="n">
        <v>6</v>
      </c>
      <c r="H98" s="664" t="n">
        <v>8.4</v>
      </c>
      <c r="I98" s="664" t="n">
        <v>8.964</v>
      </c>
      <c r="J98" s="38" t="n">
        <v>56</v>
      </c>
      <c r="K98" s="39" t="inlineStr">
        <is>
          <t>СК2</t>
        </is>
      </c>
      <c r="L98" s="38" t="n">
        <v>45</v>
      </c>
      <c r="M98" s="717" t="inlineStr">
        <is>
          <t>Сосиски «Молокуши (Вязанка Молочные)» Весовые П/а мгс УВВ ТМ «Вязанка»</t>
        </is>
      </c>
      <c r="N98" s="666" t="n"/>
      <c r="O98" s="666" t="n"/>
      <c r="P98" s="666" t="n"/>
      <c r="Q98" s="632" t="n"/>
      <c r="R98" s="40" t="inlineStr"/>
      <c r="S98" s="40" t="inlineStr"/>
      <c r="T98" s="41" t="inlineStr">
        <is>
          <t>кг</t>
        </is>
      </c>
      <c r="U98" s="667" t="n">
        <v>0</v>
      </c>
      <c r="V98" s="668">
        <f>IFERROR(IF(U98="",0,CEILING((U98/$H98),1)*$H98),"")</f>
        <v/>
      </c>
      <c r="W98" s="42">
        <f>IFERROR(IF(V98=0,"",ROUNDUP(V98/H98,0)*0.02175),"")</f>
        <v/>
      </c>
      <c r="X98" s="69" t="inlineStr"/>
      <c r="Y98" s="70" t="inlineStr"/>
      <c r="AC98" s="71" t="n"/>
      <c r="AZ98" s="118" t="inlineStr">
        <is>
          <t>КИ</t>
        </is>
      </c>
    </row>
    <row r="99" ht="16.5" customHeight="1">
      <c r="A99" s="64" t="inlineStr">
        <is>
          <t>SU001351</t>
        </is>
      </c>
      <c r="B99" s="64" t="inlineStr">
        <is>
          <t>P003025</t>
        </is>
      </c>
      <c r="C99" s="37" t="n">
        <v>4301051311</v>
      </c>
      <c r="D99" s="371" t="n">
        <v>4607091385304</v>
      </c>
      <c r="E99" s="632" t="n"/>
      <c r="F99" s="664" t="n">
        <v>1.35</v>
      </c>
      <c r="G99" s="38" t="n">
        <v>6</v>
      </c>
      <c r="H99" s="664" t="n">
        <v>8.1</v>
      </c>
      <c r="I99" s="664" t="n">
        <v>8.664</v>
      </c>
      <c r="J99" s="38" t="n">
        <v>56</v>
      </c>
      <c r="K99" s="39" t="inlineStr">
        <is>
          <t>СК2</t>
        </is>
      </c>
      <c r="L99" s="38" t="n">
        <v>40</v>
      </c>
      <c r="M99" s="718">
        <f>HYPERLINK("https://abi.ru/products/Охлажденные/Вязанка/Вязанка/Сосиски/P003025/","Сосиски Рубленые Вязанка Весовые п/а мгс Вязанка")</f>
        <v/>
      </c>
      <c r="N99" s="666" t="n"/>
      <c r="O99" s="666" t="n"/>
      <c r="P99" s="666" t="n"/>
      <c r="Q99" s="632" t="n"/>
      <c r="R99" s="40" t="inlineStr"/>
      <c r="S99" s="40" t="inlineStr"/>
      <c r="T99" s="41" t="inlineStr">
        <is>
          <t>кг</t>
        </is>
      </c>
      <c r="U99" s="667" t="n">
        <v>50</v>
      </c>
      <c r="V99" s="668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16.5" customHeight="1">
      <c r="A100" s="64" t="inlineStr">
        <is>
          <t>SU001527</t>
        </is>
      </c>
      <c r="B100" s="64" t="inlineStr">
        <is>
          <t>P002217</t>
        </is>
      </c>
      <c r="C100" s="37" t="n">
        <v>4301051306</v>
      </c>
      <c r="D100" s="371" t="n">
        <v>4607091386264</v>
      </c>
      <c r="E100" s="632" t="n"/>
      <c r="F100" s="664" t="n">
        <v>0.5</v>
      </c>
      <c r="G100" s="38" t="n">
        <v>6</v>
      </c>
      <c r="H100" s="664" t="n">
        <v>3</v>
      </c>
      <c r="I100" s="664" t="n">
        <v>3.278</v>
      </c>
      <c r="J100" s="38" t="n">
        <v>156</v>
      </c>
      <c r="K100" s="39" t="inlineStr">
        <is>
          <t>СК2</t>
        </is>
      </c>
      <c r="L100" s="38" t="n">
        <v>31</v>
      </c>
      <c r="M100" s="719">
        <f>HYPERLINK("https://abi.ru/products/Охлажденные/Вязанка/Вязанка/Сосиски/P002217/","Сосиски Венские Вязанка Фикс.вес 0,5 NDX мгс Вязанка")</f>
        <v/>
      </c>
      <c r="N100" s="666" t="n"/>
      <c r="O100" s="666" t="n"/>
      <c r="P100" s="666" t="n"/>
      <c r="Q100" s="632" t="n"/>
      <c r="R100" s="40" t="inlineStr"/>
      <c r="S100" s="40" t="inlineStr"/>
      <c r="T100" s="41" t="inlineStr">
        <is>
          <t>кг</t>
        </is>
      </c>
      <c r="U100" s="667" t="n">
        <v>0</v>
      </c>
      <c r="V100" s="668">
        <f>IFERROR(IF(U100="",0,CEILING((U100/$H100),1)*$H100),"")</f>
        <v/>
      </c>
      <c r="W100" s="42">
        <f>IFERROR(IF(V100=0,"",ROUNDUP(V100/H100,0)*0.00753),"")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SU001718</t>
        </is>
      </c>
      <c r="B101" s="64" t="inlineStr">
        <is>
          <t>P003327</t>
        </is>
      </c>
      <c r="C101" s="37" t="n">
        <v>4301051436</v>
      </c>
      <c r="D101" s="371" t="n">
        <v>4607091385731</v>
      </c>
      <c r="E101" s="632" t="n"/>
      <c r="F101" s="664" t="n">
        <v>0.45</v>
      </c>
      <c r="G101" s="38" t="n">
        <v>6</v>
      </c>
      <c r="H101" s="664" t="n">
        <v>2.7</v>
      </c>
      <c r="I101" s="664" t="n">
        <v>2.972</v>
      </c>
      <c r="J101" s="38" t="n">
        <v>156</v>
      </c>
      <c r="K101" s="39" t="inlineStr">
        <is>
          <t>СК3</t>
        </is>
      </c>
      <c r="L101" s="38" t="n">
        <v>45</v>
      </c>
      <c r="M101" s="720" t="inlineStr">
        <is>
          <t>Сосиски Молокуши (Вязанка Молочные) Вязанка Фикс.вес 0,45 П/а мгс Вязанка</t>
        </is>
      </c>
      <c r="N101" s="666" t="n"/>
      <c r="O101" s="666" t="n"/>
      <c r="P101" s="666" t="n"/>
      <c r="Q101" s="632" t="n"/>
      <c r="R101" s="40" t="inlineStr"/>
      <c r="S101" s="40" t="inlineStr"/>
      <c r="T101" s="41" t="inlineStr">
        <is>
          <t>кг</t>
        </is>
      </c>
      <c r="U101" s="667" t="n">
        <v>42.3</v>
      </c>
      <c r="V101" s="668">
        <f>IFERROR(IF(U101="",0,CEILING((U101/$H101),1)*$H101),"")</f>
        <v/>
      </c>
      <c r="W101" s="42">
        <f>IFERROR(IF(V101=0,"",ROUNDUP(V101/H101,0)*0.00753),"")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27" customHeight="1">
      <c r="A102" s="64" t="inlineStr">
        <is>
          <t>SU002658</t>
        </is>
      </c>
      <c r="B102" s="64" t="inlineStr">
        <is>
          <t>P003326</t>
        </is>
      </c>
      <c r="C102" s="37" t="n">
        <v>4301051439</v>
      </c>
      <c r="D102" s="371" t="n">
        <v>4680115880214</v>
      </c>
      <c r="E102" s="632" t="n"/>
      <c r="F102" s="664" t="n">
        <v>0.45</v>
      </c>
      <c r="G102" s="38" t="n">
        <v>6</v>
      </c>
      <c r="H102" s="664" t="n">
        <v>2.7</v>
      </c>
      <c r="I102" s="664" t="n">
        <v>2.988</v>
      </c>
      <c r="J102" s="38" t="n">
        <v>120</v>
      </c>
      <c r="K102" s="39" t="inlineStr">
        <is>
          <t>СК3</t>
        </is>
      </c>
      <c r="L102" s="38" t="n">
        <v>45</v>
      </c>
      <c r="M102" s="721" t="inlineStr">
        <is>
          <t>Сосиски Молокуши миникушай Вязанка Ф/в 0,45 амилюкс мгс Вязанка</t>
        </is>
      </c>
      <c r="N102" s="666" t="n"/>
      <c r="O102" s="666" t="n"/>
      <c r="P102" s="666" t="n"/>
      <c r="Q102" s="632" t="n"/>
      <c r="R102" s="40" t="inlineStr"/>
      <c r="S102" s="40" t="inlineStr"/>
      <c r="T102" s="41" t="inlineStr">
        <is>
          <t>кг</t>
        </is>
      </c>
      <c r="U102" s="667" t="n">
        <v>0</v>
      </c>
      <c r="V102" s="668">
        <f>IFERROR(IF(U102="",0,CEILING((U102/$H102),1)*$H102),"")</f>
        <v/>
      </c>
      <c r="W102" s="42">
        <f>IFERROR(IF(V102=0,"",ROUNDUP(V102/H102,0)*0.00937),"")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SU002769</t>
        </is>
      </c>
      <c r="B103" s="64" t="inlineStr">
        <is>
          <t>P003324</t>
        </is>
      </c>
      <c r="C103" s="37" t="n">
        <v>4301051438</v>
      </c>
      <c r="D103" s="371" t="n">
        <v>4680115880894</v>
      </c>
      <c r="E103" s="632" t="n"/>
      <c r="F103" s="664" t="n">
        <v>0.33</v>
      </c>
      <c r="G103" s="38" t="n">
        <v>6</v>
      </c>
      <c r="H103" s="664" t="n">
        <v>1.98</v>
      </c>
      <c r="I103" s="664" t="n">
        <v>2.258</v>
      </c>
      <c r="J103" s="38" t="n">
        <v>156</v>
      </c>
      <c r="K103" s="39" t="inlineStr">
        <is>
          <t>СК3</t>
        </is>
      </c>
      <c r="L103" s="38" t="n">
        <v>45</v>
      </c>
      <c r="M103" s="722" t="inlineStr">
        <is>
          <t>Сосиски Молокуши Миникушай Вязанка фикс.вес 0,33 п/а Вязанка</t>
        </is>
      </c>
      <c r="N103" s="666" t="n"/>
      <c r="O103" s="666" t="n"/>
      <c r="P103" s="666" t="n"/>
      <c r="Q103" s="632" t="n"/>
      <c r="R103" s="40" t="inlineStr"/>
      <c r="S103" s="40" t="inlineStr"/>
      <c r="T103" s="41" t="inlineStr">
        <is>
          <t>кг</t>
        </is>
      </c>
      <c r="U103" s="667" t="n">
        <v>14.52</v>
      </c>
      <c r="V103" s="668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16.5" customHeight="1">
      <c r="A104" s="64" t="inlineStr">
        <is>
          <t>SU001354</t>
        </is>
      </c>
      <c r="B104" s="64" t="inlineStr">
        <is>
          <t>P003030</t>
        </is>
      </c>
      <c r="C104" s="37" t="n">
        <v>4301051313</v>
      </c>
      <c r="D104" s="371" t="n">
        <v>4607091385427</v>
      </c>
      <c r="E104" s="632" t="n"/>
      <c r="F104" s="664" t="n">
        <v>0.5</v>
      </c>
      <c r="G104" s="38" t="n">
        <v>6</v>
      </c>
      <c r="H104" s="664" t="n">
        <v>3</v>
      </c>
      <c r="I104" s="664" t="n">
        <v>3.272</v>
      </c>
      <c r="J104" s="38" t="n">
        <v>156</v>
      </c>
      <c r="K104" s="39" t="inlineStr">
        <is>
          <t>СК2</t>
        </is>
      </c>
      <c r="L104" s="38" t="n">
        <v>40</v>
      </c>
      <c r="M104" s="723">
        <f>HYPERLINK("https://abi.ru/products/Охлажденные/Вязанка/Вязанка/Сосиски/P003030/","Сосиски Рубленые Вязанка Фикс.вес 0,5 п/а мгс Вязанка")</f>
        <v/>
      </c>
      <c r="N104" s="666" t="n"/>
      <c r="O104" s="666" t="n"/>
      <c r="P104" s="666" t="n"/>
      <c r="Q104" s="632" t="n"/>
      <c r="R104" s="40" t="inlineStr"/>
      <c r="S104" s="40" t="inlineStr"/>
      <c r="T104" s="41" t="inlineStr">
        <is>
          <t>кг</t>
        </is>
      </c>
      <c r="U104" s="667" t="n">
        <v>6</v>
      </c>
      <c r="V104" s="668">
        <f>IFERROR(IF(U104="",0,CEILING((U104/$H104),1)*$H104),"")</f>
        <v/>
      </c>
      <c r="W104" s="42">
        <f>IFERROR(IF(V104=0,"",ROUNDUP(V104/H104,0)*0.00753),"")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16.5" customHeight="1">
      <c r="A105" s="64" t="inlineStr">
        <is>
          <t>SU002996</t>
        </is>
      </c>
      <c r="B105" s="64" t="inlineStr">
        <is>
          <t>P003464</t>
        </is>
      </c>
      <c r="C105" s="37" t="n">
        <v>4301051480</v>
      </c>
      <c r="D105" s="371" t="n">
        <v>4680115882645</v>
      </c>
      <c r="E105" s="632" t="n"/>
      <c r="F105" s="664" t="n">
        <v>0.3</v>
      </c>
      <c r="G105" s="38" t="n">
        <v>6</v>
      </c>
      <c r="H105" s="664" t="n">
        <v>1.8</v>
      </c>
      <c r="I105" s="664" t="n">
        <v>2.66</v>
      </c>
      <c r="J105" s="38" t="n">
        <v>156</v>
      </c>
      <c r="K105" s="39" t="inlineStr">
        <is>
          <t>СК2</t>
        </is>
      </c>
      <c r="L105" s="38" t="n">
        <v>40</v>
      </c>
      <c r="M105" s="724" t="inlineStr">
        <is>
          <t>Сосиски «Сливушки с сыром» ф/в 0,3 п/а ТМ «Вязанка»</t>
        </is>
      </c>
      <c r="N105" s="666" t="n"/>
      <c r="O105" s="666" t="n"/>
      <c r="P105" s="666" t="n"/>
      <c r="Q105" s="632" t="n"/>
      <c r="R105" s="40" t="inlineStr"/>
      <c r="S105" s="40" t="inlineStr"/>
      <c r="T105" s="41" t="inlineStr">
        <is>
          <t>кг</t>
        </is>
      </c>
      <c r="U105" s="667" t="n">
        <v>0</v>
      </c>
      <c r="V105" s="66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>
      <c r="A106" s="379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669" t="n"/>
      <c r="M106" s="670" t="inlineStr">
        <is>
          <t>Итого</t>
        </is>
      </c>
      <c r="N106" s="640" t="n"/>
      <c r="O106" s="640" t="n"/>
      <c r="P106" s="640" t="n"/>
      <c r="Q106" s="640" t="n"/>
      <c r="R106" s="640" t="n"/>
      <c r="S106" s="641" t="n"/>
      <c r="T106" s="43" t="inlineStr">
        <is>
          <t>кор</t>
        </is>
      </c>
      <c r="U106" s="671">
        <f>IFERROR(U97/H97,"0")+IFERROR(U98/H98,"0")+IFERROR(U99/H99,"0")+IFERROR(U100/H100,"0")+IFERROR(U101/H101,"0")+IFERROR(U102/H102,"0")+IFERROR(U103/H103,"0")+IFERROR(U104/H104,"0")+IFERROR(U105/H105,"0")</f>
        <v/>
      </c>
      <c r="V106" s="671">
        <f>IFERROR(V97/H97,"0")+IFERROR(V98/H98,"0")+IFERROR(V99/H99,"0")+IFERROR(V100/H100,"0")+IFERROR(V101/H101,"0")+IFERROR(V102/H102,"0")+IFERROR(V103/H103,"0")+IFERROR(V104/H104,"0")+IFERROR(V105/H105,"0")</f>
        <v/>
      </c>
      <c r="W106" s="671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/>
      </c>
      <c r="X106" s="672" t="n"/>
      <c r="Y106" s="672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69" t="n"/>
      <c r="M107" s="670" t="inlineStr">
        <is>
          <t>Итого</t>
        </is>
      </c>
      <c r="N107" s="640" t="n"/>
      <c r="O107" s="640" t="n"/>
      <c r="P107" s="640" t="n"/>
      <c r="Q107" s="640" t="n"/>
      <c r="R107" s="640" t="n"/>
      <c r="S107" s="641" t="n"/>
      <c r="T107" s="43" t="inlineStr">
        <is>
          <t>кг</t>
        </is>
      </c>
      <c r="U107" s="671">
        <f>IFERROR(SUM(U97:U105),"0")</f>
        <v/>
      </c>
      <c r="V107" s="671">
        <f>IFERROR(SUM(V97:V105),"0")</f>
        <v/>
      </c>
      <c r="W107" s="43" t="n"/>
      <c r="X107" s="672" t="n"/>
      <c r="Y107" s="672" t="n"/>
    </row>
    <row r="108" ht="14.25" customHeight="1">
      <c r="A108" s="370" t="inlineStr">
        <is>
          <t>Сардельки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370" t="n"/>
      <c r="Y108" s="370" t="n"/>
    </row>
    <row r="109" ht="27" customHeight="1">
      <c r="A109" s="64" t="inlineStr">
        <is>
          <t>SU002071</t>
        </is>
      </c>
      <c r="B109" s="64" t="inlineStr">
        <is>
          <t>P002233</t>
        </is>
      </c>
      <c r="C109" s="37" t="n">
        <v>4301060296</v>
      </c>
      <c r="D109" s="371" t="n">
        <v>4607091383065</v>
      </c>
      <c r="E109" s="632" t="n"/>
      <c r="F109" s="664" t="n">
        <v>0.83</v>
      </c>
      <c r="G109" s="38" t="n">
        <v>4</v>
      </c>
      <c r="H109" s="664" t="n">
        <v>3.32</v>
      </c>
      <c r="I109" s="664" t="n">
        <v>3.582</v>
      </c>
      <c r="J109" s="38" t="n">
        <v>120</v>
      </c>
      <c r="K109" s="39" t="inlineStr">
        <is>
          <t>СК2</t>
        </is>
      </c>
      <c r="L109" s="38" t="n">
        <v>30</v>
      </c>
      <c r="M109" s="72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09" s="666" t="n"/>
      <c r="O109" s="666" t="n"/>
      <c r="P109" s="666" t="n"/>
      <c r="Q109" s="632" t="n"/>
      <c r="R109" s="40" t="inlineStr"/>
      <c r="S109" s="40" t="inlineStr"/>
      <c r="T109" s="41" t="inlineStr">
        <is>
          <t>кг</t>
        </is>
      </c>
      <c r="U109" s="667" t="n">
        <v>0</v>
      </c>
      <c r="V109" s="66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SU002835</t>
        </is>
      </c>
      <c r="B110" s="64" t="inlineStr">
        <is>
          <t>P003237</t>
        </is>
      </c>
      <c r="C110" s="37" t="n">
        <v>4301060350</v>
      </c>
      <c r="D110" s="371" t="n">
        <v>4680115881532</v>
      </c>
      <c r="E110" s="632" t="n"/>
      <c r="F110" s="664" t="n">
        <v>1.35</v>
      </c>
      <c r="G110" s="38" t="n">
        <v>6</v>
      </c>
      <c r="H110" s="664" t="n">
        <v>8.1</v>
      </c>
      <c r="I110" s="664" t="n">
        <v>8.58</v>
      </c>
      <c r="J110" s="38" t="n">
        <v>56</v>
      </c>
      <c r="K110" s="39" t="inlineStr">
        <is>
          <t>СК3</t>
        </is>
      </c>
      <c r="L110" s="38" t="n">
        <v>30</v>
      </c>
      <c r="M110" s="726">
        <f>HYPERLINK("https://abi.ru/products/Охлажденные/Вязанка/Вязанка/Сардельки/P003237/","Сардельки «Филейские» Весовые NDX мгс ТМ «Вязанка»")</f>
        <v/>
      </c>
      <c r="N110" s="666" t="n"/>
      <c r="O110" s="666" t="n"/>
      <c r="P110" s="666" t="n"/>
      <c r="Q110" s="632" t="n"/>
      <c r="R110" s="40" t="inlineStr"/>
      <c r="S110" s="40" t="inlineStr"/>
      <c r="T110" s="41" t="inlineStr">
        <is>
          <t>кг</t>
        </is>
      </c>
      <c r="U110" s="667" t="n">
        <v>0</v>
      </c>
      <c r="V110" s="668">
        <f>IFERROR(IF(U110="",0,CEILING((U110/$H110),1)*$H110),"")</f>
        <v/>
      </c>
      <c r="W110" s="42">
        <f>IFERROR(IF(V110=0,"",ROUNDUP(V110/H110,0)*0.02175),"")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SU002997</t>
        </is>
      </c>
      <c r="B111" s="64" t="inlineStr">
        <is>
          <t>P003465</t>
        </is>
      </c>
      <c r="C111" s="37" t="n">
        <v>4301060356</v>
      </c>
      <c r="D111" s="371" t="n">
        <v>4680115882652</v>
      </c>
      <c r="E111" s="632" t="n"/>
      <c r="F111" s="664" t="n">
        <v>0.33</v>
      </c>
      <c r="G111" s="38" t="n">
        <v>6</v>
      </c>
      <c r="H111" s="664" t="n">
        <v>1.98</v>
      </c>
      <c r="I111" s="664" t="n">
        <v>2.84</v>
      </c>
      <c r="J111" s="38" t="n">
        <v>156</v>
      </c>
      <c r="K111" s="39" t="inlineStr">
        <is>
          <t>СК2</t>
        </is>
      </c>
      <c r="L111" s="38" t="n">
        <v>40</v>
      </c>
      <c r="M111" s="727" t="inlineStr">
        <is>
          <t>Сардельки «Сливушки с сыром #минидельки» ф/в 0,33 айпил ТМ «Вязанка»</t>
        </is>
      </c>
      <c r="N111" s="666" t="n"/>
      <c r="O111" s="666" t="n"/>
      <c r="P111" s="666" t="n"/>
      <c r="Q111" s="632" t="n"/>
      <c r="R111" s="40" t="inlineStr"/>
      <c r="S111" s="40" t="inlineStr"/>
      <c r="T111" s="41" t="inlineStr">
        <is>
          <t>кг</t>
        </is>
      </c>
      <c r="U111" s="667" t="n">
        <v>0</v>
      </c>
      <c r="V111" s="66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71" t="n">
        <v>4680115880238</v>
      </c>
      <c r="E112" s="632" t="n"/>
      <c r="F112" s="664" t="n">
        <v>0.33</v>
      </c>
      <c r="G112" s="38" t="n">
        <v>6</v>
      </c>
      <c r="H112" s="664" t="n">
        <v>1.98</v>
      </c>
      <c r="I112" s="664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2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66" t="n"/>
      <c r="O112" s="666" t="n"/>
      <c r="P112" s="666" t="n"/>
      <c r="Q112" s="632" t="n"/>
      <c r="R112" s="40" t="inlineStr"/>
      <c r="S112" s="40" t="inlineStr"/>
      <c r="T112" s="41" t="inlineStr">
        <is>
          <t>кг</t>
        </is>
      </c>
      <c r="U112" s="667" t="n">
        <v>0</v>
      </c>
      <c r="V112" s="66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71" t="n">
        <v>4680115881464</v>
      </c>
      <c r="E113" s="632" t="n"/>
      <c r="F113" s="664" t="n">
        <v>0.4</v>
      </c>
      <c r="G113" s="38" t="n">
        <v>6</v>
      </c>
      <c r="H113" s="664" t="n">
        <v>2.4</v>
      </c>
      <c r="I113" s="664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29" t="inlineStr">
        <is>
          <t>Сардельки «Филейские» Фикс.вес 0,4 NDX мгс ТМ «Вязанка»</t>
        </is>
      </c>
      <c r="N113" s="666" t="n"/>
      <c r="O113" s="666" t="n"/>
      <c r="P113" s="666" t="n"/>
      <c r="Q113" s="632" t="n"/>
      <c r="R113" s="40" t="inlineStr"/>
      <c r="S113" s="40" t="inlineStr"/>
      <c r="T113" s="41" t="inlineStr">
        <is>
          <t>кг</t>
        </is>
      </c>
      <c r="U113" s="667" t="n">
        <v>0</v>
      </c>
      <c r="V113" s="668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79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69" t="n"/>
      <c r="M114" s="670" t="inlineStr">
        <is>
          <t>Итого</t>
        </is>
      </c>
      <c r="N114" s="640" t="n"/>
      <c r="O114" s="640" t="n"/>
      <c r="P114" s="640" t="n"/>
      <c r="Q114" s="640" t="n"/>
      <c r="R114" s="640" t="n"/>
      <c r="S114" s="641" t="n"/>
      <c r="T114" s="43" t="inlineStr">
        <is>
          <t>кор</t>
        </is>
      </c>
      <c r="U114" s="671">
        <f>IFERROR(U109/H109,"0")+IFERROR(U110/H110,"0")+IFERROR(U111/H111,"0")+IFERROR(U112/H112,"0")+IFERROR(U113/H113,"0")</f>
        <v/>
      </c>
      <c r="V114" s="671">
        <f>IFERROR(V109/H109,"0")+IFERROR(V110/H110,"0")+IFERROR(V111/H111,"0")+IFERROR(V112/H112,"0")+IFERROR(V113/H113,"0")</f>
        <v/>
      </c>
      <c r="W114" s="671">
        <f>IFERROR(IF(W109="",0,W109),"0")+IFERROR(IF(W110="",0,W110),"0")+IFERROR(IF(W111="",0,W111),"0")+IFERROR(IF(W112="",0,W112),"0")+IFERROR(IF(W113="",0,W113),"0")</f>
        <v/>
      </c>
      <c r="X114" s="672" t="n"/>
      <c r="Y114" s="672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69" t="n"/>
      <c r="M115" s="670" t="inlineStr">
        <is>
          <t>Итого</t>
        </is>
      </c>
      <c r="N115" s="640" t="n"/>
      <c r="O115" s="640" t="n"/>
      <c r="P115" s="640" t="n"/>
      <c r="Q115" s="640" t="n"/>
      <c r="R115" s="640" t="n"/>
      <c r="S115" s="641" t="n"/>
      <c r="T115" s="43" t="inlineStr">
        <is>
          <t>кг</t>
        </is>
      </c>
      <c r="U115" s="671">
        <f>IFERROR(SUM(U109:U113),"0")</f>
        <v/>
      </c>
      <c r="V115" s="671">
        <f>IFERROR(SUM(V109:V113),"0")</f>
        <v/>
      </c>
      <c r="W115" s="43" t="n"/>
      <c r="X115" s="672" t="n"/>
      <c r="Y115" s="672" t="n"/>
    </row>
    <row r="116" ht="16.5" customHeight="1">
      <c r="A116" s="369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69" t="n"/>
      <c r="Y116" s="369" t="n"/>
    </row>
    <row r="117" ht="14.25" customHeight="1">
      <c r="A117" s="370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70" t="n"/>
      <c r="Y117" s="370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71" t="n">
        <v>4607091385168</v>
      </c>
      <c r="E118" s="632" t="n"/>
      <c r="F118" s="664" t="n">
        <v>1.35</v>
      </c>
      <c r="G118" s="38" t="n">
        <v>6</v>
      </c>
      <c r="H118" s="664" t="n">
        <v>8.1</v>
      </c>
      <c r="I118" s="664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66" t="n"/>
      <c r="O118" s="666" t="n"/>
      <c r="P118" s="666" t="n"/>
      <c r="Q118" s="632" t="n"/>
      <c r="R118" s="40" t="inlineStr"/>
      <c r="S118" s="40" t="inlineStr"/>
      <c r="T118" s="41" t="inlineStr">
        <is>
          <t>кг</t>
        </is>
      </c>
      <c r="U118" s="667" t="n">
        <v>0</v>
      </c>
      <c r="V118" s="668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71" t="n">
        <v>4607091383256</v>
      </c>
      <c r="E119" s="632" t="n"/>
      <c r="F119" s="664" t="n">
        <v>0.33</v>
      </c>
      <c r="G119" s="38" t="n">
        <v>6</v>
      </c>
      <c r="H119" s="664" t="n">
        <v>1.98</v>
      </c>
      <c r="I119" s="664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1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66" t="n"/>
      <c r="O119" s="666" t="n"/>
      <c r="P119" s="666" t="n"/>
      <c r="Q119" s="632" t="n"/>
      <c r="R119" s="40" t="inlineStr"/>
      <c r="S119" s="40" t="inlineStr"/>
      <c r="T119" s="41" t="inlineStr">
        <is>
          <t>кг</t>
        </is>
      </c>
      <c r="U119" s="667" t="n">
        <v>18</v>
      </c>
      <c r="V119" s="66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71" t="n">
        <v>4607091385748</v>
      </c>
      <c r="E120" s="632" t="n"/>
      <c r="F120" s="664" t="n">
        <v>0.45</v>
      </c>
      <c r="G120" s="38" t="n">
        <v>6</v>
      </c>
      <c r="H120" s="664" t="n">
        <v>2.7</v>
      </c>
      <c r="I120" s="664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2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66" t="n"/>
      <c r="O120" s="666" t="n"/>
      <c r="P120" s="666" t="n"/>
      <c r="Q120" s="632" t="n"/>
      <c r="R120" s="40" t="inlineStr"/>
      <c r="S120" s="40" t="inlineStr"/>
      <c r="T120" s="41" t="inlineStr">
        <is>
          <t>кг</t>
        </is>
      </c>
      <c r="U120" s="667" t="n">
        <v>11.25</v>
      </c>
      <c r="V120" s="66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71" t="n">
        <v>4607091384581</v>
      </c>
      <c r="E121" s="632" t="n"/>
      <c r="F121" s="664" t="n">
        <v>0.67</v>
      </c>
      <c r="G121" s="38" t="n">
        <v>4</v>
      </c>
      <c r="H121" s="664" t="n">
        <v>2.68</v>
      </c>
      <c r="I121" s="664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3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66" t="n"/>
      <c r="O121" s="666" t="n"/>
      <c r="P121" s="666" t="n"/>
      <c r="Q121" s="632" t="n"/>
      <c r="R121" s="40" t="inlineStr"/>
      <c r="S121" s="40" t="inlineStr"/>
      <c r="T121" s="41" t="inlineStr">
        <is>
          <t>кг</t>
        </is>
      </c>
      <c r="U121" s="667" t="n">
        <v>0</v>
      </c>
      <c r="V121" s="668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79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69" t="n"/>
      <c r="M122" s="670" t="inlineStr">
        <is>
          <t>Итого</t>
        </is>
      </c>
      <c r="N122" s="640" t="n"/>
      <c r="O122" s="640" t="n"/>
      <c r="P122" s="640" t="n"/>
      <c r="Q122" s="640" t="n"/>
      <c r="R122" s="640" t="n"/>
      <c r="S122" s="641" t="n"/>
      <c r="T122" s="43" t="inlineStr">
        <is>
          <t>кор</t>
        </is>
      </c>
      <c r="U122" s="671">
        <f>IFERROR(U118/H118,"0")+IFERROR(U119/H119,"0")+IFERROR(U120/H120,"0")+IFERROR(U121/H121,"0")</f>
        <v/>
      </c>
      <c r="V122" s="671">
        <f>IFERROR(V118/H118,"0")+IFERROR(V119/H119,"0")+IFERROR(V120/H120,"0")+IFERROR(V121/H121,"0")</f>
        <v/>
      </c>
      <c r="W122" s="671">
        <f>IFERROR(IF(W118="",0,W118),"0")+IFERROR(IF(W119="",0,W119),"0")+IFERROR(IF(W120="",0,W120),"0")+IFERROR(IF(W121="",0,W121),"0")</f>
        <v/>
      </c>
      <c r="X122" s="672" t="n"/>
      <c r="Y122" s="672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69" t="n"/>
      <c r="M123" s="670" t="inlineStr">
        <is>
          <t>Итого</t>
        </is>
      </c>
      <c r="N123" s="640" t="n"/>
      <c r="O123" s="640" t="n"/>
      <c r="P123" s="640" t="n"/>
      <c r="Q123" s="640" t="n"/>
      <c r="R123" s="640" t="n"/>
      <c r="S123" s="641" t="n"/>
      <c r="T123" s="43" t="inlineStr">
        <is>
          <t>кг</t>
        </is>
      </c>
      <c r="U123" s="671">
        <f>IFERROR(SUM(U118:U121),"0")</f>
        <v/>
      </c>
      <c r="V123" s="671">
        <f>IFERROR(SUM(V118:V121),"0")</f>
        <v/>
      </c>
      <c r="W123" s="43" t="n"/>
      <c r="X123" s="672" t="n"/>
      <c r="Y123" s="672" t="n"/>
    </row>
    <row r="124" ht="27.75" customHeight="1">
      <c r="A124" s="368" t="inlineStr">
        <is>
          <t>Стародворье</t>
        </is>
      </c>
      <c r="B124" s="663" t="n"/>
      <c r="C124" s="663" t="n"/>
      <c r="D124" s="663" t="n"/>
      <c r="E124" s="663" t="n"/>
      <c r="F124" s="663" t="n"/>
      <c r="G124" s="663" t="n"/>
      <c r="H124" s="663" t="n"/>
      <c r="I124" s="663" t="n"/>
      <c r="J124" s="663" t="n"/>
      <c r="K124" s="663" t="n"/>
      <c r="L124" s="663" t="n"/>
      <c r="M124" s="663" t="n"/>
      <c r="N124" s="663" t="n"/>
      <c r="O124" s="663" t="n"/>
      <c r="P124" s="663" t="n"/>
      <c r="Q124" s="663" t="n"/>
      <c r="R124" s="663" t="n"/>
      <c r="S124" s="663" t="n"/>
      <c r="T124" s="663" t="n"/>
      <c r="U124" s="663" t="n"/>
      <c r="V124" s="663" t="n"/>
      <c r="W124" s="663" t="n"/>
      <c r="X124" s="55" t="n"/>
      <c r="Y124" s="55" t="n"/>
    </row>
    <row r="125" ht="16.5" customHeight="1">
      <c r="A125" s="369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69" t="n"/>
      <c r="Y125" s="369" t="n"/>
    </row>
    <row r="126" ht="14.25" customHeight="1">
      <c r="A126" s="370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70" t="n"/>
      <c r="Y126" s="370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71" t="n">
        <v>4607091383423</v>
      </c>
      <c r="E127" s="632" t="n"/>
      <c r="F127" s="664" t="n">
        <v>1.35</v>
      </c>
      <c r="G127" s="38" t="n">
        <v>8</v>
      </c>
      <c r="H127" s="664" t="n">
        <v>10.8</v>
      </c>
      <c r="I127" s="664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66" t="n"/>
      <c r="O127" s="666" t="n"/>
      <c r="P127" s="666" t="n"/>
      <c r="Q127" s="632" t="n"/>
      <c r="R127" s="40" t="inlineStr"/>
      <c r="S127" s="40" t="inlineStr"/>
      <c r="T127" s="41" t="inlineStr">
        <is>
          <t>кг</t>
        </is>
      </c>
      <c r="U127" s="667" t="n">
        <v>0</v>
      </c>
      <c r="V127" s="668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71" t="n">
        <v>4607091381405</v>
      </c>
      <c r="E128" s="632" t="n"/>
      <c r="F128" s="664" t="n">
        <v>1.35</v>
      </c>
      <c r="G128" s="38" t="n">
        <v>8</v>
      </c>
      <c r="H128" s="664" t="n">
        <v>10.8</v>
      </c>
      <c r="I128" s="664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66" t="n"/>
      <c r="O128" s="666" t="n"/>
      <c r="P128" s="666" t="n"/>
      <c r="Q128" s="632" t="n"/>
      <c r="R128" s="40" t="inlineStr"/>
      <c r="S128" s="40" t="inlineStr"/>
      <c r="T128" s="41" t="inlineStr">
        <is>
          <t>кг</t>
        </is>
      </c>
      <c r="U128" s="667" t="n">
        <v>0</v>
      </c>
      <c r="V128" s="668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71" t="n">
        <v>4607091386516</v>
      </c>
      <c r="E129" s="632" t="n"/>
      <c r="F129" s="664" t="n">
        <v>1.4</v>
      </c>
      <c r="G129" s="38" t="n">
        <v>8</v>
      </c>
      <c r="H129" s="664" t="n">
        <v>11.2</v>
      </c>
      <c r="I129" s="664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66" t="n"/>
      <c r="O129" s="666" t="n"/>
      <c r="P129" s="666" t="n"/>
      <c r="Q129" s="632" t="n"/>
      <c r="R129" s="40" t="inlineStr"/>
      <c r="S129" s="40" t="inlineStr"/>
      <c r="T129" s="41" t="inlineStr">
        <is>
          <t>кг</t>
        </is>
      </c>
      <c r="U129" s="667" t="n">
        <v>0</v>
      </c>
      <c r="V129" s="668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79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69" t="n"/>
      <c r="M130" s="670" t="inlineStr">
        <is>
          <t>Итого</t>
        </is>
      </c>
      <c r="N130" s="640" t="n"/>
      <c r="O130" s="640" t="n"/>
      <c r="P130" s="640" t="n"/>
      <c r="Q130" s="640" t="n"/>
      <c r="R130" s="640" t="n"/>
      <c r="S130" s="641" t="n"/>
      <c r="T130" s="43" t="inlineStr">
        <is>
          <t>кор</t>
        </is>
      </c>
      <c r="U130" s="671">
        <f>IFERROR(U127/H127,"0")+IFERROR(U128/H128,"0")+IFERROR(U129/H129,"0")</f>
        <v/>
      </c>
      <c r="V130" s="671">
        <f>IFERROR(V127/H127,"0")+IFERROR(V128/H128,"0")+IFERROR(V129/H129,"0")</f>
        <v/>
      </c>
      <c r="W130" s="671">
        <f>IFERROR(IF(W127="",0,W127),"0")+IFERROR(IF(W128="",0,W128),"0")+IFERROR(IF(W129="",0,W129),"0")</f>
        <v/>
      </c>
      <c r="X130" s="672" t="n"/>
      <c r="Y130" s="672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69" t="n"/>
      <c r="M131" s="670" t="inlineStr">
        <is>
          <t>Итого</t>
        </is>
      </c>
      <c r="N131" s="640" t="n"/>
      <c r="O131" s="640" t="n"/>
      <c r="P131" s="640" t="n"/>
      <c r="Q131" s="640" t="n"/>
      <c r="R131" s="640" t="n"/>
      <c r="S131" s="641" t="n"/>
      <c r="T131" s="43" t="inlineStr">
        <is>
          <t>кг</t>
        </is>
      </c>
      <c r="U131" s="671">
        <f>IFERROR(SUM(U127:U129),"0")</f>
        <v/>
      </c>
      <c r="V131" s="671">
        <f>IFERROR(SUM(V127:V129),"0")</f>
        <v/>
      </c>
      <c r="W131" s="43" t="n"/>
      <c r="X131" s="672" t="n"/>
      <c r="Y131" s="672" t="n"/>
    </row>
    <row r="132" ht="16.5" customHeight="1">
      <c r="A132" s="369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69" t="n"/>
      <c r="Y132" s="369" t="n"/>
    </row>
    <row r="133" ht="14.25" customHeight="1">
      <c r="A133" s="370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0" t="n"/>
      <c r="Y133" s="370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71" t="n">
        <v>4680115880993</v>
      </c>
      <c r="E134" s="632" t="n"/>
      <c r="F134" s="664" t="n">
        <v>0.7</v>
      </c>
      <c r="G134" s="38" t="n">
        <v>6</v>
      </c>
      <c r="H134" s="664" t="n">
        <v>4.2</v>
      </c>
      <c r="I134" s="664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66" t="n"/>
      <c r="O134" s="666" t="n"/>
      <c r="P134" s="666" t="n"/>
      <c r="Q134" s="632" t="n"/>
      <c r="R134" s="40" t="inlineStr"/>
      <c r="S134" s="40" t="inlineStr"/>
      <c r="T134" s="41" t="inlineStr">
        <is>
          <t>кг</t>
        </is>
      </c>
      <c r="U134" s="667" t="n">
        <v>0</v>
      </c>
      <c r="V134" s="668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71" t="n">
        <v>4680115881761</v>
      </c>
      <c r="E135" s="632" t="n"/>
      <c r="F135" s="664" t="n">
        <v>0.7</v>
      </c>
      <c r="G135" s="38" t="n">
        <v>6</v>
      </c>
      <c r="H135" s="664" t="n">
        <v>4.2</v>
      </c>
      <c r="I135" s="664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66" t="n"/>
      <c r="O135" s="666" t="n"/>
      <c r="P135" s="666" t="n"/>
      <c r="Q135" s="632" t="n"/>
      <c r="R135" s="40" t="inlineStr"/>
      <c r="S135" s="40" t="inlineStr"/>
      <c r="T135" s="41" t="inlineStr">
        <is>
          <t>кг</t>
        </is>
      </c>
      <c r="U135" s="667" t="n">
        <v>0</v>
      </c>
      <c r="V135" s="668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71" t="n">
        <v>4680115881563</v>
      </c>
      <c r="E136" s="632" t="n"/>
      <c r="F136" s="664" t="n">
        <v>0.7</v>
      </c>
      <c r="G136" s="38" t="n">
        <v>6</v>
      </c>
      <c r="H136" s="664" t="n">
        <v>4.2</v>
      </c>
      <c r="I136" s="664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66" t="n"/>
      <c r="O136" s="666" t="n"/>
      <c r="P136" s="666" t="n"/>
      <c r="Q136" s="632" t="n"/>
      <c r="R136" s="40" t="inlineStr"/>
      <c r="S136" s="40" t="inlineStr"/>
      <c r="T136" s="41" t="inlineStr">
        <is>
          <t>кг</t>
        </is>
      </c>
      <c r="U136" s="667" t="n">
        <v>10</v>
      </c>
      <c r="V136" s="668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71" t="n">
        <v>4680115880986</v>
      </c>
      <c r="E137" s="632" t="n"/>
      <c r="F137" s="664" t="n">
        <v>0.35</v>
      </c>
      <c r="G137" s="38" t="n">
        <v>6</v>
      </c>
      <c r="H137" s="664" t="n">
        <v>2.1</v>
      </c>
      <c r="I137" s="664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66" t="n"/>
      <c r="O137" s="666" t="n"/>
      <c r="P137" s="666" t="n"/>
      <c r="Q137" s="632" t="n"/>
      <c r="R137" s="40" t="inlineStr"/>
      <c r="S137" s="40" t="inlineStr"/>
      <c r="T137" s="41" t="inlineStr">
        <is>
          <t>кг</t>
        </is>
      </c>
      <c r="U137" s="667" t="n">
        <v>19</v>
      </c>
      <c r="V137" s="668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71" t="n">
        <v>4680115880207</v>
      </c>
      <c r="E138" s="632" t="n"/>
      <c r="F138" s="664" t="n">
        <v>0.4</v>
      </c>
      <c r="G138" s="38" t="n">
        <v>6</v>
      </c>
      <c r="H138" s="664" t="n">
        <v>2.4</v>
      </c>
      <c r="I138" s="664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66" t="n"/>
      <c r="O138" s="666" t="n"/>
      <c r="P138" s="666" t="n"/>
      <c r="Q138" s="632" t="n"/>
      <c r="R138" s="40" t="inlineStr"/>
      <c r="S138" s="40" t="inlineStr"/>
      <c r="T138" s="41" t="inlineStr">
        <is>
          <t>кг</t>
        </is>
      </c>
      <c r="U138" s="667" t="n">
        <v>0</v>
      </c>
      <c r="V138" s="668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71" t="n">
        <v>4680115881785</v>
      </c>
      <c r="E139" s="632" t="n"/>
      <c r="F139" s="664" t="n">
        <v>0.35</v>
      </c>
      <c r="G139" s="38" t="n">
        <v>6</v>
      </c>
      <c r="H139" s="664" t="n">
        <v>2.1</v>
      </c>
      <c r="I139" s="664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66" t="n"/>
      <c r="O139" s="666" t="n"/>
      <c r="P139" s="666" t="n"/>
      <c r="Q139" s="632" t="n"/>
      <c r="R139" s="40" t="inlineStr"/>
      <c r="S139" s="40" t="inlineStr"/>
      <c r="T139" s="41" t="inlineStr">
        <is>
          <t>кг</t>
        </is>
      </c>
      <c r="U139" s="667" t="n">
        <v>0</v>
      </c>
      <c r="V139" s="668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71" t="n">
        <v>4680115881679</v>
      </c>
      <c r="E140" s="632" t="n"/>
      <c r="F140" s="664" t="n">
        <v>0.35</v>
      </c>
      <c r="G140" s="38" t="n">
        <v>6</v>
      </c>
      <c r="H140" s="664" t="n">
        <v>2.1</v>
      </c>
      <c r="I140" s="664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66" t="n"/>
      <c r="O140" s="666" t="n"/>
      <c r="P140" s="666" t="n"/>
      <c r="Q140" s="632" t="n"/>
      <c r="R140" s="40" t="inlineStr"/>
      <c r="S140" s="40" t="inlineStr"/>
      <c r="T140" s="41" t="inlineStr">
        <is>
          <t>кг</t>
        </is>
      </c>
      <c r="U140" s="667" t="n">
        <v>10.5</v>
      </c>
      <c r="V140" s="668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71" t="n">
        <v>4680115880191</v>
      </c>
      <c r="E141" s="632" t="n"/>
      <c r="F141" s="664" t="n">
        <v>0.4</v>
      </c>
      <c r="G141" s="38" t="n">
        <v>6</v>
      </c>
      <c r="H141" s="664" t="n">
        <v>2.4</v>
      </c>
      <c r="I141" s="664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66" t="n"/>
      <c r="O141" s="666" t="n"/>
      <c r="P141" s="666" t="n"/>
      <c r="Q141" s="632" t="n"/>
      <c r="R141" s="40" t="inlineStr"/>
      <c r="S141" s="40" t="inlineStr"/>
      <c r="T141" s="41" t="inlineStr">
        <is>
          <t>кг</t>
        </is>
      </c>
      <c r="U141" s="667" t="n">
        <v>0</v>
      </c>
      <c r="V141" s="66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79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69" t="n"/>
      <c r="M142" s="670" t="inlineStr">
        <is>
          <t>Итого</t>
        </is>
      </c>
      <c r="N142" s="640" t="n"/>
      <c r="O142" s="640" t="n"/>
      <c r="P142" s="640" t="n"/>
      <c r="Q142" s="640" t="n"/>
      <c r="R142" s="640" t="n"/>
      <c r="S142" s="641" t="n"/>
      <c r="T142" s="43" t="inlineStr">
        <is>
          <t>кор</t>
        </is>
      </c>
      <c r="U142" s="671">
        <f>IFERROR(U134/H134,"0")+IFERROR(U135/H135,"0")+IFERROR(U136/H136,"0")+IFERROR(U137/H137,"0")+IFERROR(U138/H138,"0")+IFERROR(U139/H139,"0")+IFERROR(U140/H140,"0")+IFERROR(U141/H141,"0")</f>
        <v/>
      </c>
      <c r="V142" s="671">
        <f>IFERROR(V134/H134,"0")+IFERROR(V135/H135,"0")+IFERROR(V136/H136,"0")+IFERROR(V137/H137,"0")+IFERROR(V138/H138,"0")+IFERROR(V139/H139,"0")+IFERROR(V140/H140,"0")+IFERROR(V141/H141,"0")</f>
        <v/>
      </c>
      <c r="W142" s="671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2" t="n"/>
      <c r="Y142" s="672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69" t="n"/>
      <c r="M143" s="670" t="inlineStr">
        <is>
          <t>Итого</t>
        </is>
      </c>
      <c r="N143" s="640" t="n"/>
      <c r="O143" s="640" t="n"/>
      <c r="P143" s="640" t="n"/>
      <c r="Q143" s="640" t="n"/>
      <c r="R143" s="640" t="n"/>
      <c r="S143" s="641" t="n"/>
      <c r="T143" s="43" t="inlineStr">
        <is>
          <t>кг</t>
        </is>
      </c>
      <c r="U143" s="671">
        <f>IFERROR(SUM(U134:U141),"0")</f>
        <v/>
      </c>
      <c r="V143" s="671">
        <f>IFERROR(SUM(V134:V141),"0")</f>
        <v/>
      </c>
      <c r="W143" s="43" t="n"/>
      <c r="X143" s="672" t="n"/>
      <c r="Y143" s="672" t="n"/>
    </row>
    <row r="144" ht="16.5" customHeight="1">
      <c r="A144" s="369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69" t="n"/>
      <c r="Y144" s="369" t="n"/>
    </row>
    <row r="145" ht="14.25" customHeight="1">
      <c r="A145" s="370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70" t="n"/>
      <c r="Y145" s="370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71" t="n">
        <v>4680115881402</v>
      </c>
      <c r="E146" s="632" t="n"/>
      <c r="F146" s="664" t="n">
        <v>1.35</v>
      </c>
      <c r="G146" s="38" t="n">
        <v>8</v>
      </c>
      <c r="H146" s="664" t="n">
        <v>10.8</v>
      </c>
      <c r="I146" s="664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66" t="n"/>
      <c r="O146" s="666" t="n"/>
      <c r="P146" s="666" t="n"/>
      <c r="Q146" s="632" t="n"/>
      <c r="R146" s="40" t="inlineStr"/>
      <c r="S146" s="40" t="inlineStr"/>
      <c r="T146" s="41" t="inlineStr">
        <is>
          <t>кг</t>
        </is>
      </c>
      <c r="U146" s="667" t="n">
        <v>0</v>
      </c>
      <c r="V146" s="668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71" t="n">
        <v>4680115881396</v>
      </c>
      <c r="E147" s="632" t="n"/>
      <c r="F147" s="664" t="n">
        <v>0.45</v>
      </c>
      <c r="G147" s="38" t="n">
        <v>6</v>
      </c>
      <c r="H147" s="664" t="n">
        <v>2.7</v>
      </c>
      <c r="I147" s="664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4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66" t="n"/>
      <c r="O147" s="666" t="n"/>
      <c r="P147" s="666" t="n"/>
      <c r="Q147" s="632" t="n"/>
      <c r="R147" s="40" t="inlineStr"/>
      <c r="S147" s="40" t="inlineStr"/>
      <c r="T147" s="41" t="inlineStr">
        <is>
          <t>кг</t>
        </is>
      </c>
      <c r="U147" s="667" t="n">
        <v>0</v>
      </c>
      <c r="V147" s="668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79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69" t="n"/>
      <c r="M148" s="670" t="inlineStr">
        <is>
          <t>Итого</t>
        </is>
      </c>
      <c r="N148" s="640" t="n"/>
      <c r="O148" s="640" t="n"/>
      <c r="P148" s="640" t="n"/>
      <c r="Q148" s="640" t="n"/>
      <c r="R148" s="640" t="n"/>
      <c r="S148" s="641" t="n"/>
      <c r="T148" s="43" t="inlineStr">
        <is>
          <t>кор</t>
        </is>
      </c>
      <c r="U148" s="671">
        <f>IFERROR(U146/H146,"0")+IFERROR(U147/H147,"0")</f>
        <v/>
      </c>
      <c r="V148" s="671">
        <f>IFERROR(V146/H146,"0")+IFERROR(V147/H147,"0")</f>
        <v/>
      </c>
      <c r="W148" s="671">
        <f>IFERROR(IF(W146="",0,W146),"0")+IFERROR(IF(W147="",0,W147),"0")</f>
        <v/>
      </c>
      <c r="X148" s="672" t="n"/>
      <c r="Y148" s="672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69" t="n"/>
      <c r="M149" s="670" t="inlineStr">
        <is>
          <t>Итого</t>
        </is>
      </c>
      <c r="N149" s="640" t="n"/>
      <c r="O149" s="640" t="n"/>
      <c r="P149" s="640" t="n"/>
      <c r="Q149" s="640" t="n"/>
      <c r="R149" s="640" t="n"/>
      <c r="S149" s="641" t="n"/>
      <c r="T149" s="43" t="inlineStr">
        <is>
          <t>кг</t>
        </is>
      </c>
      <c r="U149" s="671">
        <f>IFERROR(SUM(U146:U147),"0")</f>
        <v/>
      </c>
      <c r="V149" s="671">
        <f>IFERROR(SUM(V146:V147),"0")</f>
        <v/>
      </c>
      <c r="W149" s="43" t="n"/>
      <c r="X149" s="672" t="n"/>
      <c r="Y149" s="672" t="n"/>
    </row>
    <row r="150" ht="14.25" customHeight="1">
      <c r="A150" s="370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0" t="n"/>
      <c r="Y150" s="370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71" t="n">
        <v>4680115882935</v>
      </c>
      <c r="E151" s="632" t="n"/>
      <c r="F151" s="664" t="n">
        <v>1.35</v>
      </c>
      <c r="G151" s="38" t="n">
        <v>8</v>
      </c>
      <c r="H151" s="664" t="n">
        <v>10.8</v>
      </c>
      <c r="I151" s="664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47" t="inlineStr">
        <is>
          <t>Ветчина «Сочинка с сочным окороком» Весовой п/а ТМ «Стародворье»</t>
        </is>
      </c>
      <c r="N151" s="666" t="n"/>
      <c r="O151" s="666" t="n"/>
      <c r="P151" s="666" t="n"/>
      <c r="Q151" s="632" t="n"/>
      <c r="R151" s="40" t="inlineStr"/>
      <c r="S151" s="40" t="inlineStr"/>
      <c r="T151" s="41" t="inlineStr">
        <is>
          <t>кг</t>
        </is>
      </c>
      <c r="U151" s="667" t="n">
        <v>0</v>
      </c>
      <c r="V151" s="668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71" t="n">
        <v>4680115880764</v>
      </c>
      <c r="E152" s="632" t="n"/>
      <c r="F152" s="664" t="n">
        <v>0.35</v>
      </c>
      <c r="G152" s="38" t="n">
        <v>6</v>
      </c>
      <c r="H152" s="664" t="n">
        <v>2.1</v>
      </c>
      <c r="I152" s="664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4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66" t="n"/>
      <c r="O152" s="666" t="n"/>
      <c r="P152" s="666" t="n"/>
      <c r="Q152" s="632" t="n"/>
      <c r="R152" s="40" t="inlineStr"/>
      <c r="S152" s="40" t="inlineStr"/>
      <c r="T152" s="41" t="inlineStr">
        <is>
          <t>кг</t>
        </is>
      </c>
      <c r="U152" s="667" t="n">
        <v>0</v>
      </c>
      <c r="V152" s="668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79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69" t="n"/>
      <c r="M153" s="670" t="inlineStr">
        <is>
          <t>Итого</t>
        </is>
      </c>
      <c r="N153" s="640" t="n"/>
      <c r="O153" s="640" t="n"/>
      <c r="P153" s="640" t="n"/>
      <c r="Q153" s="640" t="n"/>
      <c r="R153" s="640" t="n"/>
      <c r="S153" s="641" t="n"/>
      <c r="T153" s="43" t="inlineStr">
        <is>
          <t>кор</t>
        </is>
      </c>
      <c r="U153" s="671">
        <f>IFERROR(U151/H151,"0")+IFERROR(U152/H152,"0")</f>
        <v/>
      </c>
      <c r="V153" s="671">
        <f>IFERROR(V151/H151,"0")+IFERROR(V152/H152,"0")</f>
        <v/>
      </c>
      <c r="W153" s="671">
        <f>IFERROR(IF(W151="",0,W151),"0")+IFERROR(IF(W152="",0,W152),"0")</f>
        <v/>
      </c>
      <c r="X153" s="672" t="n"/>
      <c r="Y153" s="67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69" t="n"/>
      <c r="M154" s="670" t="inlineStr">
        <is>
          <t>Итого</t>
        </is>
      </c>
      <c r="N154" s="640" t="n"/>
      <c r="O154" s="640" t="n"/>
      <c r="P154" s="640" t="n"/>
      <c r="Q154" s="640" t="n"/>
      <c r="R154" s="640" t="n"/>
      <c r="S154" s="641" t="n"/>
      <c r="T154" s="43" t="inlineStr">
        <is>
          <t>кг</t>
        </is>
      </c>
      <c r="U154" s="671">
        <f>IFERROR(SUM(U151:U152),"0")</f>
        <v/>
      </c>
      <c r="V154" s="671">
        <f>IFERROR(SUM(V151:V152),"0")</f>
        <v/>
      </c>
      <c r="W154" s="43" t="n"/>
      <c r="X154" s="672" t="n"/>
      <c r="Y154" s="672" t="n"/>
    </row>
    <row r="155" ht="14.25" customHeight="1">
      <c r="A155" s="370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0" t="n"/>
      <c r="Y155" s="370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71" t="n">
        <v>4680115882683</v>
      </c>
      <c r="E156" s="632" t="n"/>
      <c r="F156" s="664" t="n">
        <v>0.9</v>
      </c>
      <c r="G156" s="38" t="n">
        <v>6</v>
      </c>
      <c r="H156" s="664" t="n">
        <v>5.4</v>
      </c>
      <c r="I156" s="664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66" t="n"/>
      <c r="O156" s="666" t="n"/>
      <c r="P156" s="666" t="n"/>
      <c r="Q156" s="632" t="n"/>
      <c r="R156" s="40" t="inlineStr"/>
      <c r="S156" s="40" t="inlineStr"/>
      <c r="T156" s="41" t="inlineStr">
        <is>
          <t>кг</t>
        </is>
      </c>
      <c r="U156" s="667" t="n">
        <v>0</v>
      </c>
      <c r="V156" s="66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71" t="n">
        <v>4680115882690</v>
      </c>
      <c r="E157" s="632" t="n"/>
      <c r="F157" s="664" t="n">
        <v>0.9</v>
      </c>
      <c r="G157" s="38" t="n">
        <v>6</v>
      </c>
      <c r="H157" s="664" t="n">
        <v>5.4</v>
      </c>
      <c r="I157" s="664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66" t="n"/>
      <c r="O157" s="666" t="n"/>
      <c r="P157" s="666" t="n"/>
      <c r="Q157" s="632" t="n"/>
      <c r="R157" s="40" t="inlineStr"/>
      <c r="S157" s="40" t="inlineStr"/>
      <c r="T157" s="41" t="inlineStr">
        <is>
          <t>кг</t>
        </is>
      </c>
      <c r="U157" s="667" t="n">
        <v>0</v>
      </c>
      <c r="V157" s="668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71" t="n">
        <v>4680115882669</v>
      </c>
      <c r="E158" s="632" t="n"/>
      <c r="F158" s="664" t="n">
        <v>0.9</v>
      </c>
      <c r="G158" s="38" t="n">
        <v>6</v>
      </c>
      <c r="H158" s="664" t="n">
        <v>5.4</v>
      </c>
      <c r="I158" s="664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66" t="n"/>
      <c r="O158" s="666" t="n"/>
      <c r="P158" s="666" t="n"/>
      <c r="Q158" s="632" t="n"/>
      <c r="R158" s="40" t="inlineStr"/>
      <c r="S158" s="40" t="inlineStr"/>
      <c r="T158" s="41" t="inlineStr">
        <is>
          <t>кг</t>
        </is>
      </c>
      <c r="U158" s="667" t="n">
        <v>0</v>
      </c>
      <c r="V158" s="668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71" t="n">
        <v>4680115882676</v>
      </c>
      <c r="E159" s="632" t="n"/>
      <c r="F159" s="664" t="n">
        <v>0.9</v>
      </c>
      <c r="G159" s="38" t="n">
        <v>6</v>
      </c>
      <c r="H159" s="664" t="n">
        <v>5.4</v>
      </c>
      <c r="I159" s="664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66" t="n"/>
      <c r="O159" s="666" t="n"/>
      <c r="P159" s="666" t="n"/>
      <c r="Q159" s="632" t="n"/>
      <c r="R159" s="40" t="inlineStr"/>
      <c r="S159" s="40" t="inlineStr"/>
      <c r="T159" s="41" t="inlineStr">
        <is>
          <t>кг</t>
        </is>
      </c>
      <c r="U159" s="667" t="n">
        <v>0</v>
      </c>
      <c r="V159" s="668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79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69" t="n"/>
      <c r="M160" s="670" t="inlineStr">
        <is>
          <t>Итого</t>
        </is>
      </c>
      <c r="N160" s="640" t="n"/>
      <c r="O160" s="640" t="n"/>
      <c r="P160" s="640" t="n"/>
      <c r="Q160" s="640" t="n"/>
      <c r="R160" s="640" t="n"/>
      <c r="S160" s="641" t="n"/>
      <c r="T160" s="43" t="inlineStr">
        <is>
          <t>кор</t>
        </is>
      </c>
      <c r="U160" s="671">
        <f>IFERROR(U156/H156,"0")+IFERROR(U157/H157,"0")+IFERROR(U158/H158,"0")+IFERROR(U159/H159,"0")</f>
        <v/>
      </c>
      <c r="V160" s="671">
        <f>IFERROR(V156/H156,"0")+IFERROR(V157/H157,"0")+IFERROR(V158/H158,"0")+IFERROR(V159/H159,"0")</f>
        <v/>
      </c>
      <c r="W160" s="671">
        <f>IFERROR(IF(W156="",0,W156),"0")+IFERROR(IF(W157="",0,W157),"0")+IFERROR(IF(W158="",0,W158),"0")+IFERROR(IF(W159="",0,W159),"0")</f>
        <v/>
      </c>
      <c r="X160" s="672" t="n"/>
      <c r="Y160" s="67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69" t="n"/>
      <c r="M161" s="670" t="inlineStr">
        <is>
          <t>Итого</t>
        </is>
      </c>
      <c r="N161" s="640" t="n"/>
      <c r="O161" s="640" t="n"/>
      <c r="P161" s="640" t="n"/>
      <c r="Q161" s="640" t="n"/>
      <c r="R161" s="640" t="n"/>
      <c r="S161" s="641" t="n"/>
      <c r="T161" s="43" t="inlineStr">
        <is>
          <t>кг</t>
        </is>
      </c>
      <c r="U161" s="671">
        <f>IFERROR(SUM(U156:U159),"0")</f>
        <v/>
      </c>
      <c r="V161" s="671">
        <f>IFERROR(SUM(V156:V159),"0")</f>
        <v/>
      </c>
      <c r="W161" s="43" t="n"/>
      <c r="X161" s="672" t="n"/>
      <c r="Y161" s="672" t="n"/>
    </row>
    <row r="162" ht="14.25" customHeight="1">
      <c r="A162" s="370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0" t="n"/>
      <c r="Y162" s="370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71" t="n">
        <v>4680115881556</v>
      </c>
      <c r="E163" s="632" t="n"/>
      <c r="F163" s="664" t="n">
        <v>1</v>
      </c>
      <c r="G163" s="38" t="n">
        <v>4</v>
      </c>
      <c r="H163" s="664" t="n">
        <v>4</v>
      </c>
      <c r="I163" s="664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66" t="n"/>
      <c r="O163" s="666" t="n"/>
      <c r="P163" s="666" t="n"/>
      <c r="Q163" s="632" t="n"/>
      <c r="R163" s="40" t="inlineStr"/>
      <c r="S163" s="40" t="inlineStr"/>
      <c r="T163" s="41" t="inlineStr">
        <is>
          <t>кг</t>
        </is>
      </c>
      <c r="U163" s="667" t="n">
        <v>52</v>
      </c>
      <c r="V163" s="668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71" t="n">
        <v>4680115880573</v>
      </c>
      <c r="E164" s="632" t="n"/>
      <c r="F164" s="664" t="n">
        <v>1.3</v>
      </c>
      <c r="G164" s="38" t="n">
        <v>6</v>
      </c>
      <c r="H164" s="664" t="n">
        <v>7.8</v>
      </c>
      <c r="I164" s="664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4">
        <f>HYPERLINK("https://abi.ru/products/Охлажденные/Стародворье/Сочинка/Сосиски/P003404/","Сосиски «Сочинки» Весовой п/а ТМ «Стародворье»")</f>
        <v/>
      </c>
      <c r="N164" s="666" t="n"/>
      <c r="O164" s="666" t="n"/>
      <c r="P164" s="666" t="n"/>
      <c r="Q164" s="632" t="n"/>
      <c r="R164" s="40" t="inlineStr"/>
      <c r="S164" s="40" t="inlineStr"/>
      <c r="T164" s="41" t="inlineStr">
        <is>
          <t>кг</t>
        </is>
      </c>
      <c r="U164" s="667" t="n">
        <v>120</v>
      </c>
      <c r="V164" s="668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71" t="n">
        <v>4680115880573</v>
      </c>
      <c r="E165" s="632" t="n"/>
      <c r="F165" s="664" t="n">
        <v>1.45</v>
      </c>
      <c r="G165" s="38" t="n">
        <v>6</v>
      </c>
      <c r="H165" s="664" t="n">
        <v>8.699999999999999</v>
      </c>
      <c r="I165" s="664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5" t="inlineStr">
        <is>
          <t>Сосиски «Сочинки» Весовой п/а ТМ «Стародворье»</t>
        </is>
      </c>
      <c r="N165" s="666" t="n"/>
      <c r="O165" s="666" t="n"/>
      <c r="P165" s="666" t="n"/>
      <c r="Q165" s="632" t="n"/>
      <c r="R165" s="40" t="inlineStr"/>
      <c r="S165" s="40" t="inlineStr"/>
      <c r="T165" s="41" t="inlineStr">
        <is>
          <t>кг</t>
        </is>
      </c>
      <c r="U165" s="667" t="n">
        <v>0</v>
      </c>
      <c r="V165" s="668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71" t="n">
        <v>4680115881594</v>
      </c>
      <c r="E166" s="632" t="n"/>
      <c r="F166" s="664" t="n">
        <v>1.35</v>
      </c>
      <c r="G166" s="38" t="n">
        <v>6</v>
      </c>
      <c r="H166" s="664" t="n">
        <v>8.1</v>
      </c>
      <c r="I166" s="664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6" t="n"/>
      <c r="O166" s="666" t="n"/>
      <c r="P166" s="666" t="n"/>
      <c r="Q166" s="632" t="n"/>
      <c r="R166" s="40" t="inlineStr"/>
      <c r="S166" s="40" t="inlineStr"/>
      <c r="T166" s="41" t="inlineStr">
        <is>
          <t>кг</t>
        </is>
      </c>
      <c r="U166" s="667" t="n">
        <v>0</v>
      </c>
      <c r="V166" s="668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71" t="n">
        <v>4680115881587</v>
      </c>
      <c r="E167" s="632" t="n"/>
      <c r="F167" s="664" t="n">
        <v>1</v>
      </c>
      <c r="G167" s="38" t="n">
        <v>4</v>
      </c>
      <c r="H167" s="664" t="n">
        <v>4</v>
      </c>
      <c r="I167" s="664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7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6" t="n"/>
      <c r="O167" s="666" t="n"/>
      <c r="P167" s="666" t="n"/>
      <c r="Q167" s="632" t="n"/>
      <c r="R167" s="40" t="inlineStr"/>
      <c r="S167" s="40" t="inlineStr"/>
      <c r="T167" s="41" t="inlineStr">
        <is>
          <t>кг</t>
        </is>
      </c>
      <c r="U167" s="667" t="n">
        <v>0</v>
      </c>
      <c r="V167" s="668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71" t="n">
        <v>4680115880962</v>
      </c>
      <c r="E168" s="632" t="n"/>
      <c r="F168" s="664" t="n">
        <v>1.3</v>
      </c>
      <c r="G168" s="38" t="n">
        <v>6</v>
      </c>
      <c r="H168" s="664" t="n">
        <v>7.8</v>
      </c>
      <c r="I168" s="664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58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6" t="n"/>
      <c r="O168" s="666" t="n"/>
      <c r="P168" s="666" t="n"/>
      <c r="Q168" s="632" t="n"/>
      <c r="R168" s="40" t="inlineStr"/>
      <c r="S168" s="40" t="inlineStr"/>
      <c r="T168" s="41" t="inlineStr">
        <is>
          <t>кг</t>
        </is>
      </c>
      <c r="U168" s="667" t="n">
        <v>0</v>
      </c>
      <c r="V168" s="668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71" t="n">
        <v>4680115881617</v>
      </c>
      <c r="E169" s="632" t="n"/>
      <c r="F169" s="664" t="n">
        <v>1.35</v>
      </c>
      <c r="G169" s="38" t="n">
        <v>6</v>
      </c>
      <c r="H169" s="664" t="n">
        <v>8.1</v>
      </c>
      <c r="I169" s="664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6" t="n"/>
      <c r="O169" s="666" t="n"/>
      <c r="P169" s="666" t="n"/>
      <c r="Q169" s="632" t="n"/>
      <c r="R169" s="40" t="inlineStr"/>
      <c r="S169" s="40" t="inlineStr"/>
      <c r="T169" s="41" t="inlineStr">
        <is>
          <t>кг</t>
        </is>
      </c>
      <c r="U169" s="667" t="n">
        <v>0</v>
      </c>
      <c r="V169" s="668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71" t="n">
        <v>4680115881228</v>
      </c>
      <c r="E170" s="632" t="n"/>
      <c r="F170" s="664" t="n">
        <v>0.4</v>
      </c>
      <c r="G170" s="38" t="n">
        <v>6</v>
      </c>
      <c r="H170" s="664" t="n">
        <v>2.4</v>
      </c>
      <c r="I170" s="664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0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6" t="n"/>
      <c r="O170" s="666" t="n"/>
      <c r="P170" s="666" t="n"/>
      <c r="Q170" s="632" t="n"/>
      <c r="R170" s="40" t="inlineStr"/>
      <c r="S170" s="40" t="inlineStr"/>
      <c r="T170" s="41" t="inlineStr">
        <is>
          <t>кг</t>
        </is>
      </c>
      <c r="U170" s="667" t="n">
        <v>12</v>
      </c>
      <c r="V170" s="668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71" t="n">
        <v>4680115881037</v>
      </c>
      <c r="E171" s="632" t="n"/>
      <c r="F171" s="664" t="n">
        <v>0.84</v>
      </c>
      <c r="G171" s="38" t="n">
        <v>4</v>
      </c>
      <c r="H171" s="664" t="n">
        <v>3.36</v>
      </c>
      <c r="I171" s="664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1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6" t="n"/>
      <c r="O171" s="666" t="n"/>
      <c r="P171" s="666" t="n"/>
      <c r="Q171" s="632" t="n"/>
      <c r="R171" s="40" t="inlineStr"/>
      <c r="S171" s="40" t="inlineStr"/>
      <c r="T171" s="41" t="inlineStr">
        <is>
          <t>кг</t>
        </is>
      </c>
      <c r="U171" s="667" t="n">
        <v>0</v>
      </c>
      <c r="V171" s="668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71" t="n">
        <v>4680115881211</v>
      </c>
      <c r="E172" s="632" t="n"/>
      <c r="F172" s="664" t="n">
        <v>0.4</v>
      </c>
      <c r="G172" s="38" t="n">
        <v>6</v>
      </c>
      <c r="H172" s="664" t="n">
        <v>2.4</v>
      </c>
      <c r="I172" s="664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6" t="n"/>
      <c r="O172" s="666" t="n"/>
      <c r="P172" s="666" t="n"/>
      <c r="Q172" s="632" t="n"/>
      <c r="R172" s="40" t="inlineStr"/>
      <c r="S172" s="40" t="inlineStr"/>
      <c r="T172" s="41" t="inlineStr">
        <is>
          <t>кг</t>
        </is>
      </c>
      <c r="U172" s="667" t="n">
        <v>4</v>
      </c>
      <c r="V172" s="66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71" t="n">
        <v>4680115881020</v>
      </c>
      <c r="E173" s="632" t="n"/>
      <c r="F173" s="664" t="n">
        <v>0.84</v>
      </c>
      <c r="G173" s="38" t="n">
        <v>4</v>
      </c>
      <c r="H173" s="664" t="n">
        <v>3.36</v>
      </c>
      <c r="I173" s="664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6" t="n"/>
      <c r="O173" s="666" t="n"/>
      <c r="P173" s="666" t="n"/>
      <c r="Q173" s="632" t="n"/>
      <c r="R173" s="40" t="inlineStr"/>
      <c r="S173" s="40" t="inlineStr"/>
      <c r="T173" s="41" t="inlineStr">
        <is>
          <t>кг</t>
        </is>
      </c>
      <c r="U173" s="667" t="n">
        <v>0</v>
      </c>
      <c r="V173" s="668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71" t="n">
        <v>4680115882195</v>
      </c>
      <c r="E174" s="632" t="n"/>
      <c r="F174" s="664" t="n">
        <v>0.4</v>
      </c>
      <c r="G174" s="38" t="n">
        <v>6</v>
      </c>
      <c r="H174" s="664" t="n">
        <v>2.4</v>
      </c>
      <c r="I174" s="664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6" t="n"/>
      <c r="O174" s="666" t="n"/>
      <c r="P174" s="666" t="n"/>
      <c r="Q174" s="632" t="n"/>
      <c r="R174" s="40" t="inlineStr"/>
      <c r="S174" s="40" t="inlineStr"/>
      <c r="T174" s="41" t="inlineStr">
        <is>
          <t>кг</t>
        </is>
      </c>
      <c r="U174" s="667" t="n">
        <v>0</v>
      </c>
      <c r="V174" s="668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71" t="n">
        <v>4680115880092</v>
      </c>
      <c r="E175" s="632" t="n"/>
      <c r="F175" s="664" t="n">
        <v>0.4</v>
      </c>
      <c r="G175" s="38" t="n">
        <v>6</v>
      </c>
      <c r="H175" s="664" t="n">
        <v>2.4</v>
      </c>
      <c r="I175" s="664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66" t="n"/>
      <c r="O175" s="666" t="n"/>
      <c r="P175" s="666" t="n"/>
      <c r="Q175" s="632" t="n"/>
      <c r="R175" s="40" t="inlineStr"/>
      <c r="S175" s="40" t="inlineStr"/>
      <c r="T175" s="41" t="inlineStr">
        <is>
          <t>кг</t>
        </is>
      </c>
      <c r="U175" s="667" t="n">
        <v>16</v>
      </c>
      <c r="V175" s="668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71" t="n">
        <v>4680115880221</v>
      </c>
      <c r="E176" s="632" t="n"/>
      <c r="F176" s="664" t="n">
        <v>0.4</v>
      </c>
      <c r="G176" s="38" t="n">
        <v>6</v>
      </c>
      <c r="H176" s="664" t="n">
        <v>2.4</v>
      </c>
      <c r="I176" s="664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66" t="n"/>
      <c r="O176" s="666" t="n"/>
      <c r="P176" s="666" t="n"/>
      <c r="Q176" s="632" t="n"/>
      <c r="R176" s="40" t="inlineStr"/>
      <c r="S176" s="40" t="inlineStr"/>
      <c r="T176" s="41" t="inlineStr">
        <is>
          <t>кг</t>
        </is>
      </c>
      <c r="U176" s="667" t="n">
        <v>12</v>
      </c>
      <c r="V176" s="66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71" t="n">
        <v>4680115882942</v>
      </c>
      <c r="E177" s="632" t="n"/>
      <c r="F177" s="664" t="n">
        <v>0.3</v>
      </c>
      <c r="G177" s="38" t="n">
        <v>6</v>
      </c>
      <c r="H177" s="664" t="n">
        <v>1.8</v>
      </c>
      <c r="I177" s="664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6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66" t="n"/>
      <c r="O177" s="666" t="n"/>
      <c r="P177" s="666" t="n"/>
      <c r="Q177" s="632" t="n"/>
      <c r="R177" s="40" t="inlineStr"/>
      <c r="S177" s="40" t="inlineStr"/>
      <c r="T177" s="41" t="inlineStr">
        <is>
          <t>кг</t>
        </is>
      </c>
      <c r="U177" s="667" t="n"/>
      <c r="V177" s="668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71" t="n">
        <v>4680115880504</v>
      </c>
      <c r="E178" s="632" t="n"/>
      <c r="F178" s="664" t="n">
        <v>0.4</v>
      </c>
      <c r="G178" s="38" t="n">
        <v>6</v>
      </c>
      <c r="H178" s="664" t="n">
        <v>2.4</v>
      </c>
      <c r="I178" s="664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68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66" t="n"/>
      <c r="O178" s="666" t="n"/>
      <c r="P178" s="666" t="n"/>
      <c r="Q178" s="632" t="n"/>
      <c r="R178" s="40" t="inlineStr"/>
      <c r="S178" s="40" t="inlineStr"/>
      <c r="T178" s="41" t="inlineStr">
        <is>
          <t>кг</t>
        </is>
      </c>
      <c r="U178" s="667" t="n">
        <v>6</v>
      </c>
      <c r="V178" s="66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71" t="n">
        <v>4680115882164</v>
      </c>
      <c r="E179" s="632" t="n"/>
      <c r="F179" s="664" t="n">
        <v>0.4</v>
      </c>
      <c r="G179" s="38" t="n">
        <v>6</v>
      </c>
      <c r="H179" s="664" t="n">
        <v>2.4</v>
      </c>
      <c r="I179" s="664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6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66" t="n"/>
      <c r="O179" s="666" t="n"/>
      <c r="P179" s="666" t="n"/>
      <c r="Q179" s="632" t="n"/>
      <c r="R179" s="40" t="inlineStr"/>
      <c r="S179" s="40" t="inlineStr"/>
      <c r="T179" s="41" t="inlineStr">
        <is>
          <t>кг</t>
        </is>
      </c>
      <c r="U179" s="667" t="n">
        <v>0</v>
      </c>
      <c r="V179" s="668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79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69" t="n"/>
      <c r="M180" s="670" t="inlineStr">
        <is>
          <t>Итого</t>
        </is>
      </c>
      <c r="N180" s="640" t="n"/>
      <c r="O180" s="640" t="n"/>
      <c r="P180" s="640" t="n"/>
      <c r="Q180" s="640" t="n"/>
      <c r="R180" s="640" t="n"/>
      <c r="S180" s="641" t="n"/>
      <c r="T180" s="43" t="inlineStr">
        <is>
          <t>кор</t>
        </is>
      </c>
      <c r="U180" s="671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1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1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2" t="n"/>
      <c r="Y180" s="672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69" t="n"/>
      <c r="M181" s="670" t="inlineStr">
        <is>
          <t>Итого</t>
        </is>
      </c>
      <c r="N181" s="640" t="n"/>
      <c r="O181" s="640" t="n"/>
      <c r="P181" s="640" t="n"/>
      <c r="Q181" s="640" t="n"/>
      <c r="R181" s="640" t="n"/>
      <c r="S181" s="641" t="n"/>
      <c r="T181" s="43" t="inlineStr">
        <is>
          <t>кг</t>
        </is>
      </c>
      <c r="U181" s="671">
        <f>IFERROR(SUM(U163:U179),"0")</f>
        <v/>
      </c>
      <c r="V181" s="671">
        <f>IFERROR(SUM(V163:V179),"0")</f>
        <v/>
      </c>
      <c r="W181" s="43" t="n"/>
      <c r="X181" s="672" t="n"/>
      <c r="Y181" s="672" t="n"/>
    </row>
    <row r="182" ht="14.25" customHeight="1">
      <c r="A182" s="370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0" t="n"/>
      <c r="Y182" s="370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71" t="n">
        <v>4680115880801</v>
      </c>
      <c r="E183" s="632" t="n"/>
      <c r="F183" s="664" t="n">
        <v>0.4</v>
      </c>
      <c r="G183" s="38" t="n">
        <v>6</v>
      </c>
      <c r="H183" s="664" t="n">
        <v>2.4</v>
      </c>
      <c r="I183" s="664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66" t="n"/>
      <c r="O183" s="666" t="n"/>
      <c r="P183" s="666" t="n"/>
      <c r="Q183" s="632" t="n"/>
      <c r="R183" s="40" t="inlineStr"/>
      <c r="S183" s="40" t="inlineStr"/>
      <c r="T183" s="41" t="inlineStr">
        <is>
          <t>кг</t>
        </is>
      </c>
      <c r="U183" s="667" t="n">
        <v>0</v>
      </c>
      <c r="V183" s="66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71" t="n">
        <v>4680115880818</v>
      </c>
      <c r="E184" s="632" t="n"/>
      <c r="F184" s="664" t="n">
        <v>0.4</v>
      </c>
      <c r="G184" s="38" t="n">
        <v>6</v>
      </c>
      <c r="H184" s="664" t="n">
        <v>2.4</v>
      </c>
      <c r="I184" s="66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66" t="n"/>
      <c r="O184" s="666" t="n"/>
      <c r="P184" s="666" t="n"/>
      <c r="Q184" s="632" t="n"/>
      <c r="R184" s="40" t="inlineStr"/>
      <c r="S184" s="40" t="inlineStr"/>
      <c r="T184" s="41" t="inlineStr">
        <is>
          <t>кг</t>
        </is>
      </c>
      <c r="U184" s="667" t="n">
        <v>4.8</v>
      </c>
      <c r="V184" s="66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79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69" t="n"/>
      <c r="M185" s="670" t="inlineStr">
        <is>
          <t>Итого</t>
        </is>
      </c>
      <c r="N185" s="640" t="n"/>
      <c r="O185" s="640" t="n"/>
      <c r="P185" s="640" t="n"/>
      <c r="Q185" s="640" t="n"/>
      <c r="R185" s="640" t="n"/>
      <c r="S185" s="641" t="n"/>
      <c r="T185" s="43" t="inlineStr">
        <is>
          <t>кор</t>
        </is>
      </c>
      <c r="U185" s="671">
        <f>IFERROR(U183/H183,"0")+IFERROR(U184/H184,"0")</f>
        <v/>
      </c>
      <c r="V185" s="671">
        <f>IFERROR(V183/H183,"0")+IFERROR(V184/H184,"0")</f>
        <v/>
      </c>
      <c r="W185" s="671">
        <f>IFERROR(IF(W183="",0,W183),"0")+IFERROR(IF(W184="",0,W184),"0")</f>
        <v/>
      </c>
      <c r="X185" s="672" t="n"/>
      <c r="Y185" s="672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69" t="n"/>
      <c r="M186" s="670" t="inlineStr">
        <is>
          <t>Итого</t>
        </is>
      </c>
      <c r="N186" s="640" t="n"/>
      <c r="O186" s="640" t="n"/>
      <c r="P186" s="640" t="n"/>
      <c r="Q186" s="640" t="n"/>
      <c r="R186" s="640" t="n"/>
      <c r="S186" s="641" t="n"/>
      <c r="T186" s="43" t="inlineStr">
        <is>
          <t>кг</t>
        </is>
      </c>
      <c r="U186" s="671">
        <f>IFERROR(SUM(U183:U184),"0")</f>
        <v/>
      </c>
      <c r="V186" s="671">
        <f>IFERROR(SUM(V183:V184),"0")</f>
        <v/>
      </c>
      <c r="W186" s="43" t="n"/>
      <c r="X186" s="672" t="n"/>
      <c r="Y186" s="672" t="n"/>
    </row>
    <row r="187" ht="16.5" customHeight="1">
      <c r="A187" s="369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69" t="n"/>
      <c r="Y187" s="369" t="n"/>
    </row>
    <row r="188" ht="14.25" customHeight="1">
      <c r="A188" s="370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0" t="n"/>
      <c r="Y188" s="370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71" t="n">
        <v>4607091387445</v>
      </c>
      <c r="E189" s="632" t="n"/>
      <c r="F189" s="664" t="n">
        <v>0.9</v>
      </c>
      <c r="G189" s="38" t="n">
        <v>10</v>
      </c>
      <c r="H189" s="664" t="n">
        <v>9</v>
      </c>
      <c r="I189" s="664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66" t="n"/>
      <c r="O189" s="666" t="n"/>
      <c r="P189" s="666" t="n"/>
      <c r="Q189" s="632" t="n"/>
      <c r="R189" s="40" t="inlineStr"/>
      <c r="S189" s="40" t="inlineStr"/>
      <c r="T189" s="41" t="inlineStr">
        <is>
          <t>кг</t>
        </is>
      </c>
      <c r="U189" s="667" t="n">
        <v>0</v>
      </c>
      <c r="V189" s="668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71" t="n">
        <v>4607091386004</v>
      </c>
      <c r="E190" s="632" t="n"/>
      <c r="F190" s="664" t="n">
        <v>1.35</v>
      </c>
      <c r="G190" s="38" t="n">
        <v>8</v>
      </c>
      <c r="H190" s="664" t="n">
        <v>10.8</v>
      </c>
      <c r="I190" s="664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66" t="n"/>
      <c r="O190" s="666" t="n"/>
      <c r="P190" s="666" t="n"/>
      <c r="Q190" s="632" t="n"/>
      <c r="R190" s="40" t="inlineStr"/>
      <c r="S190" s="40" t="inlineStr"/>
      <c r="T190" s="41" t="inlineStr">
        <is>
          <t>кг</t>
        </is>
      </c>
      <c r="U190" s="667" t="n">
        <v>300</v>
      </c>
      <c r="V190" s="668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71" t="n">
        <v>4607091386004</v>
      </c>
      <c r="E191" s="632" t="n"/>
      <c r="F191" s="664" t="n">
        <v>1.35</v>
      </c>
      <c r="G191" s="38" t="n">
        <v>8</v>
      </c>
      <c r="H191" s="664" t="n">
        <v>10.8</v>
      </c>
      <c r="I191" s="664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66" t="n"/>
      <c r="O191" s="666" t="n"/>
      <c r="P191" s="666" t="n"/>
      <c r="Q191" s="632" t="n"/>
      <c r="R191" s="40" t="inlineStr"/>
      <c r="S191" s="40" t="inlineStr"/>
      <c r="T191" s="41" t="inlineStr">
        <is>
          <t>кг</t>
        </is>
      </c>
      <c r="U191" s="667" t="n">
        <v>0</v>
      </c>
      <c r="V191" s="668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71" t="n">
        <v>4607091386073</v>
      </c>
      <c r="E192" s="632" t="n"/>
      <c r="F192" s="664" t="n">
        <v>0.9</v>
      </c>
      <c r="G192" s="38" t="n">
        <v>10</v>
      </c>
      <c r="H192" s="664" t="n">
        <v>9</v>
      </c>
      <c r="I192" s="664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66" t="n"/>
      <c r="O192" s="666" t="n"/>
      <c r="P192" s="666" t="n"/>
      <c r="Q192" s="632" t="n"/>
      <c r="R192" s="40" t="inlineStr"/>
      <c r="S192" s="40" t="inlineStr"/>
      <c r="T192" s="41" t="inlineStr">
        <is>
          <t>кг</t>
        </is>
      </c>
      <c r="U192" s="667" t="n">
        <v>0</v>
      </c>
      <c r="V192" s="668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71" t="n">
        <v>4607091387322</v>
      </c>
      <c r="E193" s="632" t="n"/>
      <c r="F193" s="664" t="n">
        <v>1.35</v>
      </c>
      <c r="G193" s="38" t="n">
        <v>8</v>
      </c>
      <c r="H193" s="664" t="n">
        <v>10.8</v>
      </c>
      <c r="I193" s="664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7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66" t="n"/>
      <c r="O193" s="666" t="n"/>
      <c r="P193" s="666" t="n"/>
      <c r="Q193" s="632" t="n"/>
      <c r="R193" s="40" t="inlineStr"/>
      <c r="S193" s="40" t="inlineStr"/>
      <c r="T193" s="41" t="inlineStr">
        <is>
          <t>кг</t>
        </is>
      </c>
      <c r="U193" s="667" t="n">
        <v>90</v>
      </c>
      <c r="V193" s="668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71" t="n">
        <v>4607091387322</v>
      </c>
      <c r="E194" s="632" t="n"/>
      <c r="F194" s="664" t="n">
        <v>1.35</v>
      </c>
      <c r="G194" s="38" t="n">
        <v>8</v>
      </c>
      <c r="H194" s="664" t="n">
        <v>10.8</v>
      </c>
      <c r="I194" s="664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66" t="n"/>
      <c r="O194" s="666" t="n"/>
      <c r="P194" s="666" t="n"/>
      <c r="Q194" s="632" t="n"/>
      <c r="R194" s="40" t="inlineStr"/>
      <c r="S194" s="40" t="inlineStr"/>
      <c r="T194" s="41" t="inlineStr">
        <is>
          <t>кг</t>
        </is>
      </c>
      <c r="U194" s="667" t="n">
        <v>0</v>
      </c>
      <c r="V194" s="668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71" t="n">
        <v>4607091387377</v>
      </c>
      <c r="E195" s="632" t="n"/>
      <c r="F195" s="664" t="n">
        <v>1.35</v>
      </c>
      <c r="G195" s="38" t="n">
        <v>8</v>
      </c>
      <c r="H195" s="664" t="n">
        <v>10.8</v>
      </c>
      <c r="I195" s="664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7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66" t="n"/>
      <c r="O195" s="666" t="n"/>
      <c r="P195" s="666" t="n"/>
      <c r="Q195" s="632" t="n"/>
      <c r="R195" s="40" t="inlineStr"/>
      <c r="S195" s="40" t="inlineStr"/>
      <c r="T195" s="41" t="inlineStr">
        <is>
          <t>кг</t>
        </is>
      </c>
      <c r="U195" s="667" t="n">
        <v>0</v>
      </c>
      <c r="V195" s="66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71" t="n">
        <v>4607091387353</v>
      </c>
      <c r="E196" s="632" t="n"/>
      <c r="F196" s="664" t="n">
        <v>1.35</v>
      </c>
      <c r="G196" s="38" t="n">
        <v>8</v>
      </c>
      <c r="H196" s="664" t="n">
        <v>10.8</v>
      </c>
      <c r="I196" s="664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7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66" t="n"/>
      <c r="O196" s="666" t="n"/>
      <c r="P196" s="666" t="n"/>
      <c r="Q196" s="632" t="n"/>
      <c r="R196" s="40" t="inlineStr"/>
      <c r="S196" s="40" t="inlineStr"/>
      <c r="T196" s="41" t="inlineStr">
        <is>
          <t>кг</t>
        </is>
      </c>
      <c r="U196" s="667" t="n">
        <v>35</v>
      </c>
      <c r="V196" s="668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71" t="n">
        <v>4607091386011</v>
      </c>
      <c r="E197" s="632" t="n"/>
      <c r="F197" s="664" t="n">
        <v>0.5</v>
      </c>
      <c r="G197" s="38" t="n">
        <v>10</v>
      </c>
      <c r="H197" s="664" t="n">
        <v>5</v>
      </c>
      <c r="I197" s="664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66" t="n"/>
      <c r="O197" s="666" t="n"/>
      <c r="P197" s="666" t="n"/>
      <c r="Q197" s="632" t="n"/>
      <c r="R197" s="40" t="inlineStr"/>
      <c r="S197" s="40" t="inlineStr"/>
      <c r="T197" s="41" t="inlineStr">
        <is>
          <t>кг</t>
        </is>
      </c>
      <c r="U197" s="667" t="n">
        <v>20</v>
      </c>
      <c r="V197" s="668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71" t="n">
        <v>4607091387308</v>
      </c>
      <c r="E198" s="632" t="n"/>
      <c r="F198" s="664" t="n">
        <v>0.5</v>
      </c>
      <c r="G198" s="38" t="n">
        <v>10</v>
      </c>
      <c r="H198" s="664" t="n">
        <v>5</v>
      </c>
      <c r="I198" s="664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66" t="n"/>
      <c r="O198" s="666" t="n"/>
      <c r="P198" s="666" t="n"/>
      <c r="Q198" s="632" t="n"/>
      <c r="R198" s="40" t="inlineStr"/>
      <c r="S198" s="40" t="inlineStr"/>
      <c r="T198" s="41" t="inlineStr">
        <is>
          <t>кг</t>
        </is>
      </c>
      <c r="U198" s="667" t="n">
        <v>0</v>
      </c>
      <c r="V198" s="668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71" t="n">
        <v>4607091387339</v>
      </c>
      <c r="E199" s="632" t="n"/>
      <c r="F199" s="664" t="n">
        <v>0.5</v>
      </c>
      <c r="G199" s="38" t="n">
        <v>10</v>
      </c>
      <c r="H199" s="664" t="n">
        <v>5</v>
      </c>
      <c r="I199" s="664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66" t="n"/>
      <c r="O199" s="666" t="n"/>
      <c r="P199" s="666" t="n"/>
      <c r="Q199" s="632" t="n"/>
      <c r="R199" s="40" t="inlineStr"/>
      <c r="S199" s="40" t="inlineStr"/>
      <c r="T199" s="41" t="inlineStr">
        <is>
          <t>кг</t>
        </is>
      </c>
      <c r="U199" s="667" t="n">
        <v>5</v>
      </c>
      <c r="V199" s="668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71" t="n">
        <v>4680115882638</v>
      </c>
      <c r="E200" s="632" t="n"/>
      <c r="F200" s="664" t="n">
        <v>0.4</v>
      </c>
      <c r="G200" s="38" t="n">
        <v>10</v>
      </c>
      <c r="H200" s="664" t="n">
        <v>4</v>
      </c>
      <c r="I200" s="664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66" t="n"/>
      <c r="O200" s="666" t="n"/>
      <c r="P200" s="666" t="n"/>
      <c r="Q200" s="632" t="n"/>
      <c r="R200" s="40" t="inlineStr"/>
      <c r="S200" s="40" t="inlineStr"/>
      <c r="T200" s="41" t="inlineStr">
        <is>
          <t>кг</t>
        </is>
      </c>
      <c r="U200" s="667" t="n">
        <v>0</v>
      </c>
      <c r="V200" s="668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71" t="n">
        <v>4680115881938</v>
      </c>
      <c r="E201" s="632" t="n"/>
      <c r="F201" s="664" t="n">
        <v>0.4</v>
      </c>
      <c r="G201" s="38" t="n">
        <v>10</v>
      </c>
      <c r="H201" s="664" t="n">
        <v>4</v>
      </c>
      <c r="I201" s="664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66" t="n"/>
      <c r="O201" s="666" t="n"/>
      <c r="P201" s="666" t="n"/>
      <c r="Q201" s="632" t="n"/>
      <c r="R201" s="40" t="inlineStr"/>
      <c r="S201" s="40" t="inlineStr"/>
      <c r="T201" s="41" t="inlineStr">
        <is>
          <t>кг</t>
        </is>
      </c>
      <c r="U201" s="667" t="n">
        <v>0</v>
      </c>
      <c r="V201" s="668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71" t="n">
        <v>4607091387346</v>
      </c>
      <c r="E202" s="632" t="n"/>
      <c r="F202" s="664" t="n">
        <v>0.4</v>
      </c>
      <c r="G202" s="38" t="n">
        <v>10</v>
      </c>
      <c r="H202" s="664" t="n">
        <v>4</v>
      </c>
      <c r="I202" s="664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66" t="n"/>
      <c r="O202" s="666" t="n"/>
      <c r="P202" s="666" t="n"/>
      <c r="Q202" s="632" t="n"/>
      <c r="R202" s="40" t="inlineStr"/>
      <c r="S202" s="40" t="inlineStr"/>
      <c r="T202" s="41" t="inlineStr">
        <is>
          <t>кг</t>
        </is>
      </c>
      <c r="U202" s="667" t="n">
        <v>0</v>
      </c>
      <c r="V202" s="668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71" t="n">
        <v>4607091389807</v>
      </c>
      <c r="E203" s="632" t="n"/>
      <c r="F203" s="664" t="n">
        <v>0.4</v>
      </c>
      <c r="G203" s="38" t="n">
        <v>10</v>
      </c>
      <c r="H203" s="664" t="n">
        <v>4</v>
      </c>
      <c r="I203" s="664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66" t="n"/>
      <c r="O203" s="666" t="n"/>
      <c r="P203" s="666" t="n"/>
      <c r="Q203" s="632" t="n"/>
      <c r="R203" s="40" t="inlineStr"/>
      <c r="S203" s="40" t="inlineStr"/>
      <c r="T203" s="41" t="inlineStr">
        <is>
          <t>кг</t>
        </is>
      </c>
      <c r="U203" s="667" t="n">
        <v>0</v>
      </c>
      <c r="V203" s="66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7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69" t="n"/>
      <c r="M204" s="670" t="inlineStr">
        <is>
          <t>Итого</t>
        </is>
      </c>
      <c r="N204" s="640" t="n"/>
      <c r="O204" s="640" t="n"/>
      <c r="P204" s="640" t="n"/>
      <c r="Q204" s="640" t="n"/>
      <c r="R204" s="640" t="n"/>
      <c r="S204" s="641" t="n"/>
      <c r="T204" s="43" t="inlineStr">
        <is>
          <t>кор</t>
        </is>
      </c>
      <c r="U204" s="671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1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1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2" t="n"/>
      <c r="Y204" s="672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69" t="n"/>
      <c r="M205" s="670" t="inlineStr">
        <is>
          <t>Итого</t>
        </is>
      </c>
      <c r="N205" s="640" t="n"/>
      <c r="O205" s="640" t="n"/>
      <c r="P205" s="640" t="n"/>
      <c r="Q205" s="640" t="n"/>
      <c r="R205" s="640" t="n"/>
      <c r="S205" s="641" t="n"/>
      <c r="T205" s="43" t="inlineStr">
        <is>
          <t>кг</t>
        </is>
      </c>
      <c r="U205" s="671">
        <f>IFERROR(SUM(U189:U203),"0")</f>
        <v/>
      </c>
      <c r="V205" s="671">
        <f>IFERROR(SUM(V189:V203),"0")</f>
        <v/>
      </c>
      <c r="W205" s="43" t="n"/>
      <c r="X205" s="672" t="n"/>
      <c r="Y205" s="672" t="n"/>
    </row>
    <row r="206" ht="14.25" customHeight="1">
      <c r="A206" s="370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70" t="n"/>
      <c r="Y206" s="370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71" t="n">
        <v>4680115881914</v>
      </c>
      <c r="E207" s="632" t="n"/>
      <c r="F207" s="664" t="n">
        <v>0.4</v>
      </c>
      <c r="G207" s="38" t="n">
        <v>10</v>
      </c>
      <c r="H207" s="664" t="n">
        <v>4</v>
      </c>
      <c r="I207" s="66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8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66" t="n"/>
      <c r="O207" s="666" t="n"/>
      <c r="P207" s="666" t="n"/>
      <c r="Q207" s="632" t="n"/>
      <c r="R207" s="40" t="inlineStr"/>
      <c r="S207" s="40" t="inlineStr"/>
      <c r="T207" s="41" t="inlineStr">
        <is>
          <t>кг</t>
        </is>
      </c>
      <c r="U207" s="667" t="n">
        <v>0</v>
      </c>
      <c r="V207" s="66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79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69" t="n"/>
      <c r="M208" s="670" t="inlineStr">
        <is>
          <t>Итого</t>
        </is>
      </c>
      <c r="N208" s="640" t="n"/>
      <c r="O208" s="640" t="n"/>
      <c r="P208" s="640" t="n"/>
      <c r="Q208" s="640" t="n"/>
      <c r="R208" s="640" t="n"/>
      <c r="S208" s="641" t="n"/>
      <c r="T208" s="43" t="inlineStr">
        <is>
          <t>кор</t>
        </is>
      </c>
      <c r="U208" s="671">
        <f>IFERROR(U207/H207,"0")</f>
        <v/>
      </c>
      <c r="V208" s="671">
        <f>IFERROR(V207/H207,"0")</f>
        <v/>
      </c>
      <c r="W208" s="671">
        <f>IFERROR(IF(W207="",0,W207),"0")</f>
        <v/>
      </c>
      <c r="X208" s="672" t="n"/>
      <c r="Y208" s="672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69" t="n"/>
      <c r="M209" s="670" t="inlineStr">
        <is>
          <t>Итого</t>
        </is>
      </c>
      <c r="N209" s="640" t="n"/>
      <c r="O209" s="640" t="n"/>
      <c r="P209" s="640" t="n"/>
      <c r="Q209" s="640" t="n"/>
      <c r="R209" s="640" t="n"/>
      <c r="S209" s="641" t="n"/>
      <c r="T209" s="43" t="inlineStr">
        <is>
          <t>кг</t>
        </is>
      </c>
      <c r="U209" s="671">
        <f>IFERROR(SUM(U207:U207),"0")</f>
        <v/>
      </c>
      <c r="V209" s="671">
        <f>IFERROR(SUM(V207:V207),"0")</f>
        <v/>
      </c>
      <c r="W209" s="43" t="n"/>
      <c r="X209" s="672" t="n"/>
      <c r="Y209" s="672" t="n"/>
    </row>
    <row r="210" ht="14.25" customHeight="1">
      <c r="A210" s="370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0" t="n"/>
      <c r="Y210" s="370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71" t="n">
        <v>4607091387193</v>
      </c>
      <c r="E211" s="632" t="n"/>
      <c r="F211" s="664" t="n">
        <v>0.7</v>
      </c>
      <c r="G211" s="38" t="n">
        <v>6</v>
      </c>
      <c r="H211" s="664" t="n">
        <v>4.2</v>
      </c>
      <c r="I211" s="664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8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66" t="n"/>
      <c r="O211" s="666" t="n"/>
      <c r="P211" s="666" t="n"/>
      <c r="Q211" s="632" t="n"/>
      <c r="R211" s="40" t="inlineStr"/>
      <c r="S211" s="40" t="inlineStr"/>
      <c r="T211" s="41" t="inlineStr">
        <is>
          <t>кг</t>
        </is>
      </c>
      <c r="U211" s="667" t="n">
        <v>120</v>
      </c>
      <c r="V211" s="668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71" t="n">
        <v>4607091387230</v>
      </c>
      <c r="E212" s="632" t="n"/>
      <c r="F212" s="664" t="n">
        <v>0.7</v>
      </c>
      <c r="G212" s="38" t="n">
        <v>6</v>
      </c>
      <c r="H212" s="664" t="n">
        <v>4.2</v>
      </c>
      <c r="I212" s="664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8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66" t="n"/>
      <c r="O212" s="666" t="n"/>
      <c r="P212" s="666" t="n"/>
      <c r="Q212" s="632" t="n"/>
      <c r="R212" s="40" t="inlineStr"/>
      <c r="S212" s="40" t="inlineStr"/>
      <c r="T212" s="41" t="inlineStr">
        <is>
          <t>кг</t>
        </is>
      </c>
      <c r="U212" s="667" t="n">
        <v>200</v>
      </c>
      <c r="V212" s="668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71" t="n">
        <v>4607091387285</v>
      </c>
      <c r="E213" s="632" t="n"/>
      <c r="F213" s="664" t="n">
        <v>0.35</v>
      </c>
      <c r="G213" s="38" t="n">
        <v>6</v>
      </c>
      <c r="H213" s="664" t="n">
        <v>2.1</v>
      </c>
      <c r="I213" s="664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66" t="n"/>
      <c r="O213" s="666" t="n"/>
      <c r="P213" s="666" t="n"/>
      <c r="Q213" s="632" t="n"/>
      <c r="R213" s="40" t="inlineStr"/>
      <c r="S213" s="40" t="inlineStr"/>
      <c r="T213" s="41" t="inlineStr">
        <is>
          <t>кг</t>
        </is>
      </c>
      <c r="U213" s="667" t="n">
        <v>24.5</v>
      </c>
      <c r="V213" s="668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71" t="n">
        <v>4607091389845</v>
      </c>
      <c r="E214" s="632" t="n"/>
      <c r="F214" s="664" t="n">
        <v>0.35</v>
      </c>
      <c r="G214" s="38" t="n">
        <v>6</v>
      </c>
      <c r="H214" s="664" t="n">
        <v>2.1</v>
      </c>
      <c r="I214" s="664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66" t="n"/>
      <c r="O214" s="666" t="n"/>
      <c r="P214" s="666" t="n"/>
      <c r="Q214" s="632" t="n"/>
      <c r="R214" s="40" t="inlineStr"/>
      <c r="S214" s="40" t="inlineStr"/>
      <c r="T214" s="41" t="inlineStr">
        <is>
          <t>кг</t>
        </is>
      </c>
      <c r="U214" s="667" t="n">
        <v>10.5</v>
      </c>
      <c r="V214" s="668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79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69" t="n"/>
      <c r="M215" s="670" t="inlineStr">
        <is>
          <t>Итого</t>
        </is>
      </c>
      <c r="N215" s="640" t="n"/>
      <c r="O215" s="640" t="n"/>
      <c r="P215" s="640" t="n"/>
      <c r="Q215" s="640" t="n"/>
      <c r="R215" s="640" t="n"/>
      <c r="S215" s="641" t="n"/>
      <c r="T215" s="43" t="inlineStr">
        <is>
          <t>кор</t>
        </is>
      </c>
      <c r="U215" s="671">
        <f>IFERROR(U211/H211,"0")+IFERROR(U212/H212,"0")+IFERROR(U213/H213,"0")+IFERROR(U214/H214,"0")</f>
        <v/>
      </c>
      <c r="V215" s="671">
        <f>IFERROR(V211/H211,"0")+IFERROR(V212/H212,"0")+IFERROR(V213/H213,"0")+IFERROR(V214/H214,"0")</f>
        <v/>
      </c>
      <c r="W215" s="671">
        <f>IFERROR(IF(W211="",0,W211),"0")+IFERROR(IF(W212="",0,W212),"0")+IFERROR(IF(W213="",0,W213),"0")+IFERROR(IF(W214="",0,W214),"0")</f>
        <v/>
      </c>
      <c r="X215" s="672" t="n"/>
      <c r="Y215" s="672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69" t="n"/>
      <c r="M216" s="670" t="inlineStr">
        <is>
          <t>Итого</t>
        </is>
      </c>
      <c r="N216" s="640" t="n"/>
      <c r="O216" s="640" t="n"/>
      <c r="P216" s="640" t="n"/>
      <c r="Q216" s="640" t="n"/>
      <c r="R216" s="640" t="n"/>
      <c r="S216" s="641" t="n"/>
      <c r="T216" s="43" t="inlineStr">
        <is>
          <t>кг</t>
        </is>
      </c>
      <c r="U216" s="671">
        <f>IFERROR(SUM(U211:U214),"0")</f>
        <v/>
      </c>
      <c r="V216" s="671">
        <f>IFERROR(SUM(V211:V214),"0")</f>
        <v/>
      </c>
      <c r="W216" s="43" t="n"/>
      <c r="X216" s="672" t="n"/>
      <c r="Y216" s="672" t="n"/>
    </row>
    <row r="217" ht="14.25" customHeight="1">
      <c r="A217" s="370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0" t="n"/>
      <c r="Y217" s="370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4301051100</v>
      </c>
      <c r="D218" s="371" t="n">
        <v>4607091387766</v>
      </c>
      <c r="E218" s="632" t="n"/>
      <c r="F218" s="664" t="n">
        <v>1.35</v>
      </c>
      <c r="G218" s="38" t="n">
        <v>6</v>
      </c>
      <c r="H218" s="664" t="n">
        <v>8.1</v>
      </c>
      <c r="I218" s="664" t="n">
        <v>8.657999999999999</v>
      </c>
      <c r="J218" s="38" t="n">
        <v>56</v>
      </c>
      <c r="K218" s="39" t="inlineStr">
        <is>
          <t>СК3</t>
        </is>
      </c>
      <c r="L218" s="38" t="n">
        <v>40</v>
      </c>
      <c r="M218" s="792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66" t="n"/>
      <c r="O218" s="666" t="n"/>
      <c r="P218" s="666" t="n"/>
      <c r="Q218" s="632" t="n"/>
      <c r="R218" s="40" t="inlineStr"/>
      <c r="S218" s="40" t="inlineStr"/>
      <c r="T218" s="41" t="inlineStr">
        <is>
          <t>кг</t>
        </is>
      </c>
      <c r="U218" s="667" t="n">
        <v>0</v>
      </c>
      <c r="V218" s="668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71" t="n">
        <v>4607091387957</v>
      </c>
      <c r="E219" s="632" t="n"/>
      <c r="F219" s="664" t="n">
        <v>1.3</v>
      </c>
      <c r="G219" s="38" t="n">
        <v>6</v>
      </c>
      <c r="H219" s="664" t="n">
        <v>7.8</v>
      </c>
      <c r="I219" s="664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66" t="n"/>
      <c r="O219" s="666" t="n"/>
      <c r="P219" s="666" t="n"/>
      <c r="Q219" s="632" t="n"/>
      <c r="R219" s="40" t="inlineStr"/>
      <c r="S219" s="40" t="inlineStr"/>
      <c r="T219" s="41" t="inlineStr">
        <is>
          <t>кг</t>
        </is>
      </c>
      <c r="U219" s="667" t="n">
        <v>0</v>
      </c>
      <c r="V219" s="668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71" t="n">
        <v>4607091387964</v>
      </c>
      <c r="E220" s="632" t="n"/>
      <c r="F220" s="664" t="n">
        <v>1.35</v>
      </c>
      <c r="G220" s="38" t="n">
        <v>6</v>
      </c>
      <c r="H220" s="664" t="n">
        <v>8.1</v>
      </c>
      <c r="I220" s="664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66" t="n"/>
      <c r="O220" s="666" t="n"/>
      <c r="P220" s="666" t="n"/>
      <c r="Q220" s="632" t="n"/>
      <c r="R220" s="40" t="inlineStr"/>
      <c r="S220" s="40" t="inlineStr"/>
      <c r="T220" s="41" t="inlineStr">
        <is>
          <t>кг</t>
        </is>
      </c>
      <c r="U220" s="667" t="n">
        <v>0</v>
      </c>
      <c r="V220" s="668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71" t="n">
        <v>4607091381672</v>
      </c>
      <c r="E221" s="632" t="n"/>
      <c r="F221" s="664" t="n">
        <v>0.6</v>
      </c>
      <c r="G221" s="38" t="n">
        <v>6</v>
      </c>
      <c r="H221" s="664" t="n">
        <v>3.6</v>
      </c>
      <c r="I221" s="664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66" t="n"/>
      <c r="O221" s="666" t="n"/>
      <c r="P221" s="666" t="n"/>
      <c r="Q221" s="632" t="n"/>
      <c r="R221" s="40" t="inlineStr"/>
      <c r="S221" s="40" t="inlineStr"/>
      <c r="T221" s="41" t="inlineStr">
        <is>
          <t>кг</t>
        </is>
      </c>
      <c r="U221" s="667" t="n">
        <v>96</v>
      </c>
      <c r="V221" s="668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71" t="n">
        <v>4607091387537</v>
      </c>
      <c r="E222" s="632" t="n"/>
      <c r="F222" s="664" t="n">
        <v>0.45</v>
      </c>
      <c r="G222" s="38" t="n">
        <v>6</v>
      </c>
      <c r="H222" s="664" t="n">
        <v>2.7</v>
      </c>
      <c r="I222" s="664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66" t="n"/>
      <c r="O222" s="666" t="n"/>
      <c r="P222" s="666" t="n"/>
      <c r="Q222" s="632" t="n"/>
      <c r="R222" s="40" t="inlineStr"/>
      <c r="S222" s="40" t="inlineStr"/>
      <c r="T222" s="41" t="inlineStr">
        <is>
          <t>кг</t>
        </is>
      </c>
      <c r="U222" s="667" t="n">
        <v>0</v>
      </c>
      <c r="V222" s="668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71" t="n">
        <v>4607091387513</v>
      </c>
      <c r="E223" s="632" t="n"/>
      <c r="F223" s="664" t="n">
        <v>0.45</v>
      </c>
      <c r="G223" s="38" t="n">
        <v>6</v>
      </c>
      <c r="H223" s="664" t="n">
        <v>2.7</v>
      </c>
      <c r="I223" s="664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66" t="n"/>
      <c r="O223" s="666" t="n"/>
      <c r="P223" s="666" t="n"/>
      <c r="Q223" s="632" t="n"/>
      <c r="R223" s="40" t="inlineStr"/>
      <c r="S223" s="40" t="inlineStr"/>
      <c r="T223" s="41" t="inlineStr">
        <is>
          <t>кг</t>
        </is>
      </c>
      <c r="U223" s="667" t="n">
        <v>0</v>
      </c>
      <c r="V223" s="668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7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69" t="n"/>
      <c r="M224" s="670" t="inlineStr">
        <is>
          <t>Итого</t>
        </is>
      </c>
      <c r="N224" s="640" t="n"/>
      <c r="O224" s="640" t="n"/>
      <c r="P224" s="640" t="n"/>
      <c r="Q224" s="640" t="n"/>
      <c r="R224" s="640" t="n"/>
      <c r="S224" s="641" t="n"/>
      <c r="T224" s="43" t="inlineStr">
        <is>
          <t>кор</t>
        </is>
      </c>
      <c r="U224" s="671">
        <f>IFERROR(U218/H218,"0")+IFERROR(U219/H219,"0")+IFERROR(U220/H220,"0")+IFERROR(U221/H221,"0")+IFERROR(U222/H222,"0")+IFERROR(U223/H223,"0")</f>
        <v/>
      </c>
      <c r="V224" s="671">
        <f>IFERROR(V218/H218,"0")+IFERROR(V219/H219,"0")+IFERROR(V220/H220,"0")+IFERROR(V221/H221,"0")+IFERROR(V222/H222,"0")+IFERROR(V223/H223,"0")</f>
        <v/>
      </c>
      <c r="W224" s="671">
        <f>IFERROR(IF(W218="",0,W218),"0")+IFERROR(IF(W219="",0,W219),"0")+IFERROR(IF(W220="",0,W220),"0")+IFERROR(IF(W221="",0,W221),"0")+IFERROR(IF(W222="",0,W222),"0")+IFERROR(IF(W223="",0,W223),"0")</f>
        <v/>
      </c>
      <c r="X224" s="672" t="n"/>
      <c r="Y224" s="672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69" t="n"/>
      <c r="M225" s="670" t="inlineStr">
        <is>
          <t>Итого</t>
        </is>
      </c>
      <c r="N225" s="640" t="n"/>
      <c r="O225" s="640" t="n"/>
      <c r="P225" s="640" t="n"/>
      <c r="Q225" s="640" t="n"/>
      <c r="R225" s="640" t="n"/>
      <c r="S225" s="641" t="n"/>
      <c r="T225" s="43" t="inlineStr">
        <is>
          <t>кг</t>
        </is>
      </c>
      <c r="U225" s="671">
        <f>IFERROR(SUM(U218:U223),"0")</f>
        <v/>
      </c>
      <c r="V225" s="671">
        <f>IFERROR(SUM(V218:V223),"0")</f>
        <v/>
      </c>
      <c r="W225" s="43" t="n"/>
      <c r="X225" s="672" t="n"/>
      <c r="Y225" s="672" t="n"/>
    </row>
    <row r="226" ht="14.25" customHeight="1">
      <c r="A226" s="370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70" t="n"/>
      <c r="Y226" s="370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71" t="n">
        <v>4607091380880</v>
      </c>
      <c r="E227" s="632" t="n"/>
      <c r="F227" s="664" t="n">
        <v>1.4</v>
      </c>
      <c r="G227" s="38" t="n">
        <v>6</v>
      </c>
      <c r="H227" s="664" t="n">
        <v>8.4</v>
      </c>
      <c r="I227" s="664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798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66" t="n"/>
      <c r="O227" s="666" t="n"/>
      <c r="P227" s="666" t="n"/>
      <c r="Q227" s="632" t="n"/>
      <c r="R227" s="40" t="inlineStr"/>
      <c r="S227" s="40" t="inlineStr"/>
      <c r="T227" s="41" t="inlineStr">
        <is>
          <t>кг</t>
        </is>
      </c>
      <c r="U227" s="667" t="n">
        <v>55</v>
      </c>
      <c r="V227" s="66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71" t="n">
        <v>4607091384482</v>
      </c>
      <c r="E228" s="632" t="n"/>
      <c r="F228" s="664" t="n">
        <v>1.3</v>
      </c>
      <c r="G228" s="38" t="n">
        <v>6</v>
      </c>
      <c r="H228" s="664" t="n">
        <v>7.8</v>
      </c>
      <c r="I228" s="664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79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66" t="n"/>
      <c r="O228" s="666" t="n"/>
      <c r="P228" s="666" t="n"/>
      <c r="Q228" s="632" t="n"/>
      <c r="R228" s="40" t="inlineStr"/>
      <c r="S228" s="40" t="inlineStr"/>
      <c r="T228" s="41" t="inlineStr">
        <is>
          <t>кг</t>
        </is>
      </c>
      <c r="U228" s="667" t="n">
        <v>50</v>
      </c>
      <c r="V228" s="668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71" t="n">
        <v>4607091380897</v>
      </c>
      <c r="E229" s="632" t="n"/>
      <c r="F229" s="664" t="n">
        <v>1.4</v>
      </c>
      <c r="G229" s="38" t="n">
        <v>6</v>
      </c>
      <c r="H229" s="664" t="n">
        <v>8.4</v>
      </c>
      <c r="I229" s="664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0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66" t="n"/>
      <c r="O229" s="666" t="n"/>
      <c r="P229" s="666" t="n"/>
      <c r="Q229" s="632" t="n"/>
      <c r="R229" s="40" t="inlineStr"/>
      <c r="S229" s="40" t="inlineStr"/>
      <c r="T229" s="41" t="inlineStr">
        <is>
          <t>кг</t>
        </is>
      </c>
      <c r="U229" s="667" t="n">
        <v>40</v>
      </c>
      <c r="V229" s="668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71" t="n">
        <v>4680115880368</v>
      </c>
      <c r="E230" s="632" t="n"/>
      <c r="F230" s="664" t="n">
        <v>1</v>
      </c>
      <c r="G230" s="38" t="n">
        <v>4</v>
      </c>
      <c r="H230" s="664" t="n">
        <v>4</v>
      </c>
      <c r="I230" s="664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1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66" t="n"/>
      <c r="O230" s="666" t="n"/>
      <c r="P230" s="666" t="n"/>
      <c r="Q230" s="632" t="n"/>
      <c r="R230" s="40" t="inlineStr"/>
      <c r="S230" s="40" t="inlineStr"/>
      <c r="T230" s="41" t="inlineStr">
        <is>
          <t>кг</t>
        </is>
      </c>
      <c r="U230" s="667" t="n">
        <v>0</v>
      </c>
      <c r="V230" s="668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7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69" t="n"/>
      <c r="M231" s="670" t="inlineStr">
        <is>
          <t>Итого</t>
        </is>
      </c>
      <c r="N231" s="640" t="n"/>
      <c r="O231" s="640" t="n"/>
      <c r="P231" s="640" t="n"/>
      <c r="Q231" s="640" t="n"/>
      <c r="R231" s="640" t="n"/>
      <c r="S231" s="641" t="n"/>
      <c r="T231" s="43" t="inlineStr">
        <is>
          <t>кор</t>
        </is>
      </c>
      <c r="U231" s="671">
        <f>IFERROR(U227/H227,"0")+IFERROR(U228/H228,"0")+IFERROR(U229/H229,"0")+IFERROR(U230/H230,"0")</f>
        <v/>
      </c>
      <c r="V231" s="671">
        <f>IFERROR(V227/H227,"0")+IFERROR(V228/H228,"0")+IFERROR(V229/H229,"0")+IFERROR(V230/H230,"0")</f>
        <v/>
      </c>
      <c r="W231" s="671">
        <f>IFERROR(IF(W227="",0,W227),"0")+IFERROR(IF(W228="",0,W228),"0")+IFERROR(IF(W229="",0,W229),"0")+IFERROR(IF(W230="",0,W230),"0")</f>
        <v/>
      </c>
      <c r="X231" s="672" t="n"/>
      <c r="Y231" s="672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69" t="n"/>
      <c r="M232" s="670" t="inlineStr">
        <is>
          <t>Итого</t>
        </is>
      </c>
      <c r="N232" s="640" t="n"/>
      <c r="O232" s="640" t="n"/>
      <c r="P232" s="640" t="n"/>
      <c r="Q232" s="640" t="n"/>
      <c r="R232" s="640" t="n"/>
      <c r="S232" s="641" t="n"/>
      <c r="T232" s="43" t="inlineStr">
        <is>
          <t>кг</t>
        </is>
      </c>
      <c r="U232" s="671">
        <f>IFERROR(SUM(U227:U230),"0")</f>
        <v/>
      </c>
      <c r="V232" s="671">
        <f>IFERROR(SUM(V227:V230),"0")</f>
        <v/>
      </c>
      <c r="W232" s="43" t="n"/>
      <c r="X232" s="672" t="n"/>
      <c r="Y232" s="672" t="n"/>
    </row>
    <row r="233" ht="14.25" customHeight="1">
      <c r="A233" s="370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70" t="n"/>
      <c r="Y233" s="370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71" t="n">
        <v>4607091388374</v>
      </c>
      <c r="E234" s="632" t="n"/>
      <c r="F234" s="664" t="n">
        <v>0.38</v>
      </c>
      <c r="G234" s="38" t="n">
        <v>8</v>
      </c>
      <c r="H234" s="664" t="n">
        <v>3.04</v>
      </c>
      <c r="I234" s="664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2" t="inlineStr">
        <is>
          <t>С/к колбасы Княжеская Бордо Весовые б/о терм/п Стародворье</t>
        </is>
      </c>
      <c r="N234" s="666" t="n"/>
      <c r="O234" s="666" t="n"/>
      <c r="P234" s="666" t="n"/>
      <c r="Q234" s="632" t="n"/>
      <c r="R234" s="40" t="inlineStr"/>
      <c r="S234" s="40" t="inlineStr"/>
      <c r="T234" s="41" t="inlineStr">
        <is>
          <t>кг</t>
        </is>
      </c>
      <c r="U234" s="667" t="n">
        <v>0</v>
      </c>
      <c r="V234" s="668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71" t="n">
        <v>4607091388381</v>
      </c>
      <c r="E235" s="632" t="n"/>
      <c r="F235" s="664" t="n">
        <v>0.38</v>
      </c>
      <c r="G235" s="38" t="n">
        <v>8</v>
      </c>
      <c r="H235" s="664" t="n">
        <v>3.04</v>
      </c>
      <c r="I235" s="664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3" t="inlineStr">
        <is>
          <t>С/к колбасы Салями Охотничья Бордо Весовые б/о терм/п 180 Стародворье</t>
        </is>
      </c>
      <c r="N235" s="666" t="n"/>
      <c r="O235" s="666" t="n"/>
      <c r="P235" s="666" t="n"/>
      <c r="Q235" s="632" t="n"/>
      <c r="R235" s="40" t="inlineStr"/>
      <c r="S235" s="40" t="inlineStr"/>
      <c r="T235" s="41" t="inlineStr">
        <is>
          <t>кг</t>
        </is>
      </c>
      <c r="U235" s="667" t="n">
        <v>0</v>
      </c>
      <c r="V235" s="668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71" t="n">
        <v>4607091388404</v>
      </c>
      <c r="E236" s="632" t="n"/>
      <c r="F236" s="664" t="n">
        <v>0.17</v>
      </c>
      <c r="G236" s="38" t="n">
        <v>15</v>
      </c>
      <c r="H236" s="664" t="n">
        <v>2.55</v>
      </c>
      <c r="I236" s="664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66" t="n"/>
      <c r="O236" s="666" t="n"/>
      <c r="P236" s="666" t="n"/>
      <c r="Q236" s="632" t="n"/>
      <c r="R236" s="40" t="inlineStr"/>
      <c r="S236" s="40" t="inlineStr"/>
      <c r="T236" s="41" t="inlineStr">
        <is>
          <t>кг</t>
        </is>
      </c>
      <c r="U236" s="667" t="n">
        <v>0</v>
      </c>
      <c r="V236" s="668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7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69" t="n"/>
      <c r="M237" s="670" t="inlineStr">
        <is>
          <t>Итого</t>
        </is>
      </c>
      <c r="N237" s="640" t="n"/>
      <c r="O237" s="640" t="n"/>
      <c r="P237" s="640" t="n"/>
      <c r="Q237" s="640" t="n"/>
      <c r="R237" s="640" t="n"/>
      <c r="S237" s="641" t="n"/>
      <c r="T237" s="43" t="inlineStr">
        <is>
          <t>кор</t>
        </is>
      </c>
      <c r="U237" s="671">
        <f>IFERROR(U234/H234,"0")+IFERROR(U235/H235,"0")+IFERROR(U236/H236,"0")</f>
        <v/>
      </c>
      <c r="V237" s="671">
        <f>IFERROR(V234/H234,"0")+IFERROR(V235/H235,"0")+IFERROR(V236/H236,"0")</f>
        <v/>
      </c>
      <c r="W237" s="671">
        <f>IFERROR(IF(W234="",0,W234),"0")+IFERROR(IF(W235="",0,W235),"0")+IFERROR(IF(W236="",0,W236),"0")</f>
        <v/>
      </c>
      <c r="X237" s="672" t="n"/>
      <c r="Y237" s="67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69" t="n"/>
      <c r="M238" s="670" t="inlineStr">
        <is>
          <t>Итого</t>
        </is>
      </c>
      <c r="N238" s="640" t="n"/>
      <c r="O238" s="640" t="n"/>
      <c r="P238" s="640" t="n"/>
      <c r="Q238" s="640" t="n"/>
      <c r="R238" s="640" t="n"/>
      <c r="S238" s="641" t="n"/>
      <c r="T238" s="43" t="inlineStr">
        <is>
          <t>кг</t>
        </is>
      </c>
      <c r="U238" s="671">
        <f>IFERROR(SUM(U234:U236),"0")</f>
        <v/>
      </c>
      <c r="V238" s="671">
        <f>IFERROR(SUM(V234:V236),"0")</f>
        <v/>
      </c>
      <c r="W238" s="43" t="n"/>
      <c r="X238" s="672" t="n"/>
      <c r="Y238" s="672" t="n"/>
    </row>
    <row r="239" ht="14.25" customHeight="1">
      <c r="A239" s="370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0" t="n"/>
      <c r="Y239" s="370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71" t="n">
        <v>4680115881808</v>
      </c>
      <c r="E240" s="632" t="n"/>
      <c r="F240" s="664" t="n">
        <v>0.1</v>
      </c>
      <c r="G240" s="38" t="n">
        <v>20</v>
      </c>
      <c r="H240" s="664" t="n">
        <v>2</v>
      </c>
      <c r="I240" s="664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66" t="n"/>
      <c r="O240" s="666" t="n"/>
      <c r="P240" s="666" t="n"/>
      <c r="Q240" s="632" t="n"/>
      <c r="R240" s="40" t="inlineStr"/>
      <c r="S240" s="40" t="inlineStr"/>
      <c r="T240" s="41" t="inlineStr">
        <is>
          <t>кг</t>
        </is>
      </c>
      <c r="U240" s="667" t="n">
        <v>4</v>
      </c>
      <c r="V240" s="668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71" t="n">
        <v>4680115881822</v>
      </c>
      <c r="E241" s="632" t="n"/>
      <c r="F241" s="664" t="n">
        <v>0.1</v>
      </c>
      <c r="G241" s="38" t="n">
        <v>20</v>
      </c>
      <c r="H241" s="664" t="n">
        <v>2</v>
      </c>
      <c r="I241" s="664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66" t="n"/>
      <c r="O241" s="666" t="n"/>
      <c r="P241" s="666" t="n"/>
      <c r="Q241" s="632" t="n"/>
      <c r="R241" s="40" t="inlineStr"/>
      <c r="S241" s="40" t="inlineStr"/>
      <c r="T241" s="41" t="inlineStr">
        <is>
          <t>кг</t>
        </is>
      </c>
      <c r="U241" s="667" t="n">
        <v>0</v>
      </c>
      <c r="V241" s="668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71" t="n">
        <v>4680115880016</v>
      </c>
      <c r="E242" s="632" t="n"/>
      <c r="F242" s="664" t="n">
        <v>0.1</v>
      </c>
      <c r="G242" s="38" t="n">
        <v>20</v>
      </c>
      <c r="H242" s="664" t="n">
        <v>2</v>
      </c>
      <c r="I242" s="664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66" t="n"/>
      <c r="O242" s="666" t="n"/>
      <c r="P242" s="666" t="n"/>
      <c r="Q242" s="632" t="n"/>
      <c r="R242" s="40" t="inlineStr"/>
      <c r="S242" s="40" t="inlineStr"/>
      <c r="T242" s="41" t="inlineStr">
        <is>
          <t>кг</t>
        </is>
      </c>
      <c r="U242" s="667" t="n">
        <v>4</v>
      </c>
      <c r="V242" s="668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79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69" t="n"/>
      <c r="M243" s="670" t="inlineStr">
        <is>
          <t>Итого</t>
        </is>
      </c>
      <c r="N243" s="640" t="n"/>
      <c r="O243" s="640" t="n"/>
      <c r="P243" s="640" t="n"/>
      <c r="Q243" s="640" t="n"/>
      <c r="R243" s="640" t="n"/>
      <c r="S243" s="641" t="n"/>
      <c r="T243" s="43" t="inlineStr">
        <is>
          <t>кор</t>
        </is>
      </c>
      <c r="U243" s="671">
        <f>IFERROR(U240/H240,"0")+IFERROR(U241/H241,"0")+IFERROR(U242/H242,"0")</f>
        <v/>
      </c>
      <c r="V243" s="671">
        <f>IFERROR(V240/H240,"0")+IFERROR(V241/H241,"0")+IFERROR(V242/H242,"0")</f>
        <v/>
      </c>
      <c r="W243" s="671">
        <f>IFERROR(IF(W240="",0,W240),"0")+IFERROR(IF(W241="",0,W241),"0")+IFERROR(IF(W242="",0,W242),"0")</f>
        <v/>
      </c>
      <c r="X243" s="672" t="n"/>
      <c r="Y243" s="67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69" t="n"/>
      <c r="M244" s="670" t="inlineStr">
        <is>
          <t>Итого</t>
        </is>
      </c>
      <c r="N244" s="640" t="n"/>
      <c r="O244" s="640" t="n"/>
      <c r="P244" s="640" t="n"/>
      <c r="Q244" s="640" t="n"/>
      <c r="R244" s="640" t="n"/>
      <c r="S244" s="641" t="n"/>
      <c r="T244" s="43" t="inlineStr">
        <is>
          <t>кг</t>
        </is>
      </c>
      <c r="U244" s="671">
        <f>IFERROR(SUM(U240:U242),"0")</f>
        <v/>
      </c>
      <c r="V244" s="671">
        <f>IFERROR(SUM(V240:V242),"0")</f>
        <v/>
      </c>
      <c r="W244" s="43" t="n"/>
      <c r="X244" s="672" t="n"/>
      <c r="Y244" s="672" t="n"/>
    </row>
    <row r="245" ht="16.5" customHeight="1">
      <c r="A245" s="369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9" t="n"/>
      <c r="Y245" s="369" t="n"/>
    </row>
    <row r="246" ht="14.25" customHeight="1">
      <c r="A246" s="370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71" t="n">
        <v>4607091387421</v>
      </c>
      <c r="E247" s="632" t="n"/>
      <c r="F247" s="664" t="n">
        <v>1.35</v>
      </c>
      <c r="G247" s="38" t="n">
        <v>8</v>
      </c>
      <c r="H247" s="664" t="n">
        <v>10.8</v>
      </c>
      <c r="I247" s="664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66" t="n"/>
      <c r="O247" s="666" t="n"/>
      <c r="P247" s="666" t="n"/>
      <c r="Q247" s="632" t="n"/>
      <c r="R247" s="40" t="inlineStr"/>
      <c r="S247" s="40" t="inlineStr"/>
      <c r="T247" s="41" t="inlineStr">
        <is>
          <t>кг</t>
        </is>
      </c>
      <c r="U247" s="667" t="n">
        <v>0</v>
      </c>
      <c r="V247" s="668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71" t="n">
        <v>4607091387421</v>
      </c>
      <c r="E248" s="632" t="n"/>
      <c r="F248" s="664" t="n">
        <v>1.35</v>
      </c>
      <c r="G248" s="38" t="n">
        <v>8</v>
      </c>
      <c r="H248" s="664" t="n">
        <v>10.8</v>
      </c>
      <c r="I248" s="664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0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66" t="n"/>
      <c r="O248" s="666" t="n"/>
      <c r="P248" s="666" t="n"/>
      <c r="Q248" s="632" t="n"/>
      <c r="R248" s="40" t="inlineStr"/>
      <c r="S248" s="40" t="inlineStr"/>
      <c r="T248" s="41" t="inlineStr">
        <is>
          <t>кг</t>
        </is>
      </c>
      <c r="U248" s="667" t="n">
        <v>0</v>
      </c>
      <c r="V248" s="668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71" t="n">
        <v>4607091387452</v>
      </c>
      <c r="E249" s="632" t="n"/>
      <c r="F249" s="664" t="n">
        <v>1.35</v>
      </c>
      <c r="G249" s="38" t="n">
        <v>8</v>
      </c>
      <c r="H249" s="664" t="n">
        <v>10.8</v>
      </c>
      <c r="I249" s="664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66" t="n"/>
      <c r="O249" s="666" t="n"/>
      <c r="P249" s="666" t="n"/>
      <c r="Q249" s="632" t="n"/>
      <c r="R249" s="40" t="inlineStr"/>
      <c r="S249" s="40" t="inlineStr"/>
      <c r="T249" s="41" t="inlineStr">
        <is>
          <t>кг</t>
        </is>
      </c>
      <c r="U249" s="667" t="n">
        <v>65</v>
      </c>
      <c r="V249" s="668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71" t="n">
        <v>4607091387452</v>
      </c>
      <c r="E250" s="632" t="n"/>
      <c r="F250" s="664" t="n">
        <v>1.45</v>
      </c>
      <c r="G250" s="38" t="n">
        <v>8</v>
      </c>
      <c r="H250" s="664" t="n">
        <v>11.6</v>
      </c>
      <c r="I250" s="664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1" t="inlineStr">
        <is>
          <t>Вареные колбасы Молочная По-стародворски Фирменная Весовые П/а Стародворье</t>
        </is>
      </c>
      <c r="N250" s="666" t="n"/>
      <c r="O250" s="666" t="n"/>
      <c r="P250" s="666" t="n"/>
      <c r="Q250" s="632" t="n"/>
      <c r="R250" s="40" t="inlineStr"/>
      <c r="S250" s="40" t="inlineStr"/>
      <c r="T250" s="41" t="inlineStr">
        <is>
          <t>кг</t>
        </is>
      </c>
      <c r="U250" s="667" t="n">
        <v>0</v>
      </c>
      <c r="V250" s="668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71" t="n">
        <v>4607091385984</v>
      </c>
      <c r="E251" s="632" t="n"/>
      <c r="F251" s="664" t="n">
        <v>1.35</v>
      </c>
      <c r="G251" s="38" t="n">
        <v>8</v>
      </c>
      <c r="H251" s="664" t="n">
        <v>10.8</v>
      </c>
      <c r="I251" s="664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66" t="n"/>
      <c r="O251" s="666" t="n"/>
      <c r="P251" s="666" t="n"/>
      <c r="Q251" s="632" t="n"/>
      <c r="R251" s="40" t="inlineStr"/>
      <c r="S251" s="40" t="inlineStr"/>
      <c r="T251" s="41" t="inlineStr">
        <is>
          <t>кг</t>
        </is>
      </c>
      <c r="U251" s="667" t="n">
        <v>0</v>
      </c>
      <c r="V251" s="668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71" t="n">
        <v>4607091387438</v>
      </c>
      <c r="E252" s="632" t="n"/>
      <c r="F252" s="664" t="n">
        <v>0.5</v>
      </c>
      <c r="G252" s="38" t="n">
        <v>10</v>
      </c>
      <c r="H252" s="664" t="n">
        <v>5</v>
      </c>
      <c r="I252" s="664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66" t="n"/>
      <c r="O252" s="666" t="n"/>
      <c r="P252" s="666" t="n"/>
      <c r="Q252" s="632" t="n"/>
      <c r="R252" s="40" t="inlineStr"/>
      <c r="S252" s="40" t="inlineStr"/>
      <c r="T252" s="41" t="inlineStr">
        <is>
          <t>кг</t>
        </is>
      </c>
      <c r="U252" s="667" t="n">
        <v>18</v>
      </c>
      <c r="V252" s="668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71" t="n">
        <v>4607091387469</v>
      </c>
      <c r="E253" s="632" t="n"/>
      <c r="F253" s="664" t="n">
        <v>0.5</v>
      </c>
      <c r="G253" s="38" t="n">
        <v>10</v>
      </c>
      <c r="H253" s="664" t="n">
        <v>5</v>
      </c>
      <c r="I253" s="664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66" t="n"/>
      <c r="O253" s="666" t="n"/>
      <c r="P253" s="666" t="n"/>
      <c r="Q253" s="632" t="n"/>
      <c r="R253" s="40" t="inlineStr"/>
      <c r="S253" s="40" t="inlineStr"/>
      <c r="T253" s="41" t="inlineStr">
        <is>
          <t>кг</t>
        </is>
      </c>
      <c r="U253" s="667" t="n">
        <v>0</v>
      </c>
      <c r="V253" s="668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69" t="n"/>
      <c r="M254" s="670" t="inlineStr">
        <is>
          <t>Итого</t>
        </is>
      </c>
      <c r="N254" s="640" t="n"/>
      <c r="O254" s="640" t="n"/>
      <c r="P254" s="640" t="n"/>
      <c r="Q254" s="640" t="n"/>
      <c r="R254" s="640" t="n"/>
      <c r="S254" s="641" t="n"/>
      <c r="T254" s="43" t="inlineStr">
        <is>
          <t>кор</t>
        </is>
      </c>
      <c r="U254" s="671">
        <f>IFERROR(U247/H247,"0")+IFERROR(U248/H248,"0")+IFERROR(U249/H249,"0")+IFERROR(U250/H250,"0")+IFERROR(U251/H251,"0")+IFERROR(U252/H252,"0")+IFERROR(U253/H253,"0")</f>
        <v/>
      </c>
      <c r="V254" s="671">
        <f>IFERROR(V247/H247,"0")+IFERROR(V248/H248,"0")+IFERROR(V249/H249,"0")+IFERROR(V250/H250,"0")+IFERROR(V251/H251,"0")+IFERROR(V252/H252,"0")+IFERROR(V253/H253,"0")</f>
        <v/>
      </c>
      <c r="W254" s="671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2" t="n"/>
      <c r="Y254" s="672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69" t="n"/>
      <c r="M255" s="670" t="inlineStr">
        <is>
          <t>Итого</t>
        </is>
      </c>
      <c r="N255" s="640" t="n"/>
      <c r="O255" s="640" t="n"/>
      <c r="P255" s="640" t="n"/>
      <c r="Q255" s="640" t="n"/>
      <c r="R255" s="640" t="n"/>
      <c r="S255" s="641" t="n"/>
      <c r="T255" s="43" t="inlineStr">
        <is>
          <t>кг</t>
        </is>
      </c>
      <c r="U255" s="671">
        <f>IFERROR(SUM(U247:U253),"0")</f>
        <v/>
      </c>
      <c r="V255" s="671">
        <f>IFERROR(SUM(V247:V253),"0")</f>
        <v/>
      </c>
      <c r="W255" s="43" t="n"/>
      <c r="X255" s="672" t="n"/>
      <c r="Y255" s="672" t="n"/>
    </row>
    <row r="256" ht="14.25" customHeight="1">
      <c r="A256" s="370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70" t="n"/>
      <c r="Y256" s="370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71" t="n">
        <v>4607091387292</v>
      </c>
      <c r="E257" s="632" t="n"/>
      <c r="F257" s="664" t="n">
        <v>0.73</v>
      </c>
      <c r="G257" s="38" t="n">
        <v>6</v>
      </c>
      <c r="H257" s="664" t="n">
        <v>4.38</v>
      </c>
      <c r="I257" s="664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66" t="n"/>
      <c r="O257" s="666" t="n"/>
      <c r="P257" s="666" t="n"/>
      <c r="Q257" s="632" t="n"/>
      <c r="R257" s="40" t="inlineStr"/>
      <c r="S257" s="40" t="inlineStr"/>
      <c r="T257" s="41" t="inlineStr">
        <is>
          <t>кг</t>
        </is>
      </c>
      <c r="U257" s="667" t="n">
        <v>0</v>
      </c>
      <c r="V257" s="668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71" t="n">
        <v>4607091387315</v>
      </c>
      <c r="E258" s="632" t="n"/>
      <c r="F258" s="664" t="n">
        <v>0.7</v>
      </c>
      <c r="G258" s="38" t="n">
        <v>4</v>
      </c>
      <c r="H258" s="664" t="n">
        <v>2.8</v>
      </c>
      <c r="I258" s="664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1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66" t="n"/>
      <c r="O258" s="666" t="n"/>
      <c r="P258" s="666" t="n"/>
      <c r="Q258" s="632" t="n"/>
      <c r="R258" s="40" t="inlineStr"/>
      <c r="S258" s="40" t="inlineStr"/>
      <c r="T258" s="41" t="inlineStr">
        <is>
          <t>кг</t>
        </is>
      </c>
      <c r="U258" s="667" t="n">
        <v>0</v>
      </c>
      <c r="V258" s="66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79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69" t="n"/>
      <c r="M259" s="670" t="inlineStr">
        <is>
          <t>Итого</t>
        </is>
      </c>
      <c r="N259" s="640" t="n"/>
      <c r="O259" s="640" t="n"/>
      <c r="P259" s="640" t="n"/>
      <c r="Q259" s="640" t="n"/>
      <c r="R259" s="640" t="n"/>
      <c r="S259" s="641" t="n"/>
      <c r="T259" s="43" t="inlineStr">
        <is>
          <t>кор</t>
        </is>
      </c>
      <c r="U259" s="671">
        <f>IFERROR(U257/H257,"0")+IFERROR(U258/H258,"0")</f>
        <v/>
      </c>
      <c r="V259" s="671">
        <f>IFERROR(V257/H257,"0")+IFERROR(V258/H258,"0")</f>
        <v/>
      </c>
      <c r="W259" s="671">
        <f>IFERROR(IF(W257="",0,W257),"0")+IFERROR(IF(W258="",0,W258),"0")</f>
        <v/>
      </c>
      <c r="X259" s="672" t="n"/>
      <c r="Y259" s="67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69" t="n"/>
      <c r="M260" s="670" t="inlineStr">
        <is>
          <t>Итого</t>
        </is>
      </c>
      <c r="N260" s="640" t="n"/>
      <c r="O260" s="640" t="n"/>
      <c r="P260" s="640" t="n"/>
      <c r="Q260" s="640" t="n"/>
      <c r="R260" s="640" t="n"/>
      <c r="S260" s="641" t="n"/>
      <c r="T260" s="43" t="inlineStr">
        <is>
          <t>кг</t>
        </is>
      </c>
      <c r="U260" s="671">
        <f>IFERROR(SUM(U257:U258),"0")</f>
        <v/>
      </c>
      <c r="V260" s="671">
        <f>IFERROR(SUM(V257:V258),"0")</f>
        <v/>
      </c>
      <c r="W260" s="43" t="n"/>
      <c r="X260" s="672" t="n"/>
      <c r="Y260" s="672" t="n"/>
    </row>
    <row r="261" ht="16.5" customHeight="1">
      <c r="A261" s="369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69" t="n"/>
      <c r="Y261" s="369" t="n"/>
    </row>
    <row r="262" ht="14.25" customHeight="1">
      <c r="A262" s="370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0" t="n"/>
      <c r="Y262" s="370" t="n"/>
    </row>
    <row r="263" ht="27" customHeight="1">
      <c r="A263" s="64" t="inlineStr">
        <is>
          <t>SU002252</t>
        </is>
      </c>
      <c r="B263" s="64" t="inlineStr">
        <is>
          <t>P002461</t>
        </is>
      </c>
      <c r="C263" s="37" t="n">
        <v>4301031066</v>
      </c>
      <c r="D263" s="371" t="n">
        <v>4607091383836</v>
      </c>
      <c r="E263" s="632" t="n"/>
      <c r="F263" s="664" t="n">
        <v>0.3</v>
      </c>
      <c r="G263" s="38" t="n">
        <v>6</v>
      </c>
      <c r="H263" s="664" t="n">
        <v>1.8</v>
      </c>
      <c r="I263" s="664" t="n">
        <v>2.048</v>
      </c>
      <c r="J263" s="38" t="n">
        <v>156</v>
      </c>
      <c r="K263" s="39" t="inlineStr">
        <is>
          <t>СК2</t>
        </is>
      </c>
      <c r="L263" s="38" t="n">
        <v>40</v>
      </c>
      <c r="M263" s="81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3" s="666" t="n"/>
      <c r="O263" s="666" t="n"/>
      <c r="P263" s="666" t="n"/>
      <c r="Q263" s="632" t="n"/>
      <c r="R263" s="40" t="inlineStr"/>
      <c r="S263" s="40" t="inlineStr"/>
      <c r="T263" s="41" t="inlineStr">
        <is>
          <t>кг</t>
        </is>
      </c>
      <c r="U263" s="667" t="n">
        <v>9</v>
      </c>
      <c r="V263" s="66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>
      <c r="A264" s="37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69" t="n"/>
      <c r="M264" s="670" t="inlineStr">
        <is>
          <t>Итого</t>
        </is>
      </c>
      <c r="N264" s="640" t="n"/>
      <c r="O264" s="640" t="n"/>
      <c r="P264" s="640" t="n"/>
      <c r="Q264" s="640" t="n"/>
      <c r="R264" s="640" t="n"/>
      <c r="S264" s="641" t="n"/>
      <c r="T264" s="43" t="inlineStr">
        <is>
          <t>кор</t>
        </is>
      </c>
      <c r="U264" s="671">
        <f>IFERROR(U263/H263,"0")</f>
        <v/>
      </c>
      <c r="V264" s="671">
        <f>IFERROR(V263/H263,"0")</f>
        <v/>
      </c>
      <c r="W264" s="671">
        <f>IFERROR(IF(W263="",0,W263),"0")</f>
        <v/>
      </c>
      <c r="X264" s="672" t="n"/>
      <c r="Y264" s="672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69" t="n"/>
      <c r="M265" s="670" t="inlineStr">
        <is>
          <t>Итого</t>
        </is>
      </c>
      <c r="N265" s="640" t="n"/>
      <c r="O265" s="640" t="n"/>
      <c r="P265" s="640" t="n"/>
      <c r="Q265" s="640" t="n"/>
      <c r="R265" s="640" t="n"/>
      <c r="S265" s="641" t="n"/>
      <c r="T265" s="43" t="inlineStr">
        <is>
          <t>кг</t>
        </is>
      </c>
      <c r="U265" s="671">
        <f>IFERROR(SUM(U263:U263),"0")</f>
        <v/>
      </c>
      <c r="V265" s="671">
        <f>IFERROR(SUM(V263:V263),"0")</f>
        <v/>
      </c>
      <c r="W265" s="43" t="n"/>
      <c r="X265" s="672" t="n"/>
      <c r="Y265" s="672" t="n"/>
    </row>
    <row r="266" ht="14.25" customHeight="1">
      <c r="A266" s="370" t="inlineStr">
        <is>
          <t>Сосиски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0" t="n"/>
      <c r="Y266" s="370" t="n"/>
    </row>
    <row r="267" ht="27" customHeight="1">
      <c r="A267" s="64" t="inlineStr">
        <is>
          <t>SU001835</t>
        </is>
      </c>
      <c r="B267" s="64" t="inlineStr">
        <is>
          <t>P002202</t>
        </is>
      </c>
      <c r="C267" s="37" t="n">
        <v>4301051142</v>
      </c>
      <c r="D267" s="371" t="n">
        <v>4607091387919</v>
      </c>
      <c r="E267" s="632" t="n"/>
      <c r="F267" s="664" t="n">
        <v>1.35</v>
      </c>
      <c r="G267" s="38" t="n">
        <v>6</v>
      </c>
      <c r="H267" s="664" t="n">
        <v>8.1</v>
      </c>
      <c r="I267" s="664" t="n">
        <v>8.664</v>
      </c>
      <c r="J267" s="38" t="n">
        <v>56</v>
      </c>
      <c r="K267" s="39" t="inlineStr">
        <is>
          <t>СК2</t>
        </is>
      </c>
      <c r="L267" s="38" t="n">
        <v>45</v>
      </c>
      <c r="M267" s="81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7" s="666" t="n"/>
      <c r="O267" s="666" t="n"/>
      <c r="P267" s="666" t="n"/>
      <c r="Q267" s="632" t="n"/>
      <c r="R267" s="40" t="inlineStr"/>
      <c r="S267" s="40" t="inlineStr"/>
      <c r="T267" s="41" t="inlineStr">
        <is>
          <t>кг</t>
        </is>
      </c>
      <c r="U267" s="667" t="n">
        <v>0</v>
      </c>
      <c r="V267" s="668">
        <f>IFERROR(IF(U267="",0,CEILING((U267/$H267),1)*$H267),"")</f>
        <v/>
      </c>
      <c r="W267" s="42">
        <f>IFERROR(IF(V267=0,"",ROUNDUP(V267/H267,0)*0.02175),"")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SU001836</t>
        </is>
      </c>
      <c r="B268" s="64" t="inlineStr">
        <is>
          <t>P002201</t>
        </is>
      </c>
      <c r="C268" s="37" t="n">
        <v>4301051109</v>
      </c>
      <c r="D268" s="371" t="n">
        <v>4607091383942</v>
      </c>
      <c r="E268" s="632" t="n"/>
      <c r="F268" s="664" t="n">
        <v>0.42</v>
      </c>
      <c r="G268" s="38" t="n">
        <v>6</v>
      </c>
      <c r="H268" s="664" t="n">
        <v>2.52</v>
      </c>
      <c r="I268" s="664" t="n">
        <v>2.792</v>
      </c>
      <c r="J268" s="38" t="n">
        <v>156</v>
      </c>
      <c r="K268" s="39" t="inlineStr">
        <is>
          <t>СК3</t>
        </is>
      </c>
      <c r="L268" s="38" t="n">
        <v>45</v>
      </c>
      <c r="M268" s="81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8" s="666" t="n"/>
      <c r="O268" s="666" t="n"/>
      <c r="P268" s="666" t="n"/>
      <c r="Q268" s="632" t="n"/>
      <c r="R268" s="40" t="inlineStr"/>
      <c r="S268" s="40" t="inlineStr"/>
      <c r="T268" s="41" t="inlineStr">
        <is>
          <t>кг</t>
        </is>
      </c>
      <c r="U268" s="667" t="n">
        <v>45</v>
      </c>
      <c r="V268" s="668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SU001970</t>
        </is>
      </c>
      <c r="B269" s="64" t="inlineStr">
        <is>
          <t>P001837</t>
        </is>
      </c>
      <c r="C269" s="37" t="n">
        <v>4301051300</v>
      </c>
      <c r="D269" s="371" t="n">
        <v>4607091383959</v>
      </c>
      <c r="E269" s="632" t="n"/>
      <c r="F269" s="664" t="n">
        <v>0.42</v>
      </c>
      <c r="G269" s="38" t="n">
        <v>6</v>
      </c>
      <c r="H269" s="664" t="n">
        <v>2.52</v>
      </c>
      <c r="I269" s="664" t="n">
        <v>2.78</v>
      </c>
      <c r="J269" s="38" t="n">
        <v>156</v>
      </c>
      <c r="K269" s="39" t="inlineStr">
        <is>
          <t>СК2</t>
        </is>
      </c>
      <c r="L269" s="38" t="n">
        <v>35</v>
      </c>
      <c r="M269" s="82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69" s="666" t="n"/>
      <c r="O269" s="666" t="n"/>
      <c r="P269" s="666" t="n"/>
      <c r="Q269" s="632" t="n"/>
      <c r="R269" s="40" t="inlineStr"/>
      <c r="S269" s="40" t="inlineStr"/>
      <c r="T269" s="41" t="inlineStr">
        <is>
          <t>кг</t>
        </is>
      </c>
      <c r="U269" s="667" t="n">
        <v>29.4</v>
      </c>
      <c r="V269" s="66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79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69" t="n"/>
      <c r="M270" s="670" t="inlineStr">
        <is>
          <t>Итого</t>
        </is>
      </c>
      <c r="N270" s="640" t="n"/>
      <c r="O270" s="640" t="n"/>
      <c r="P270" s="640" t="n"/>
      <c r="Q270" s="640" t="n"/>
      <c r="R270" s="640" t="n"/>
      <c r="S270" s="641" t="n"/>
      <c r="T270" s="43" t="inlineStr">
        <is>
          <t>кор</t>
        </is>
      </c>
      <c r="U270" s="671">
        <f>IFERROR(U267/H267,"0")+IFERROR(U268/H268,"0")+IFERROR(U269/H269,"0")</f>
        <v/>
      </c>
      <c r="V270" s="671">
        <f>IFERROR(V267/H267,"0")+IFERROR(V268/H268,"0")+IFERROR(V269/H269,"0")</f>
        <v/>
      </c>
      <c r="W270" s="671">
        <f>IFERROR(IF(W267="",0,W267),"0")+IFERROR(IF(W268="",0,W268),"0")+IFERROR(IF(W269="",0,W269),"0")</f>
        <v/>
      </c>
      <c r="X270" s="672" t="n"/>
      <c r="Y270" s="67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69" t="n"/>
      <c r="M271" s="670" t="inlineStr">
        <is>
          <t>Итого</t>
        </is>
      </c>
      <c r="N271" s="640" t="n"/>
      <c r="O271" s="640" t="n"/>
      <c r="P271" s="640" t="n"/>
      <c r="Q271" s="640" t="n"/>
      <c r="R271" s="640" t="n"/>
      <c r="S271" s="641" t="n"/>
      <c r="T271" s="43" t="inlineStr">
        <is>
          <t>кг</t>
        </is>
      </c>
      <c r="U271" s="671">
        <f>IFERROR(SUM(U267:U269),"0")</f>
        <v/>
      </c>
      <c r="V271" s="671">
        <f>IFERROR(SUM(V267:V269),"0")</f>
        <v/>
      </c>
      <c r="W271" s="43" t="n"/>
      <c r="X271" s="672" t="n"/>
      <c r="Y271" s="672" t="n"/>
    </row>
    <row r="272" ht="14.25" customHeight="1">
      <c r="A272" s="370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0" t="n"/>
      <c r="Y272" s="370" t="n"/>
    </row>
    <row r="273" ht="27" customHeight="1">
      <c r="A273" s="64" t="inlineStr">
        <is>
          <t>SU002173</t>
        </is>
      </c>
      <c r="B273" s="64" t="inlineStr">
        <is>
          <t>P002361</t>
        </is>
      </c>
      <c r="C273" s="37" t="n">
        <v>4301060324</v>
      </c>
      <c r="D273" s="371" t="n">
        <v>4607091388831</v>
      </c>
      <c r="E273" s="632" t="n"/>
      <c r="F273" s="664" t="n">
        <v>0.38</v>
      </c>
      <c r="G273" s="38" t="n">
        <v>6</v>
      </c>
      <c r="H273" s="664" t="n">
        <v>2.28</v>
      </c>
      <c r="I273" s="664" t="n">
        <v>2.552</v>
      </c>
      <c r="J273" s="38" t="n">
        <v>156</v>
      </c>
      <c r="K273" s="39" t="inlineStr">
        <is>
          <t>СК2</t>
        </is>
      </c>
      <c r="L273" s="38" t="n">
        <v>40</v>
      </c>
      <c r="M273" s="82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3" s="666" t="n"/>
      <c r="O273" s="666" t="n"/>
      <c r="P273" s="666" t="n"/>
      <c r="Q273" s="632" t="n"/>
      <c r="R273" s="40" t="inlineStr"/>
      <c r="S273" s="40" t="inlineStr"/>
      <c r="T273" s="41" t="inlineStr">
        <is>
          <t>кг</t>
        </is>
      </c>
      <c r="U273" s="667" t="n">
        <v>6</v>
      </c>
      <c r="V273" s="668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7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69" t="n"/>
      <c r="M274" s="670" t="inlineStr">
        <is>
          <t>Итого</t>
        </is>
      </c>
      <c r="N274" s="640" t="n"/>
      <c r="O274" s="640" t="n"/>
      <c r="P274" s="640" t="n"/>
      <c r="Q274" s="640" t="n"/>
      <c r="R274" s="640" t="n"/>
      <c r="S274" s="641" t="n"/>
      <c r="T274" s="43" t="inlineStr">
        <is>
          <t>кор</t>
        </is>
      </c>
      <c r="U274" s="671">
        <f>IFERROR(U273/H273,"0")</f>
        <v/>
      </c>
      <c r="V274" s="671">
        <f>IFERROR(V273/H273,"0")</f>
        <v/>
      </c>
      <c r="W274" s="671">
        <f>IFERROR(IF(W273="",0,W273),"0")</f>
        <v/>
      </c>
      <c r="X274" s="672" t="n"/>
      <c r="Y274" s="672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69" t="n"/>
      <c r="M275" s="670" t="inlineStr">
        <is>
          <t>Итого</t>
        </is>
      </c>
      <c r="N275" s="640" t="n"/>
      <c r="O275" s="640" t="n"/>
      <c r="P275" s="640" t="n"/>
      <c r="Q275" s="640" t="n"/>
      <c r="R275" s="640" t="n"/>
      <c r="S275" s="641" t="n"/>
      <c r="T275" s="43" t="inlineStr">
        <is>
          <t>кг</t>
        </is>
      </c>
      <c r="U275" s="671">
        <f>IFERROR(SUM(U273:U273),"0")</f>
        <v/>
      </c>
      <c r="V275" s="671">
        <f>IFERROR(SUM(V273:V273),"0")</f>
        <v/>
      </c>
      <c r="W275" s="43" t="n"/>
      <c r="X275" s="672" t="n"/>
      <c r="Y275" s="672" t="n"/>
    </row>
    <row r="276" ht="14.25" customHeight="1">
      <c r="A276" s="370" t="inlineStr">
        <is>
          <t>Сырокопченые колбасы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0" t="n"/>
      <c r="Y276" s="370" t="n"/>
    </row>
    <row r="277" ht="27" customHeight="1">
      <c r="A277" s="64" t="inlineStr">
        <is>
          <t>SU002092</t>
        </is>
      </c>
      <c r="B277" s="64" t="inlineStr">
        <is>
          <t>P002290</t>
        </is>
      </c>
      <c r="C277" s="37" t="n">
        <v>4301032015</v>
      </c>
      <c r="D277" s="371" t="n">
        <v>4607091383102</v>
      </c>
      <c r="E277" s="632" t="n"/>
      <c r="F277" s="664" t="n">
        <v>0.17</v>
      </c>
      <c r="G277" s="38" t="n">
        <v>15</v>
      </c>
      <c r="H277" s="664" t="n">
        <v>2.55</v>
      </c>
      <c r="I277" s="664" t="n">
        <v>2.975</v>
      </c>
      <c r="J277" s="38" t="n">
        <v>156</v>
      </c>
      <c r="K277" s="39" t="inlineStr">
        <is>
          <t>АК</t>
        </is>
      </c>
      <c r="L277" s="38" t="n">
        <v>180</v>
      </c>
      <c r="M277" s="8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7" s="666" t="n"/>
      <c r="O277" s="666" t="n"/>
      <c r="P277" s="666" t="n"/>
      <c r="Q277" s="632" t="n"/>
      <c r="R277" s="40" t="inlineStr"/>
      <c r="S277" s="40" t="inlineStr"/>
      <c r="T277" s="41" t="inlineStr">
        <is>
          <t>кг</t>
        </is>
      </c>
      <c r="U277" s="667" t="n">
        <v>5</v>
      </c>
      <c r="V277" s="668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79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69" t="n"/>
      <c r="M278" s="670" t="inlineStr">
        <is>
          <t>Итого</t>
        </is>
      </c>
      <c r="N278" s="640" t="n"/>
      <c r="O278" s="640" t="n"/>
      <c r="P278" s="640" t="n"/>
      <c r="Q278" s="640" t="n"/>
      <c r="R278" s="640" t="n"/>
      <c r="S278" s="641" t="n"/>
      <c r="T278" s="43" t="inlineStr">
        <is>
          <t>кор</t>
        </is>
      </c>
      <c r="U278" s="671">
        <f>IFERROR(U277/H277,"0")</f>
        <v/>
      </c>
      <c r="V278" s="671">
        <f>IFERROR(V277/H277,"0")</f>
        <v/>
      </c>
      <c r="W278" s="671">
        <f>IFERROR(IF(W277="",0,W277),"0")</f>
        <v/>
      </c>
      <c r="X278" s="672" t="n"/>
      <c r="Y278" s="672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69" t="n"/>
      <c r="M279" s="670" t="inlineStr">
        <is>
          <t>Итого</t>
        </is>
      </c>
      <c r="N279" s="640" t="n"/>
      <c r="O279" s="640" t="n"/>
      <c r="P279" s="640" t="n"/>
      <c r="Q279" s="640" t="n"/>
      <c r="R279" s="640" t="n"/>
      <c r="S279" s="641" t="n"/>
      <c r="T279" s="43" t="inlineStr">
        <is>
          <t>кг</t>
        </is>
      </c>
      <c r="U279" s="671">
        <f>IFERROR(SUM(U277:U277),"0")</f>
        <v/>
      </c>
      <c r="V279" s="671">
        <f>IFERROR(SUM(V277:V277),"0")</f>
        <v/>
      </c>
      <c r="W279" s="43" t="n"/>
      <c r="X279" s="672" t="n"/>
      <c r="Y279" s="672" t="n"/>
    </row>
    <row r="280" ht="27.75" customHeight="1">
      <c r="A280" s="368" t="inlineStr">
        <is>
          <t>Особый рецепт</t>
        </is>
      </c>
      <c r="B280" s="663" t="n"/>
      <c r="C280" s="663" t="n"/>
      <c r="D280" s="663" t="n"/>
      <c r="E280" s="663" t="n"/>
      <c r="F280" s="663" t="n"/>
      <c r="G280" s="663" t="n"/>
      <c r="H280" s="663" t="n"/>
      <c r="I280" s="663" t="n"/>
      <c r="J280" s="663" t="n"/>
      <c r="K280" s="663" t="n"/>
      <c r="L280" s="663" t="n"/>
      <c r="M280" s="663" t="n"/>
      <c r="N280" s="663" t="n"/>
      <c r="O280" s="663" t="n"/>
      <c r="P280" s="663" t="n"/>
      <c r="Q280" s="663" t="n"/>
      <c r="R280" s="663" t="n"/>
      <c r="S280" s="663" t="n"/>
      <c r="T280" s="663" t="n"/>
      <c r="U280" s="663" t="n"/>
      <c r="V280" s="663" t="n"/>
      <c r="W280" s="663" t="n"/>
      <c r="X280" s="55" t="n"/>
      <c r="Y280" s="55" t="n"/>
    </row>
    <row r="281" ht="16.5" customHeight="1">
      <c r="A281" s="369" t="inlineStr">
        <is>
          <t>Особая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69" t="n"/>
      <c r="Y281" s="369" t="n"/>
    </row>
    <row r="282" ht="14.25" customHeight="1">
      <c r="A282" s="370" t="inlineStr">
        <is>
          <t>Вареные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0" t="n"/>
      <c r="Y282" s="370" t="n"/>
    </row>
    <row r="283" ht="27" customHeight="1">
      <c r="A283" s="64" t="inlineStr">
        <is>
          <t>SU000251</t>
        </is>
      </c>
      <c r="B283" s="64" t="inlineStr">
        <is>
          <t>P002584</t>
        </is>
      </c>
      <c r="C283" s="37" t="n">
        <v>4301011339</v>
      </c>
      <c r="D283" s="371" t="n">
        <v>4607091383997</v>
      </c>
      <c r="E283" s="632" t="n"/>
      <c r="F283" s="664" t="n">
        <v>2.5</v>
      </c>
      <c r="G283" s="38" t="n">
        <v>6</v>
      </c>
      <c r="H283" s="664" t="n">
        <v>15</v>
      </c>
      <c r="I283" s="664" t="n">
        <v>15.48</v>
      </c>
      <c r="J283" s="38" t="n">
        <v>48</v>
      </c>
      <c r="K283" s="39" t="inlineStr">
        <is>
          <t>СК2</t>
        </is>
      </c>
      <c r="L283" s="38" t="n">
        <v>60</v>
      </c>
      <c r="M283" s="82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3" s="666" t="n"/>
      <c r="O283" s="666" t="n"/>
      <c r="P283" s="666" t="n"/>
      <c r="Q283" s="632" t="n"/>
      <c r="R283" s="40" t="inlineStr"/>
      <c r="S283" s="40" t="inlineStr"/>
      <c r="T283" s="41" t="inlineStr">
        <is>
          <t>кг</t>
        </is>
      </c>
      <c r="U283" s="667" t="n">
        <v>800</v>
      </c>
      <c r="V283" s="668">
        <f>IFERROR(IF(U283="",0,CEILING((U283/$H283),1)*$H283),"")</f>
        <v/>
      </c>
      <c r="W283" s="42">
        <f>IFERROR(IF(V283=0,"",ROUNDUP(V283/H283,0)*0.02175),"")</f>
        <v/>
      </c>
      <c r="X283" s="69" t="inlineStr"/>
      <c r="Y283" s="70" t="inlineStr"/>
      <c r="AC283" s="71" t="n"/>
      <c r="AZ283" s="224" t="inlineStr">
        <is>
          <t>КИ</t>
        </is>
      </c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71" t="n">
        <v>4607091383997</v>
      </c>
      <c r="E284" s="632" t="n"/>
      <c r="F284" s="664" t="n">
        <v>2.5</v>
      </c>
      <c r="G284" s="38" t="n">
        <v>6</v>
      </c>
      <c r="H284" s="664" t="n">
        <v>15</v>
      </c>
      <c r="I284" s="664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6" t="n"/>
      <c r="O284" s="666" t="n"/>
      <c r="P284" s="666" t="n"/>
      <c r="Q284" s="632" t="n"/>
      <c r="R284" s="40" t="inlineStr"/>
      <c r="S284" s="40" t="inlineStr"/>
      <c r="T284" s="41" t="inlineStr">
        <is>
          <t>кг</t>
        </is>
      </c>
      <c r="U284" s="667" t="n">
        <v>0</v>
      </c>
      <c r="V284" s="668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SU001578</t>
        </is>
      </c>
      <c r="B285" s="64" t="inlineStr">
        <is>
          <t>P002562</t>
        </is>
      </c>
      <c r="C285" s="37" t="n">
        <v>4301011326</v>
      </c>
      <c r="D285" s="371" t="n">
        <v>4607091384130</v>
      </c>
      <c r="E285" s="632" t="n"/>
      <c r="F285" s="664" t="n">
        <v>2.5</v>
      </c>
      <c r="G285" s="38" t="n">
        <v>6</v>
      </c>
      <c r="H285" s="664" t="n">
        <v>15</v>
      </c>
      <c r="I285" s="664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5" s="666" t="n"/>
      <c r="O285" s="666" t="n"/>
      <c r="P285" s="666" t="n"/>
      <c r="Q285" s="632" t="n"/>
      <c r="R285" s="40" t="inlineStr"/>
      <c r="S285" s="40" t="inlineStr"/>
      <c r="T285" s="41" t="inlineStr">
        <is>
          <t>кг</t>
        </is>
      </c>
      <c r="U285" s="667" t="n">
        <v>0</v>
      </c>
      <c r="V285" s="668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P002582</t>
        </is>
      </c>
      <c r="C286" s="37" t="n">
        <v>4301011240</v>
      </c>
      <c r="D286" s="371" t="n">
        <v>4607091384130</v>
      </c>
      <c r="E286" s="632" t="n"/>
      <c r="F286" s="664" t="n">
        <v>2.5</v>
      </c>
      <c r="G286" s="38" t="n">
        <v>6</v>
      </c>
      <c r="H286" s="664" t="n">
        <v>15</v>
      </c>
      <c r="I286" s="664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2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6" s="666" t="n"/>
      <c r="O286" s="666" t="n"/>
      <c r="P286" s="666" t="n"/>
      <c r="Q286" s="632" t="n"/>
      <c r="R286" s="40" t="inlineStr"/>
      <c r="S286" s="40" t="inlineStr"/>
      <c r="T286" s="41" t="inlineStr">
        <is>
          <t>кг</t>
        </is>
      </c>
      <c r="U286" s="667" t="n">
        <v>29</v>
      </c>
      <c r="V286" s="668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16.5" customHeight="1">
      <c r="A287" s="64" t="inlineStr">
        <is>
          <t>SU000102</t>
        </is>
      </c>
      <c r="B287" s="64" t="inlineStr">
        <is>
          <t>P002564</t>
        </is>
      </c>
      <c r="C287" s="37" t="n">
        <v>4301011330</v>
      </c>
      <c r="D287" s="371" t="n">
        <v>4607091384147</v>
      </c>
      <c r="E287" s="632" t="n"/>
      <c r="F287" s="664" t="n">
        <v>2.5</v>
      </c>
      <c r="G287" s="38" t="n">
        <v>6</v>
      </c>
      <c r="H287" s="664" t="n">
        <v>15</v>
      </c>
      <c r="I287" s="664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2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7" s="666" t="n"/>
      <c r="O287" s="666" t="n"/>
      <c r="P287" s="666" t="n"/>
      <c r="Q287" s="632" t="n"/>
      <c r="R287" s="40" t="inlineStr"/>
      <c r="S287" s="40" t="inlineStr"/>
      <c r="T287" s="41" t="inlineStr">
        <is>
          <t>кг</t>
        </is>
      </c>
      <c r="U287" s="667" t="n">
        <v>220</v>
      </c>
      <c r="V287" s="668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P002580</t>
        </is>
      </c>
      <c r="C288" s="37" t="n">
        <v>4301011238</v>
      </c>
      <c r="D288" s="371" t="n">
        <v>4607091384147</v>
      </c>
      <c r="E288" s="632" t="n"/>
      <c r="F288" s="664" t="n">
        <v>2.5</v>
      </c>
      <c r="G288" s="38" t="n">
        <v>6</v>
      </c>
      <c r="H288" s="664" t="n">
        <v>15</v>
      </c>
      <c r="I288" s="664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28" t="inlineStr">
        <is>
          <t>Вареные колбасы Особая Особая Весовые П/а Особый рецепт</t>
        </is>
      </c>
      <c r="N288" s="666" t="n"/>
      <c r="O288" s="666" t="n"/>
      <c r="P288" s="666" t="n"/>
      <c r="Q288" s="632" t="n"/>
      <c r="R288" s="40" t="inlineStr"/>
      <c r="S288" s="40" t="inlineStr"/>
      <c r="T288" s="41" t="inlineStr">
        <is>
          <t>кг</t>
        </is>
      </c>
      <c r="U288" s="667" t="n">
        <v>0</v>
      </c>
      <c r="V288" s="668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27" customHeight="1">
      <c r="A289" s="64" t="inlineStr">
        <is>
          <t>SU001989</t>
        </is>
      </c>
      <c r="B289" s="64" t="inlineStr">
        <is>
          <t>P002560</t>
        </is>
      </c>
      <c r="C289" s="37" t="n">
        <v>4301011327</v>
      </c>
      <c r="D289" s="371" t="n">
        <v>4607091384154</v>
      </c>
      <c r="E289" s="632" t="n"/>
      <c r="F289" s="664" t="n">
        <v>0.5</v>
      </c>
      <c r="G289" s="38" t="n">
        <v>10</v>
      </c>
      <c r="H289" s="664" t="n">
        <v>5</v>
      </c>
      <c r="I289" s="664" t="n">
        <v>5.21</v>
      </c>
      <c r="J289" s="38" t="n">
        <v>120</v>
      </c>
      <c r="K289" s="39" t="inlineStr">
        <is>
          <t>СК2</t>
        </is>
      </c>
      <c r="L289" s="38" t="n">
        <v>60</v>
      </c>
      <c r="M289" s="82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89" s="666" t="n"/>
      <c r="O289" s="666" t="n"/>
      <c r="P289" s="666" t="n"/>
      <c r="Q289" s="632" t="n"/>
      <c r="R289" s="40" t="inlineStr"/>
      <c r="S289" s="40" t="inlineStr"/>
      <c r="T289" s="41" t="inlineStr">
        <is>
          <t>кг</t>
        </is>
      </c>
      <c r="U289" s="667" t="n">
        <v>35</v>
      </c>
      <c r="V289" s="668">
        <f>IFERROR(IF(U289="",0,CEILING((U289/$H289),1)*$H289),"")</f>
        <v/>
      </c>
      <c r="W289" s="42">
        <f>IFERROR(IF(V289=0,"",ROUNDUP(V289/H289,0)*0.00937),"")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SU000256</t>
        </is>
      </c>
      <c r="B290" s="64" t="inlineStr">
        <is>
          <t>P002565</t>
        </is>
      </c>
      <c r="C290" s="37" t="n">
        <v>4301011332</v>
      </c>
      <c r="D290" s="371" t="n">
        <v>4607091384161</v>
      </c>
      <c r="E290" s="632" t="n"/>
      <c r="F290" s="664" t="n">
        <v>0.5</v>
      </c>
      <c r="G290" s="38" t="n">
        <v>10</v>
      </c>
      <c r="H290" s="664" t="n">
        <v>5</v>
      </c>
      <c r="I290" s="664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0" s="666" t="n"/>
      <c r="O290" s="666" t="n"/>
      <c r="P290" s="666" t="n"/>
      <c r="Q290" s="632" t="n"/>
      <c r="R290" s="40" t="inlineStr"/>
      <c r="S290" s="40" t="inlineStr"/>
      <c r="T290" s="41" t="inlineStr">
        <is>
          <t>кг</t>
        </is>
      </c>
      <c r="U290" s="667" t="n">
        <v>8</v>
      </c>
      <c r="V290" s="668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>
      <c r="A291" s="379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69" t="n"/>
      <c r="M291" s="670" t="inlineStr">
        <is>
          <t>Итого</t>
        </is>
      </c>
      <c r="N291" s="640" t="n"/>
      <c r="O291" s="640" t="n"/>
      <c r="P291" s="640" t="n"/>
      <c r="Q291" s="640" t="n"/>
      <c r="R291" s="640" t="n"/>
      <c r="S291" s="641" t="n"/>
      <c r="T291" s="43" t="inlineStr">
        <is>
          <t>кор</t>
        </is>
      </c>
      <c r="U291" s="671">
        <f>IFERROR(U283/H283,"0")+IFERROR(U284/H284,"0")+IFERROR(U285/H285,"0")+IFERROR(U286/H286,"0")+IFERROR(U287/H287,"0")+IFERROR(U288/H288,"0")+IFERROR(U289/H289,"0")+IFERROR(U290/H290,"0")</f>
        <v/>
      </c>
      <c r="V291" s="671">
        <f>IFERROR(V283/H283,"0")+IFERROR(V284/H284,"0")+IFERROR(V285/H285,"0")+IFERROR(V286/H286,"0")+IFERROR(V287/H287,"0")+IFERROR(V288/H288,"0")+IFERROR(V289/H289,"0")+IFERROR(V290/H290,"0")</f>
        <v/>
      </c>
      <c r="W291" s="671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/>
      </c>
      <c r="X291" s="672" t="n"/>
      <c r="Y291" s="672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69" t="n"/>
      <c r="M292" s="670" t="inlineStr">
        <is>
          <t>Итого</t>
        </is>
      </c>
      <c r="N292" s="640" t="n"/>
      <c r="O292" s="640" t="n"/>
      <c r="P292" s="640" t="n"/>
      <c r="Q292" s="640" t="n"/>
      <c r="R292" s="640" t="n"/>
      <c r="S292" s="641" t="n"/>
      <c r="T292" s="43" t="inlineStr">
        <is>
          <t>кг</t>
        </is>
      </c>
      <c r="U292" s="671">
        <f>IFERROR(SUM(U283:U290),"0")</f>
        <v/>
      </c>
      <c r="V292" s="671">
        <f>IFERROR(SUM(V283:V290),"0")</f>
        <v/>
      </c>
      <c r="W292" s="43" t="n"/>
      <c r="X292" s="672" t="n"/>
      <c r="Y292" s="672" t="n"/>
    </row>
    <row r="293" ht="14.25" customHeight="1">
      <c r="A293" s="370" t="inlineStr">
        <is>
          <t>Ветчины</t>
        </is>
      </c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370" t="n"/>
      <c r="Y293" s="370" t="n"/>
    </row>
    <row r="294" ht="27" customHeight="1">
      <c r="A294" s="64" t="inlineStr">
        <is>
          <t>SU000126</t>
        </is>
      </c>
      <c r="B294" s="64" t="inlineStr">
        <is>
          <t>P002555</t>
        </is>
      </c>
      <c r="C294" s="37" t="n">
        <v>4301020178</v>
      </c>
      <c r="D294" s="371" t="n">
        <v>4607091383980</v>
      </c>
      <c r="E294" s="632" t="n"/>
      <c r="F294" s="664" t="n">
        <v>2.5</v>
      </c>
      <c r="G294" s="38" t="n">
        <v>6</v>
      </c>
      <c r="H294" s="664" t="n">
        <v>15</v>
      </c>
      <c r="I294" s="664" t="n">
        <v>15.48</v>
      </c>
      <c r="J294" s="38" t="n">
        <v>48</v>
      </c>
      <c r="K294" s="39" t="inlineStr">
        <is>
          <t>СК1</t>
        </is>
      </c>
      <c r="L294" s="38" t="n">
        <v>50</v>
      </c>
      <c r="M294" s="83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4" s="666" t="n"/>
      <c r="O294" s="666" t="n"/>
      <c r="P294" s="666" t="n"/>
      <c r="Q294" s="632" t="n"/>
      <c r="R294" s="40" t="inlineStr"/>
      <c r="S294" s="40" t="inlineStr"/>
      <c r="T294" s="41" t="inlineStr">
        <is>
          <t>кг</t>
        </is>
      </c>
      <c r="U294" s="667" t="n">
        <v>900</v>
      </c>
      <c r="V294" s="66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SU002027</t>
        </is>
      </c>
      <c r="B295" s="64" t="inlineStr">
        <is>
          <t>P002556</t>
        </is>
      </c>
      <c r="C295" s="37" t="n">
        <v>4301020179</v>
      </c>
      <c r="D295" s="371" t="n">
        <v>4607091384178</v>
      </c>
      <c r="E295" s="632" t="n"/>
      <c r="F295" s="664" t="n">
        <v>0.4</v>
      </c>
      <c r="G295" s="38" t="n">
        <v>10</v>
      </c>
      <c r="H295" s="664" t="n">
        <v>4</v>
      </c>
      <c r="I295" s="664" t="n">
        <v>4.24</v>
      </c>
      <c r="J295" s="38" t="n">
        <v>120</v>
      </c>
      <c r="K295" s="39" t="inlineStr">
        <is>
          <t>СК1</t>
        </is>
      </c>
      <c r="L295" s="38" t="n">
        <v>50</v>
      </c>
      <c r="M295" s="83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5" s="666" t="n"/>
      <c r="O295" s="666" t="n"/>
      <c r="P295" s="666" t="n"/>
      <c r="Q295" s="632" t="n"/>
      <c r="R295" s="40" t="inlineStr"/>
      <c r="S295" s="40" t="inlineStr"/>
      <c r="T295" s="41" t="inlineStr">
        <is>
          <t>кг</t>
        </is>
      </c>
      <c r="U295" s="667" t="n">
        <v>6</v>
      </c>
      <c r="V295" s="66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79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69" t="n"/>
      <c r="M296" s="670" t="inlineStr">
        <is>
          <t>Итого</t>
        </is>
      </c>
      <c r="N296" s="640" t="n"/>
      <c r="O296" s="640" t="n"/>
      <c r="P296" s="640" t="n"/>
      <c r="Q296" s="640" t="n"/>
      <c r="R296" s="640" t="n"/>
      <c r="S296" s="641" t="n"/>
      <c r="T296" s="43" t="inlineStr">
        <is>
          <t>кор</t>
        </is>
      </c>
      <c r="U296" s="671">
        <f>IFERROR(U294/H294,"0")+IFERROR(U295/H295,"0")</f>
        <v/>
      </c>
      <c r="V296" s="671">
        <f>IFERROR(V294/H294,"0")+IFERROR(V295/H295,"0")</f>
        <v/>
      </c>
      <c r="W296" s="671">
        <f>IFERROR(IF(W294="",0,W294),"0")+IFERROR(IF(W295="",0,W295),"0")</f>
        <v/>
      </c>
      <c r="X296" s="672" t="n"/>
      <c r="Y296" s="672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69" t="n"/>
      <c r="M297" s="670" t="inlineStr">
        <is>
          <t>Итого</t>
        </is>
      </c>
      <c r="N297" s="640" t="n"/>
      <c r="O297" s="640" t="n"/>
      <c r="P297" s="640" t="n"/>
      <c r="Q297" s="640" t="n"/>
      <c r="R297" s="640" t="n"/>
      <c r="S297" s="641" t="n"/>
      <c r="T297" s="43" t="inlineStr">
        <is>
          <t>кг</t>
        </is>
      </c>
      <c r="U297" s="671">
        <f>IFERROR(SUM(U294:U295),"0")</f>
        <v/>
      </c>
      <c r="V297" s="671">
        <f>IFERROR(SUM(V294:V295),"0")</f>
        <v/>
      </c>
      <c r="W297" s="43" t="n"/>
      <c r="X297" s="672" t="n"/>
      <c r="Y297" s="672" t="n"/>
    </row>
    <row r="298" ht="14.25" customHeight="1">
      <c r="A298" s="370" t="inlineStr">
        <is>
          <t>Сосиски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0" t="n"/>
      <c r="Y298" s="370" t="n"/>
    </row>
    <row r="299" ht="27" customHeight="1">
      <c r="A299" s="64" t="inlineStr">
        <is>
          <t>SU000246</t>
        </is>
      </c>
      <c r="B299" s="64" t="inlineStr">
        <is>
          <t>P002690</t>
        </is>
      </c>
      <c r="C299" s="37" t="n">
        <v>4301051298</v>
      </c>
      <c r="D299" s="371" t="n">
        <v>4607091384260</v>
      </c>
      <c r="E299" s="632" t="n"/>
      <c r="F299" s="664" t="n">
        <v>1.3</v>
      </c>
      <c r="G299" s="38" t="n">
        <v>6</v>
      </c>
      <c r="H299" s="664" t="n">
        <v>7.8</v>
      </c>
      <c r="I299" s="664" t="n">
        <v>8.364000000000001</v>
      </c>
      <c r="J299" s="38" t="n">
        <v>56</v>
      </c>
      <c r="K299" s="39" t="inlineStr">
        <is>
          <t>СК2</t>
        </is>
      </c>
      <c r="L299" s="38" t="n">
        <v>35</v>
      </c>
      <c r="M299" s="83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99" s="666" t="n"/>
      <c r="O299" s="666" t="n"/>
      <c r="P299" s="666" t="n"/>
      <c r="Q299" s="632" t="n"/>
      <c r="R299" s="40" t="inlineStr"/>
      <c r="S299" s="40" t="inlineStr"/>
      <c r="T299" s="41" t="inlineStr">
        <is>
          <t>кг</t>
        </is>
      </c>
      <c r="U299" s="667" t="n">
        <v>0</v>
      </c>
      <c r="V299" s="668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7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69" t="n"/>
      <c r="M300" s="670" t="inlineStr">
        <is>
          <t>Итого</t>
        </is>
      </c>
      <c r="N300" s="640" t="n"/>
      <c r="O300" s="640" t="n"/>
      <c r="P300" s="640" t="n"/>
      <c r="Q300" s="640" t="n"/>
      <c r="R300" s="640" t="n"/>
      <c r="S300" s="641" t="n"/>
      <c r="T300" s="43" t="inlineStr">
        <is>
          <t>кор</t>
        </is>
      </c>
      <c r="U300" s="671">
        <f>IFERROR(U299/H299,"0")</f>
        <v/>
      </c>
      <c r="V300" s="671">
        <f>IFERROR(V299/H299,"0")</f>
        <v/>
      </c>
      <c r="W300" s="671">
        <f>IFERROR(IF(W299="",0,W299),"0")</f>
        <v/>
      </c>
      <c r="X300" s="672" t="n"/>
      <c r="Y300" s="672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69" t="n"/>
      <c r="M301" s="670" t="inlineStr">
        <is>
          <t>Итого</t>
        </is>
      </c>
      <c r="N301" s="640" t="n"/>
      <c r="O301" s="640" t="n"/>
      <c r="P301" s="640" t="n"/>
      <c r="Q301" s="640" t="n"/>
      <c r="R301" s="640" t="n"/>
      <c r="S301" s="641" t="n"/>
      <c r="T301" s="43" t="inlineStr">
        <is>
          <t>кг</t>
        </is>
      </c>
      <c r="U301" s="671">
        <f>IFERROR(SUM(U299:U299),"0")</f>
        <v/>
      </c>
      <c r="V301" s="671">
        <f>IFERROR(SUM(V299:V299),"0")</f>
        <v/>
      </c>
      <c r="W301" s="43" t="n"/>
      <c r="X301" s="672" t="n"/>
      <c r="Y301" s="672" t="n"/>
    </row>
    <row r="302" ht="14.25" customHeight="1">
      <c r="A302" s="370" t="inlineStr">
        <is>
          <t>Сардельки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0" t="n"/>
      <c r="Y302" s="370" t="n"/>
    </row>
    <row r="303" ht="16.5" customHeight="1">
      <c r="A303" s="64" t="inlineStr">
        <is>
          <t>SU002287</t>
        </is>
      </c>
      <c r="B303" s="64" t="inlineStr">
        <is>
          <t>P002490</t>
        </is>
      </c>
      <c r="C303" s="37" t="n">
        <v>4301060314</v>
      </c>
      <c r="D303" s="371" t="n">
        <v>4607091384673</v>
      </c>
      <c r="E303" s="632" t="n"/>
      <c r="F303" s="664" t="n">
        <v>1.3</v>
      </c>
      <c r="G303" s="38" t="n">
        <v>6</v>
      </c>
      <c r="H303" s="664" t="n">
        <v>7.8</v>
      </c>
      <c r="I303" s="664" t="n">
        <v>8.364000000000001</v>
      </c>
      <c r="J303" s="38" t="n">
        <v>56</v>
      </c>
      <c r="K303" s="39" t="inlineStr">
        <is>
          <t>СК2</t>
        </is>
      </c>
      <c r="L303" s="38" t="n">
        <v>30</v>
      </c>
      <c r="M303" s="83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3" s="666" t="n"/>
      <c r="O303" s="666" t="n"/>
      <c r="P303" s="666" t="n"/>
      <c r="Q303" s="632" t="n"/>
      <c r="R303" s="40" t="inlineStr"/>
      <c r="S303" s="40" t="inlineStr"/>
      <c r="T303" s="41" t="inlineStr">
        <is>
          <t>кг</t>
        </is>
      </c>
      <c r="U303" s="667" t="n">
        <v>0</v>
      </c>
      <c r="V303" s="668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79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69" t="n"/>
      <c r="M304" s="670" t="inlineStr">
        <is>
          <t>Итого</t>
        </is>
      </c>
      <c r="N304" s="640" t="n"/>
      <c r="O304" s="640" t="n"/>
      <c r="P304" s="640" t="n"/>
      <c r="Q304" s="640" t="n"/>
      <c r="R304" s="640" t="n"/>
      <c r="S304" s="641" t="n"/>
      <c r="T304" s="43" t="inlineStr">
        <is>
          <t>кор</t>
        </is>
      </c>
      <c r="U304" s="671">
        <f>IFERROR(U303/H303,"0")</f>
        <v/>
      </c>
      <c r="V304" s="671">
        <f>IFERROR(V303/H303,"0")</f>
        <v/>
      </c>
      <c r="W304" s="671">
        <f>IFERROR(IF(W303="",0,W303),"0")</f>
        <v/>
      </c>
      <c r="X304" s="672" t="n"/>
      <c r="Y304" s="672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69" t="n"/>
      <c r="M305" s="670" t="inlineStr">
        <is>
          <t>Итого</t>
        </is>
      </c>
      <c r="N305" s="640" t="n"/>
      <c r="O305" s="640" t="n"/>
      <c r="P305" s="640" t="n"/>
      <c r="Q305" s="640" t="n"/>
      <c r="R305" s="640" t="n"/>
      <c r="S305" s="641" t="n"/>
      <c r="T305" s="43" t="inlineStr">
        <is>
          <t>кг</t>
        </is>
      </c>
      <c r="U305" s="671">
        <f>IFERROR(SUM(U303:U303),"0")</f>
        <v/>
      </c>
      <c r="V305" s="671">
        <f>IFERROR(SUM(V303:V303),"0")</f>
        <v/>
      </c>
      <c r="W305" s="43" t="n"/>
      <c r="X305" s="672" t="n"/>
      <c r="Y305" s="672" t="n"/>
    </row>
    <row r="306" ht="16.5" customHeight="1">
      <c r="A306" s="369" t="inlineStr">
        <is>
          <t>Особая Без свинины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69" t="n"/>
      <c r="Y306" s="369" t="n"/>
    </row>
    <row r="307" ht="14.25" customHeight="1">
      <c r="A307" s="370" t="inlineStr">
        <is>
          <t>Вареные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0" t="n"/>
      <c r="Y307" s="370" t="n"/>
    </row>
    <row r="308" ht="27" customHeight="1">
      <c r="A308" s="64" t="inlineStr">
        <is>
          <t>SU002073</t>
        </is>
      </c>
      <c r="B308" s="64" t="inlineStr">
        <is>
          <t>P002563</t>
        </is>
      </c>
      <c r="C308" s="37" t="n">
        <v>4301011324</v>
      </c>
      <c r="D308" s="371" t="n">
        <v>4607091384185</v>
      </c>
      <c r="E308" s="632" t="n"/>
      <c r="F308" s="664" t="n">
        <v>0.8</v>
      </c>
      <c r="G308" s="38" t="n">
        <v>15</v>
      </c>
      <c r="H308" s="664" t="n">
        <v>12</v>
      </c>
      <c r="I308" s="664" t="n">
        <v>12.48</v>
      </c>
      <c r="J308" s="38" t="n">
        <v>56</v>
      </c>
      <c r="K308" s="39" t="inlineStr">
        <is>
          <t>СК2</t>
        </is>
      </c>
      <c r="L308" s="38" t="n">
        <v>60</v>
      </c>
      <c r="M308" s="83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8" s="666" t="n"/>
      <c r="O308" s="666" t="n"/>
      <c r="P308" s="666" t="n"/>
      <c r="Q308" s="632" t="n"/>
      <c r="R308" s="40" t="inlineStr"/>
      <c r="S308" s="40" t="inlineStr"/>
      <c r="T308" s="41" t="inlineStr">
        <is>
          <t>кг</t>
        </is>
      </c>
      <c r="U308" s="667" t="n">
        <v>0</v>
      </c>
      <c r="V308" s="668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6" t="inlineStr">
        <is>
          <t>КИ</t>
        </is>
      </c>
    </row>
    <row r="309" ht="27" customHeight="1">
      <c r="A309" s="64" t="inlineStr">
        <is>
          <t>SU002187</t>
        </is>
      </c>
      <c r="B309" s="64" t="inlineStr">
        <is>
          <t>P002559</t>
        </is>
      </c>
      <c r="C309" s="37" t="n">
        <v>4301011312</v>
      </c>
      <c r="D309" s="371" t="n">
        <v>4607091384192</v>
      </c>
      <c r="E309" s="632" t="n"/>
      <c r="F309" s="664" t="n">
        <v>1.8</v>
      </c>
      <c r="G309" s="38" t="n">
        <v>6</v>
      </c>
      <c r="H309" s="664" t="n">
        <v>10.8</v>
      </c>
      <c r="I309" s="664" t="n">
        <v>11.28</v>
      </c>
      <c r="J309" s="38" t="n">
        <v>56</v>
      </c>
      <c r="K309" s="39" t="inlineStr">
        <is>
          <t>СК1</t>
        </is>
      </c>
      <c r="L309" s="38" t="n">
        <v>60</v>
      </c>
      <c r="M309" s="83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09" s="666" t="n"/>
      <c r="O309" s="666" t="n"/>
      <c r="P309" s="666" t="n"/>
      <c r="Q309" s="632" t="n"/>
      <c r="R309" s="40" t="inlineStr"/>
      <c r="S309" s="40" t="inlineStr"/>
      <c r="T309" s="41" t="inlineStr">
        <is>
          <t>кг</t>
        </is>
      </c>
      <c r="U309" s="667" t="n">
        <v>0</v>
      </c>
      <c r="V309" s="66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SU002899</t>
        </is>
      </c>
      <c r="B310" s="64" t="inlineStr">
        <is>
          <t>P003323</t>
        </is>
      </c>
      <c r="C310" s="37" t="n">
        <v>4301011483</v>
      </c>
      <c r="D310" s="371" t="n">
        <v>4680115881907</v>
      </c>
      <c r="E310" s="632" t="n"/>
      <c r="F310" s="664" t="n">
        <v>1.8</v>
      </c>
      <c r="G310" s="38" t="n">
        <v>6</v>
      </c>
      <c r="H310" s="664" t="n">
        <v>10.8</v>
      </c>
      <c r="I310" s="664" t="n">
        <v>11.28</v>
      </c>
      <c r="J310" s="38" t="n">
        <v>56</v>
      </c>
      <c r="K310" s="39" t="inlineStr">
        <is>
          <t>СК2</t>
        </is>
      </c>
      <c r="L310" s="38" t="n">
        <v>60</v>
      </c>
      <c r="M310" s="83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0" s="666" t="n"/>
      <c r="O310" s="666" t="n"/>
      <c r="P310" s="666" t="n"/>
      <c r="Q310" s="632" t="n"/>
      <c r="R310" s="40" t="inlineStr"/>
      <c r="S310" s="40" t="inlineStr"/>
      <c r="T310" s="41" t="inlineStr">
        <is>
          <t>кг</t>
        </is>
      </c>
      <c r="U310" s="667" t="n">
        <v>0</v>
      </c>
      <c r="V310" s="668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SU002462</t>
        </is>
      </c>
      <c r="B311" s="64" t="inlineStr">
        <is>
          <t>P002768</t>
        </is>
      </c>
      <c r="C311" s="37" t="n">
        <v>4301011303</v>
      </c>
      <c r="D311" s="371" t="n">
        <v>4607091384680</v>
      </c>
      <c r="E311" s="632" t="n"/>
      <c r="F311" s="664" t="n">
        <v>0.4</v>
      </c>
      <c r="G311" s="38" t="n">
        <v>10</v>
      </c>
      <c r="H311" s="664" t="n">
        <v>4</v>
      </c>
      <c r="I311" s="664" t="n">
        <v>4.21</v>
      </c>
      <c r="J311" s="38" t="n">
        <v>120</v>
      </c>
      <c r="K311" s="39" t="inlineStr">
        <is>
          <t>СК2</t>
        </is>
      </c>
      <c r="L311" s="38" t="n">
        <v>60</v>
      </c>
      <c r="M311" s="83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1" s="666" t="n"/>
      <c r="O311" s="666" t="n"/>
      <c r="P311" s="666" t="n"/>
      <c r="Q311" s="632" t="n"/>
      <c r="R311" s="40" t="inlineStr"/>
      <c r="S311" s="40" t="inlineStr"/>
      <c r="T311" s="41" t="inlineStr">
        <is>
          <t>кг</t>
        </is>
      </c>
      <c r="U311" s="667" t="n">
        <v>0</v>
      </c>
      <c r="V311" s="668">
        <f>IFERROR(IF(U311="",0,CEILING((U311/$H311),1)*$H311),"")</f>
        <v/>
      </c>
      <c r="W311" s="42">
        <f>IFERROR(IF(V311=0,"",ROUNDUP(V311/H311,0)*0.00937),"")</f>
        <v/>
      </c>
      <c r="X311" s="69" t="inlineStr"/>
      <c r="Y311" s="70" t="inlineStr"/>
      <c r="AC311" s="71" t="n"/>
      <c r="AZ311" s="239" t="inlineStr">
        <is>
          <t>КИ</t>
        </is>
      </c>
    </row>
    <row r="312">
      <c r="A312" s="37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69" t="n"/>
      <c r="M312" s="670" t="inlineStr">
        <is>
          <t>Итого</t>
        </is>
      </c>
      <c r="N312" s="640" t="n"/>
      <c r="O312" s="640" t="n"/>
      <c r="P312" s="640" t="n"/>
      <c r="Q312" s="640" t="n"/>
      <c r="R312" s="640" t="n"/>
      <c r="S312" s="641" t="n"/>
      <c r="T312" s="43" t="inlineStr">
        <is>
          <t>кор</t>
        </is>
      </c>
      <c r="U312" s="671">
        <f>IFERROR(U308/H308,"0")+IFERROR(U309/H309,"0")+IFERROR(U310/H310,"0")+IFERROR(U311/H311,"0")</f>
        <v/>
      </c>
      <c r="V312" s="671">
        <f>IFERROR(V308/H308,"0")+IFERROR(V309/H309,"0")+IFERROR(V310/H310,"0")+IFERROR(V311/H311,"0")</f>
        <v/>
      </c>
      <c r="W312" s="671">
        <f>IFERROR(IF(W308="",0,W308),"0")+IFERROR(IF(W309="",0,W309),"0")+IFERROR(IF(W310="",0,W310),"0")+IFERROR(IF(W311="",0,W311),"0")</f>
        <v/>
      </c>
      <c r="X312" s="672" t="n"/>
      <c r="Y312" s="672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69" t="n"/>
      <c r="M313" s="670" t="inlineStr">
        <is>
          <t>Итого</t>
        </is>
      </c>
      <c r="N313" s="640" t="n"/>
      <c r="O313" s="640" t="n"/>
      <c r="P313" s="640" t="n"/>
      <c r="Q313" s="640" t="n"/>
      <c r="R313" s="640" t="n"/>
      <c r="S313" s="641" t="n"/>
      <c r="T313" s="43" t="inlineStr">
        <is>
          <t>кг</t>
        </is>
      </c>
      <c r="U313" s="671">
        <f>IFERROR(SUM(U308:U311),"0")</f>
        <v/>
      </c>
      <c r="V313" s="671">
        <f>IFERROR(SUM(V308:V311),"0")</f>
        <v/>
      </c>
      <c r="W313" s="43" t="n"/>
      <c r="X313" s="672" t="n"/>
      <c r="Y313" s="672" t="n"/>
    </row>
    <row r="314" ht="14.25" customHeight="1">
      <c r="A314" s="370" t="inlineStr">
        <is>
          <t>Копченые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0" t="n"/>
      <c r="Y314" s="370" t="n"/>
    </row>
    <row r="315" ht="27" customHeight="1">
      <c r="A315" s="64" t="inlineStr">
        <is>
          <t>SU002360</t>
        </is>
      </c>
      <c r="B315" s="64" t="inlineStr">
        <is>
          <t>P002629</t>
        </is>
      </c>
      <c r="C315" s="37" t="n">
        <v>4301031139</v>
      </c>
      <c r="D315" s="371" t="n">
        <v>4607091384802</v>
      </c>
      <c r="E315" s="632" t="n"/>
      <c r="F315" s="664" t="n">
        <v>0.73</v>
      </c>
      <c r="G315" s="38" t="n">
        <v>6</v>
      </c>
      <c r="H315" s="664" t="n">
        <v>4.38</v>
      </c>
      <c r="I315" s="664" t="n">
        <v>4.58</v>
      </c>
      <c r="J315" s="38" t="n">
        <v>156</v>
      </c>
      <c r="K315" s="39" t="inlineStr">
        <is>
          <t>СК2</t>
        </is>
      </c>
      <c r="L315" s="38" t="n">
        <v>35</v>
      </c>
      <c r="M315" s="83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5" s="666" t="n"/>
      <c r="O315" s="666" t="n"/>
      <c r="P315" s="666" t="n"/>
      <c r="Q315" s="632" t="n"/>
      <c r="R315" s="40" t="inlineStr"/>
      <c r="S315" s="40" t="inlineStr"/>
      <c r="T315" s="41" t="inlineStr">
        <is>
          <t>кг</t>
        </is>
      </c>
      <c r="U315" s="667" t="n">
        <v>0</v>
      </c>
      <c r="V315" s="668">
        <f>IFERROR(IF(U315="",0,CEILING((U315/$H315),1)*$H315),"")</f>
        <v/>
      </c>
      <c r="W315" s="42">
        <f>IFERROR(IF(V315=0,"",ROUNDUP(V315/H315,0)*0.00753),"")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SU002361</t>
        </is>
      </c>
      <c r="B316" s="64" t="inlineStr">
        <is>
          <t>P002630</t>
        </is>
      </c>
      <c r="C316" s="37" t="n">
        <v>4301031140</v>
      </c>
      <c r="D316" s="371" t="n">
        <v>4607091384826</v>
      </c>
      <c r="E316" s="632" t="n"/>
      <c r="F316" s="664" t="n">
        <v>0.35</v>
      </c>
      <c r="G316" s="38" t="n">
        <v>8</v>
      </c>
      <c r="H316" s="664" t="n">
        <v>2.8</v>
      </c>
      <c r="I316" s="664" t="n">
        <v>2.9</v>
      </c>
      <c r="J316" s="38" t="n">
        <v>234</v>
      </c>
      <c r="K316" s="39" t="inlineStr">
        <is>
          <t>СК2</t>
        </is>
      </c>
      <c r="L316" s="38" t="n">
        <v>35</v>
      </c>
      <c r="M316" s="84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6" s="666" t="n"/>
      <c r="O316" s="666" t="n"/>
      <c r="P316" s="666" t="n"/>
      <c r="Q316" s="632" t="n"/>
      <c r="R316" s="40" t="inlineStr"/>
      <c r="S316" s="40" t="inlineStr"/>
      <c r="T316" s="41" t="inlineStr">
        <is>
          <t>кг</t>
        </is>
      </c>
      <c r="U316" s="667" t="n">
        <v>0</v>
      </c>
      <c r="V316" s="668">
        <f>IFERROR(IF(U316="",0,CEILING((U316/$H316),1)*$H316),"")</f>
        <v/>
      </c>
      <c r="W316" s="42">
        <f>IFERROR(IF(V316=0,"",ROUNDUP(V316/H316,0)*0.00502),"")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79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69" t="n"/>
      <c r="M317" s="670" t="inlineStr">
        <is>
          <t>Итого</t>
        </is>
      </c>
      <c r="N317" s="640" t="n"/>
      <c r="O317" s="640" t="n"/>
      <c r="P317" s="640" t="n"/>
      <c r="Q317" s="640" t="n"/>
      <c r="R317" s="640" t="n"/>
      <c r="S317" s="641" t="n"/>
      <c r="T317" s="43" t="inlineStr">
        <is>
          <t>кор</t>
        </is>
      </c>
      <c r="U317" s="671">
        <f>IFERROR(U315/H315,"0")+IFERROR(U316/H316,"0")</f>
        <v/>
      </c>
      <c r="V317" s="671">
        <f>IFERROR(V315/H315,"0")+IFERROR(V316/H316,"0")</f>
        <v/>
      </c>
      <c r="W317" s="671">
        <f>IFERROR(IF(W315="",0,W315),"0")+IFERROR(IF(W316="",0,W316),"0")</f>
        <v/>
      </c>
      <c r="X317" s="672" t="n"/>
      <c r="Y317" s="672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69" t="n"/>
      <c r="M318" s="670" t="inlineStr">
        <is>
          <t>Итого</t>
        </is>
      </c>
      <c r="N318" s="640" t="n"/>
      <c r="O318" s="640" t="n"/>
      <c r="P318" s="640" t="n"/>
      <c r="Q318" s="640" t="n"/>
      <c r="R318" s="640" t="n"/>
      <c r="S318" s="641" t="n"/>
      <c r="T318" s="43" t="inlineStr">
        <is>
          <t>кг</t>
        </is>
      </c>
      <c r="U318" s="671">
        <f>IFERROR(SUM(U315:U316),"0")</f>
        <v/>
      </c>
      <c r="V318" s="671">
        <f>IFERROR(SUM(V315:V316),"0")</f>
        <v/>
      </c>
      <c r="W318" s="43" t="n"/>
      <c r="X318" s="672" t="n"/>
      <c r="Y318" s="672" t="n"/>
    </row>
    <row r="319" ht="14.25" customHeight="1">
      <c r="A319" s="370" t="inlineStr">
        <is>
          <t>Сосиски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70" t="n"/>
      <c r="Y319" s="370" t="n"/>
    </row>
    <row r="320" ht="27" customHeight="1">
      <c r="A320" s="64" t="inlineStr">
        <is>
          <t>SU002074</t>
        </is>
      </c>
      <c r="B320" s="64" t="inlineStr">
        <is>
          <t>P002693</t>
        </is>
      </c>
      <c r="C320" s="37" t="n">
        <v>4301051303</v>
      </c>
      <c r="D320" s="371" t="n">
        <v>4607091384246</v>
      </c>
      <c r="E320" s="632" t="n"/>
      <c r="F320" s="664" t="n">
        <v>1.3</v>
      </c>
      <c r="G320" s="38" t="n">
        <v>6</v>
      </c>
      <c r="H320" s="664" t="n">
        <v>7.8</v>
      </c>
      <c r="I320" s="664" t="n">
        <v>8.364000000000001</v>
      </c>
      <c r="J320" s="38" t="n">
        <v>56</v>
      </c>
      <c r="K320" s="39" t="inlineStr">
        <is>
          <t>СК2</t>
        </is>
      </c>
      <c r="L320" s="38" t="n">
        <v>40</v>
      </c>
      <c r="M320" s="84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0" s="666" t="n"/>
      <c r="O320" s="666" t="n"/>
      <c r="P320" s="666" t="n"/>
      <c r="Q320" s="632" t="n"/>
      <c r="R320" s="40" t="inlineStr"/>
      <c r="S320" s="40" t="inlineStr"/>
      <c r="T320" s="41" t="inlineStr">
        <is>
          <t>кг</t>
        </is>
      </c>
      <c r="U320" s="667" t="n">
        <v>0</v>
      </c>
      <c r="V320" s="668">
        <f>IFERROR(IF(U320="",0,CEILING((U320/$H320),1)*$H320),"")</f>
        <v/>
      </c>
      <c r="W320" s="42">
        <f>IFERROR(IF(V320=0,"",ROUNDUP(V320/H320,0)*0.02175),"")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SU002896</t>
        </is>
      </c>
      <c r="B321" s="64" t="inlineStr">
        <is>
          <t>P003330</t>
        </is>
      </c>
      <c r="C321" s="37" t="n">
        <v>4301051445</v>
      </c>
      <c r="D321" s="371" t="n">
        <v>4680115881976</v>
      </c>
      <c r="E321" s="632" t="n"/>
      <c r="F321" s="664" t="n">
        <v>1.3</v>
      </c>
      <c r="G321" s="38" t="n">
        <v>6</v>
      </c>
      <c r="H321" s="664" t="n">
        <v>7.8</v>
      </c>
      <c r="I321" s="664" t="n">
        <v>8.279999999999999</v>
      </c>
      <c r="J321" s="38" t="n">
        <v>56</v>
      </c>
      <c r="K321" s="39" t="inlineStr">
        <is>
          <t>СК2</t>
        </is>
      </c>
      <c r="L321" s="38" t="n">
        <v>40</v>
      </c>
      <c r="M321" s="8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1" s="666" t="n"/>
      <c r="O321" s="666" t="n"/>
      <c r="P321" s="666" t="n"/>
      <c r="Q321" s="632" t="n"/>
      <c r="R321" s="40" t="inlineStr"/>
      <c r="S321" s="40" t="inlineStr"/>
      <c r="T321" s="41" t="inlineStr">
        <is>
          <t>кг</t>
        </is>
      </c>
      <c r="U321" s="667" t="n">
        <v>0</v>
      </c>
      <c r="V321" s="668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SU002205</t>
        </is>
      </c>
      <c r="B322" s="64" t="inlineStr">
        <is>
          <t>P002694</t>
        </is>
      </c>
      <c r="C322" s="37" t="n">
        <v>4301051297</v>
      </c>
      <c r="D322" s="371" t="n">
        <v>4607091384253</v>
      </c>
      <c r="E322" s="632" t="n"/>
      <c r="F322" s="664" t="n">
        <v>0.4</v>
      </c>
      <c r="G322" s="38" t="n">
        <v>6</v>
      </c>
      <c r="H322" s="664" t="n">
        <v>2.4</v>
      </c>
      <c r="I322" s="664" t="n">
        <v>2.684</v>
      </c>
      <c r="J322" s="38" t="n">
        <v>156</v>
      </c>
      <c r="K322" s="39" t="inlineStr">
        <is>
          <t>СК2</t>
        </is>
      </c>
      <c r="L322" s="38" t="n">
        <v>40</v>
      </c>
      <c r="M322" s="8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2" s="666" t="n"/>
      <c r="O322" s="666" t="n"/>
      <c r="P322" s="666" t="n"/>
      <c r="Q322" s="632" t="n"/>
      <c r="R322" s="40" t="inlineStr"/>
      <c r="S322" s="40" t="inlineStr"/>
      <c r="T322" s="41" t="inlineStr">
        <is>
          <t>кг</t>
        </is>
      </c>
      <c r="U322" s="667" t="n">
        <v>12</v>
      </c>
      <c r="V322" s="668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SU002895</t>
        </is>
      </c>
      <c r="B323" s="64" t="inlineStr">
        <is>
          <t>P003329</t>
        </is>
      </c>
      <c r="C323" s="37" t="n">
        <v>4301051444</v>
      </c>
      <c r="D323" s="371" t="n">
        <v>4680115881969</v>
      </c>
      <c r="E323" s="632" t="n"/>
      <c r="F323" s="664" t="n">
        <v>0.4</v>
      </c>
      <c r="G323" s="38" t="n">
        <v>6</v>
      </c>
      <c r="H323" s="664" t="n">
        <v>2.4</v>
      </c>
      <c r="I323" s="664" t="n">
        <v>2.6</v>
      </c>
      <c r="J323" s="38" t="n">
        <v>156</v>
      </c>
      <c r="K323" s="39" t="inlineStr">
        <is>
          <t>СК2</t>
        </is>
      </c>
      <c r="L323" s="38" t="n">
        <v>40</v>
      </c>
      <c r="M323" s="8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3" s="666" t="n"/>
      <c r="O323" s="666" t="n"/>
      <c r="P323" s="666" t="n"/>
      <c r="Q323" s="632" t="n"/>
      <c r="R323" s="40" t="inlineStr"/>
      <c r="S323" s="40" t="inlineStr"/>
      <c r="T323" s="41" t="inlineStr">
        <is>
          <t>кг</t>
        </is>
      </c>
      <c r="U323" s="667" t="n">
        <v>0</v>
      </c>
      <c r="V323" s="66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79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69" t="n"/>
      <c r="M324" s="670" t="inlineStr">
        <is>
          <t>Итого</t>
        </is>
      </c>
      <c r="N324" s="640" t="n"/>
      <c r="O324" s="640" t="n"/>
      <c r="P324" s="640" t="n"/>
      <c r="Q324" s="640" t="n"/>
      <c r="R324" s="640" t="n"/>
      <c r="S324" s="641" t="n"/>
      <c r="T324" s="43" t="inlineStr">
        <is>
          <t>кор</t>
        </is>
      </c>
      <c r="U324" s="671">
        <f>IFERROR(U320/H320,"0")+IFERROR(U321/H321,"0")+IFERROR(U322/H322,"0")+IFERROR(U323/H323,"0")</f>
        <v/>
      </c>
      <c r="V324" s="671">
        <f>IFERROR(V320/H320,"0")+IFERROR(V321/H321,"0")+IFERROR(V322/H322,"0")+IFERROR(V323/H323,"0")</f>
        <v/>
      </c>
      <c r="W324" s="671">
        <f>IFERROR(IF(W320="",0,W320),"0")+IFERROR(IF(W321="",0,W321),"0")+IFERROR(IF(W322="",0,W322),"0")+IFERROR(IF(W323="",0,W323),"0")</f>
        <v/>
      </c>
      <c r="X324" s="672" t="n"/>
      <c r="Y324" s="672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69" t="n"/>
      <c r="M325" s="670" t="inlineStr">
        <is>
          <t>Итого</t>
        </is>
      </c>
      <c r="N325" s="640" t="n"/>
      <c r="O325" s="640" t="n"/>
      <c r="P325" s="640" t="n"/>
      <c r="Q325" s="640" t="n"/>
      <c r="R325" s="640" t="n"/>
      <c r="S325" s="641" t="n"/>
      <c r="T325" s="43" t="inlineStr">
        <is>
          <t>кг</t>
        </is>
      </c>
      <c r="U325" s="671">
        <f>IFERROR(SUM(U320:U323),"0")</f>
        <v/>
      </c>
      <c r="V325" s="671">
        <f>IFERROR(SUM(V320:V323),"0")</f>
        <v/>
      </c>
      <c r="W325" s="43" t="n"/>
      <c r="X325" s="672" t="n"/>
      <c r="Y325" s="672" t="n"/>
    </row>
    <row r="326" ht="14.25" customHeight="1">
      <c r="A326" s="370" t="inlineStr">
        <is>
          <t>Сардельки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0" t="n"/>
      <c r="Y326" s="370" t="n"/>
    </row>
    <row r="327" ht="27" customHeight="1">
      <c r="A327" s="64" t="inlineStr">
        <is>
          <t>SU002472</t>
        </is>
      </c>
      <c r="B327" s="64" t="inlineStr">
        <is>
          <t>P002973</t>
        </is>
      </c>
      <c r="C327" s="37" t="n">
        <v>4301060322</v>
      </c>
      <c r="D327" s="371" t="n">
        <v>4607091389357</v>
      </c>
      <c r="E327" s="632" t="n"/>
      <c r="F327" s="664" t="n">
        <v>1.3</v>
      </c>
      <c r="G327" s="38" t="n">
        <v>6</v>
      </c>
      <c r="H327" s="664" t="n">
        <v>7.8</v>
      </c>
      <c r="I327" s="66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4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7" s="666" t="n"/>
      <c r="O327" s="666" t="n"/>
      <c r="P327" s="666" t="n"/>
      <c r="Q327" s="632" t="n"/>
      <c r="R327" s="40" t="inlineStr"/>
      <c r="S327" s="40" t="inlineStr"/>
      <c r="T327" s="41" t="inlineStr">
        <is>
          <t>кг</t>
        </is>
      </c>
      <c r="U327" s="667" t="n">
        <v>0</v>
      </c>
      <c r="V327" s="66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7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69" t="n"/>
      <c r="M328" s="670" t="inlineStr">
        <is>
          <t>Итого</t>
        </is>
      </c>
      <c r="N328" s="640" t="n"/>
      <c r="O328" s="640" t="n"/>
      <c r="P328" s="640" t="n"/>
      <c r="Q328" s="640" t="n"/>
      <c r="R328" s="640" t="n"/>
      <c r="S328" s="641" t="n"/>
      <c r="T328" s="43" t="inlineStr">
        <is>
          <t>кор</t>
        </is>
      </c>
      <c r="U328" s="671">
        <f>IFERROR(U327/H327,"0")</f>
        <v/>
      </c>
      <c r="V328" s="671">
        <f>IFERROR(V327/H327,"0")</f>
        <v/>
      </c>
      <c r="W328" s="671">
        <f>IFERROR(IF(W327="",0,W327),"0")</f>
        <v/>
      </c>
      <c r="X328" s="672" t="n"/>
      <c r="Y328" s="672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69" t="n"/>
      <c r="M329" s="670" t="inlineStr">
        <is>
          <t>Итого</t>
        </is>
      </c>
      <c r="N329" s="640" t="n"/>
      <c r="O329" s="640" t="n"/>
      <c r="P329" s="640" t="n"/>
      <c r="Q329" s="640" t="n"/>
      <c r="R329" s="640" t="n"/>
      <c r="S329" s="641" t="n"/>
      <c r="T329" s="43" t="inlineStr">
        <is>
          <t>кг</t>
        </is>
      </c>
      <c r="U329" s="671">
        <f>IFERROR(SUM(U327:U327),"0")</f>
        <v/>
      </c>
      <c r="V329" s="671">
        <f>IFERROR(SUM(V327:V327),"0")</f>
        <v/>
      </c>
      <c r="W329" s="43" t="n"/>
      <c r="X329" s="672" t="n"/>
      <c r="Y329" s="672" t="n"/>
    </row>
    <row r="330" ht="27.75" customHeight="1">
      <c r="A330" s="368" t="inlineStr">
        <is>
          <t>Баварушка</t>
        </is>
      </c>
      <c r="B330" s="663" t="n"/>
      <c r="C330" s="663" t="n"/>
      <c r="D330" s="663" t="n"/>
      <c r="E330" s="663" t="n"/>
      <c r="F330" s="663" t="n"/>
      <c r="G330" s="663" t="n"/>
      <c r="H330" s="663" t="n"/>
      <c r="I330" s="663" t="n"/>
      <c r="J330" s="663" t="n"/>
      <c r="K330" s="663" t="n"/>
      <c r="L330" s="663" t="n"/>
      <c r="M330" s="663" t="n"/>
      <c r="N330" s="663" t="n"/>
      <c r="O330" s="663" t="n"/>
      <c r="P330" s="663" t="n"/>
      <c r="Q330" s="663" t="n"/>
      <c r="R330" s="663" t="n"/>
      <c r="S330" s="663" t="n"/>
      <c r="T330" s="663" t="n"/>
      <c r="U330" s="663" t="n"/>
      <c r="V330" s="663" t="n"/>
      <c r="W330" s="663" t="n"/>
      <c r="X330" s="55" t="n"/>
      <c r="Y330" s="55" t="n"/>
    </row>
    <row r="331" ht="16.5" customHeight="1">
      <c r="A331" s="369" t="inlineStr">
        <is>
          <t>Филейбургская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69" t="n"/>
      <c r="Y331" s="369" t="n"/>
    </row>
    <row r="332" ht="14.25" customHeight="1">
      <c r="A332" s="370" t="inlineStr">
        <is>
          <t>Вареные колбасы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0" t="n"/>
      <c r="Y332" s="370" t="n"/>
    </row>
    <row r="333" ht="27" customHeight="1">
      <c r="A333" s="64" t="inlineStr">
        <is>
          <t>SU002477</t>
        </is>
      </c>
      <c r="B333" s="64" t="inlineStr">
        <is>
          <t>P003148</t>
        </is>
      </c>
      <c r="C333" s="37" t="n">
        <v>4301011428</v>
      </c>
      <c r="D333" s="371" t="n">
        <v>4607091389708</v>
      </c>
      <c r="E333" s="632" t="n"/>
      <c r="F333" s="664" t="n">
        <v>0.45</v>
      </c>
      <c r="G333" s="38" t="n">
        <v>6</v>
      </c>
      <c r="H333" s="664" t="n">
        <v>2.7</v>
      </c>
      <c r="I333" s="664" t="n">
        <v>2.9</v>
      </c>
      <c r="J333" s="38" t="n">
        <v>156</v>
      </c>
      <c r="K333" s="39" t="inlineStr">
        <is>
          <t>СК1</t>
        </is>
      </c>
      <c r="L333" s="38" t="n">
        <v>50</v>
      </c>
      <c r="M333" s="8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3" s="666" t="n"/>
      <c r="O333" s="666" t="n"/>
      <c r="P333" s="666" t="n"/>
      <c r="Q333" s="632" t="n"/>
      <c r="R333" s="40" t="inlineStr"/>
      <c r="S333" s="40" t="inlineStr"/>
      <c r="T333" s="41" t="inlineStr">
        <is>
          <t>кг</t>
        </is>
      </c>
      <c r="U333" s="667" t="n">
        <v>0</v>
      </c>
      <c r="V333" s="668">
        <f>IFERROR(IF(U333="",0,CEILING((U333/$H333),1)*$H333),"")</f>
        <v/>
      </c>
      <c r="W333" s="42">
        <f>IFERROR(IF(V333=0,"",ROUNDUP(V333/H333,0)*0.00753),"")</f>
        <v/>
      </c>
      <c r="X333" s="69" t="inlineStr"/>
      <c r="Y333" s="70" t="inlineStr"/>
      <c r="AC333" s="71" t="n"/>
      <c r="AZ333" s="247" t="inlineStr">
        <is>
          <t>КИ</t>
        </is>
      </c>
    </row>
    <row r="334" ht="27" customHeight="1">
      <c r="A334" s="64" t="inlineStr">
        <is>
          <t>SU002476</t>
        </is>
      </c>
      <c r="B334" s="64" t="inlineStr">
        <is>
          <t>P003147</t>
        </is>
      </c>
      <c r="C334" s="37" t="n">
        <v>4301011427</v>
      </c>
      <c r="D334" s="371" t="n">
        <v>4607091389692</v>
      </c>
      <c r="E334" s="632" t="n"/>
      <c r="F334" s="664" t="n">
        <v>0.45</v>
      </c>
      <c r="G334" s="38" t="n">
        <v>6</v>
      </c>
      <c r="H334" s="664" t="n">
        <v>2.7</v>
      </c>
      <c r="I334" s="664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4" s="666" t="n"/>
      <c r="O334" s="666" t="n"/>
      <c r="P334" s="666" t="n"/>
      <c r="Q334" s="632" t="n"/>
      <c r="R334" s="40" t="inlineStr"/>
      <c r="S334" s="40" t="inlineStr"/>
      <c r="T334" s="41" t="inlineStr">
        <is>
          <t>кг</t>
        </is>
      </c>
      <c r="U334" s="667" t="n">
        <v>0</v>
      </c>
      <c r="V334" s="66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>
      <c r="A335" s="37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69" t="n"/>
      <c r="M335" s="670" t="inlineStr">
        <is>
          <t>Итого</t>
        </is>
      </c>
      <c r="N335" s="640" t="n"/>
      <c r="O335" s="640" t="n"/>
      <c r="P335" s="640" t="n"/>
      <c r="Q335" s="640" t="n"/>
      <c r="R335" s="640" t="n"/>
      <c r="S335" s="641" t="n"/>
      <c r="T335" s="43" t="inlineStr">
        <is>
          <t>кор</t>
        </is>
      </c>
      <c r="U335" s="671">
        <f>IFERROR(U333/H333,"0")+IFERROR(U334/H334,"0")</f>
        <v/>
      </c>
      <c r="V335" s="671">
        <f>IFERROR(V333/H333,"0")+IFERROR(V334/H334,"0")</f>
        <v/>
      </c>
      <c r="W335" s="671">
        <f>IFERROR(IF(W333="",0,W333),"0")+IFERROR(IF(W334="",0,W334),"0")</f>
        <v/>
      </c>
      <c r="X335" s="672" t="n"/>
      <c r="Y335" s="672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69" t="n"/>
      <c r="M336" s="670" t="inlineStr">
        <is>
          <t>Итого</t>
        </is>
      </c>
      <c r="N336" s="640" t="n"/>
      <c r="O336" s="640" t="n"/>
      <c r="P336" s="640" t="n"/>
      <c r="Q336" s="640" t="n"/>
      <c r="R336" s="640" t="n"/>
      <c r="S336" s="641" t="n"/>
      <c r="T336" s="43" t="inlineStr">
        <is>
          <t>кг</t>
        </is>
      </c>
      <c r="U336" s="671">
        <f>IFERROR(SUM(U333:U334),"0")</f>
        <v/>
      </c>
      <c r="V336" s="671">
        <f>IFERROR(SUM(V333:V334),"0")</f>
        <v/>
      </c>
      <c r="W336" s="43" t="n"/>
      <c r="X336" s="672" t="n"/>
      <c r="Y336" s="672" t="n"/>
    </row>
    <row r="337" ht="14.25" customHeight="1">
      <c r="A337" s="370" t="inlineStr">
        <is>
          <t>Копченые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0" t="n"/>
      <c r="Y337" s="370" t="n"/>
    </row>
    <row r="338" ht="27" customHeight="1">
      <c r="A338" s="64" t="inlineStr">
        <is>
          <t>SU002614</t>
        </is>
      </c>
      <c r="B338" s="64" t="inlineStr">
        <is>
          <t>P003138</t>
        </is>
      </c>
      <c r="C338" s="37" t="n">
        <v>4301031177</v>
      </c>
      <c r="D338" s="371" t="n">
        <v>4607091389753</v>
      </c>
      <c r="E338" s="632" t="n"/>
      <c r="F338" s="664" t="n">
        <v>0.7</v>
      </c>
      <c r="G338" s="38" t="n">
        <v>6</v>
      </c>
      <c r="H338" s="664" t="n">
        <v>4.2</v>
      </c>
      <c r="I338" s="664" t="n">
        <v>4.43</v>
      </c>
      <c r="J338" s="38" t="n">
        <v>156</v>
      </c>
      <c r="K338" s="39" t="inlineStr">
        <is>
          <t>СК2</t>
        </is>
      </c>
      <c r="L338" s="38" t="n">
        <v>45</v>
      </c>
      <c r="M338" s="8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8" s="666" t="n"/>
      <c r="O338" s="666" t="n"/>
      <c r="P338" s="666" t="n"/>
      <c r="Q338" s="632" t="n"/>
      <c r="R338" s="40" t="inlineStr"/>
      <c r="S338" s="40" t="inlineStr"/>
      <c r="T338" s="41" t="inlineStr">
        <is>
          <t>кг</t>
        </is>
      </c>
      <c r="U338" s="667" t="n">
        <v>16</v>
      </c>
      <c r="V338" s="668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SU002615</t>
        </is>
      </c>
      <c r="B339" s="64" t="inlineStr">
        <is>
          <t>P003136</t>
        </is>
      </c>
      <c r="C339" s="37" t="n">
        <v>4301031174</v>
      </c>
      <c r="D339" s="371" t="n">
        <v>4607091389760</v>
      </c>
      <c r="E339" s="632" t="n"/>
      <c r="F339" s="664" t="n">
        <v>0.7</v>
      </c>
      <c r="G339" s="38" t="n">
        <v>6</v>
      </c>
      <c r="H339" s="664" t="n">
        <v>4.2</v>
      </c>
      <c r="I339" s="664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4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9" s="666" t="n"/>
      <c r="O339" s="666" t="n"/>
      <c r="P339" s="666" t="n"/>
      <c r="Q339" s="632" t="n"/>
      <c r="R339" s="40" t="inlineStr"/>
      <c r="S339" s="40" t="inlineStr"/>
      <c r="T339" s="41" t="inlineStr">
        <is>
          <t>кг</t>
        </is>
      </c>
      <c r="U339" s="667" t="n">
        <v>0</v>
      </c>
      <c r="V339" s="66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SU002613</t>
        </is>
      </c>
      <c r="B340" s="64" t="inlineStr">
        <is>
          <t>P003133</t>
        </is>
      </c>
      <c r="C340" s="37" t="n">
        <v>4301031175</v>
      </c>
      <c r="D340" s="371" t="n">
        <v>4607091389746</v>
      </c>
      <c r="E340" s="632" t="n"/>
      <c r="F340" s="664" t="n">
        <v>0.7</v>
      </c>
      <c r="G340" s="38" t="n">
        <v>6</v>
      </c>
      <c r="H340" s="664" t="n">
        <v>4.2</v>
      </c>
      <c r="I340" s="664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0" s="666" t="n"/>
      <c r="O340" s="666" t="n"/>
      <c r="P340" s="666" t="n"/>
      <c r="Q340" s="632" t="n"/>
      <c r="R340" s="40" t="inlineStr"/>
      <c r="S340" s="40" t="inlineStr"/>
      <c r="T340" s="41" t="inlineStr">
        <is>
          <t>кг</t>
        </is>
      </c>
      <c r="U340" s="667" t="n">
        <v>20</v>
      </c>
      <c r="V340" s="66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37.5" customHeight="1">
      <c r="A341" s="64" t="inlineStr">
        <is>
          <t>SU003035</t>
        </is>
      </c>
      <c r="B341" s="64" t="inlineStr">
        <is>
          <t>P003496</t>
        </is>
      </c>
      <c r="C341" s="37" t="n">
        <v>4301031236</v>
      </c>
      <c r="D341" s="371" t="n">
        <v>4680115882928</v>
      </c>
      <c r="E341" s="632" t="n"/>
      <c r="F341" s="664" t="n">
        <v>0.28</v>
      </c>
      <c r="G341" s="38" t="n">
        <v>6</v>
      </c>
      <c r="H341" s="664" t="n">
        <v>1.68</v>
      </c>
      <c r="I341" s="664" t="n">
        <v>2.6</v>
      </c>
      <c r="J341" s="38" t="n">
        <v>156</v>
      </c>
      <c r="K341" s="39" t="inlineStr">
        <is>
          <t>СК2</t>
        </is>
      </c>
      <c r="L341" s="38" t="n">
        <v>35</v>
      </c>
      <c r="M341" s="85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1" s="666" t="n"/>
      <c r="O341" s="666" t="n"/>
      <c r="P341" s="666" t="n"/>
      <c r="Q341" s="632" t="n"/>
      <c r="R341" s="40" t="inlineStr"/>
      <c r="S341" s="40" t="inlineStr"/>
      <c r="T341" s="41" t="inlineStr">
        <is>
          <t>кг</t>
        </is>
      </c>
      <c r="U341" s="667" t="n">
        <v>0</v>
      </c>
      <c r="V341" s="668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SU003083</t>
        </is>
      </c>
      <c r="B342" s="64" t="inlineStr">
        <is>
          <t>P003646</t>
        </is>
      </c>
      <c r="C342" s="37" t="n">
        <v>4301031257</v>
      </c>
      <c r="D342" s="371" t="n">
        <v>4680115883147</v>
      </c>
      <c r="E342" s="632" t="n"/>
      <c r="F342" s="664" t="n">
        <v>0.28</v>
      </c>
      <c r="G342" s="38" t="n">
        <v>6</v>
      </c>
      <c r="H342" s="664" t="n">
        <v>1.68</v>
      </c>
      <c r="I342" s="664" t="n">
        <v>1.81</v>
      </c>
      <c r="J342" s="38" t="n">
        <v>234</v>
      </c>
      <c r="K342" s="39" t="inlineStr">
        <is>
          <t>СК2</t>
        </is>
      </c>
      <c r="L342" s="38" t="n">
        <v>45</v>
      </c>
      <c r="M342" s="85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2" s="666" t="n"/>
      <c r="O342" s="666" t="n"/>
      <c r="P342" s="666" t="n"/>
      <c r="Q342" s="632" t="n"/>
      <c r="R342" s="40" t="inlineStr"/>
      <c r="S342" s="40" t="inlineStr"/>
      <c r="T342" s="41" t="inlineStr">
        <is>
          <t>кг</t>
        </is>
      </c>
      <c r="U342" s="667" t="n">
        <v>0</v>
      </c>
      <c r="V342" s="668">
        <f>IFERROR(IF(U342="",0,CEILING((U342/$H342),1)*$H342),"")</f>
        <v/>
      </c>
      <c r="W342" s="42">
        <f>IFERROR(IF(V342=0,"",ROUNDUP(V342/H342,0)*0.00502),"")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SU002538</t>
        </is>
      </c>
      <c r="B343" s="64" t="inlineStr">
        <is>
          <t>P003139</t>
        </is>
      </c>
      <c r="C343" s="37" t="n">
        <v>4301031178</v>
      </c>
      <c r="D343" s="371" t="n">
        <v>4607091384338</v>
      </c>
      <c r="E343" s="632" t="n"/>
      <c r="F343" s="664" t="n">
        <v>0.35</v>
      </c>
      <c r="G343" s="38" t="n">
        <v>6</v>
      </c>
      <c r="H343" s="664" t="n">
        <v>2.1</v>
      </c>
      <c r="I343" s="664" t="n">
        <v>2.23</v>
      </c>
      <c r="J343" s="38" t="n">
        <v>234</v>
      </c>
      <c r="K343" s="39" t="inlineStr">
        <is>
          <t>СК2</t>
        </is>
      </c>
      <c r="L343" s="38" t="n">
        <v>45</v>
      </c>
      <c r="M343" s="85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3" s="666" t="n"/>
      <c r="O343" s="666" t="n"/>
      <c r="P343" s="666" t="n"/>
      <c r="Q343" s="632" t="n"/>
      <c r="R343" s="40" t="inlineStr"/>
      <c r="S343" s="40" t="inlineStr"/>
      <c r="T343" s="41" t="inlineStr">
        <is>
          <t>кг</t>
        </is>
      </c>
      <c r="U343" s="667" t="n">
        <v>7</v>
      </c>
      <c r="V343" s="668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37.5" customHeight="1">
      <c r="A344" s="64" t="inlineStr">
        <is>
          <t>SU003079</t>
        </is>
      </c>
      <c r="B344" s="64" t="inlineStr">
        <is>
          <t>P003643</t>
        </is>
      </c>
      <c r="C344" s="37" t="n">
        <v>4301031254</v>
      </c>
      <c r="D344" s="371" t="n">
        <v>4680115883154</v>
      </c>
      <c r="E344" s="632" t="n"/>
      <c r="F344" s="664" t="n">
        <v>0.28</v>
      </c>
      <c r="G344" s="38" t="n">
        <v>6</v>
      </c>
      <c r="H344" s="664" t="n">
        <v>1.68</v>
      </c>
      <c r="I344" s="664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4" s="666" t="n"/>
      <c r="O344" s="666" t="n"/>
      <c r="P344" s="666" t="n"/>
      <c r="Q344" s="632" t="n"/>
      <c r="R344" s="40" t="inlineStr"/>
      <c r="S344" s="40" t="inlineStr"/>
      <c r="T344" s="41" t="inlineStr">
        <is>
          <t>кг</t>
        </is>
      </c>
      <c r="U344" s="667" t="n">
        <v>0</v>
      </c>
      <c r="V344" s="668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SU002602</t>
        </is>
      </c>
      <c r="B345" s="64" t="inlineStr">
        <is>
          <t>P003132</t>
        </is>
      </c>
      <c r="C345" s="37" t="n">
        <v>4301031171</v>
      </c>
      <c r="D345" s="371" t="n">
        <v>4607091389524</v>
      </c>
      <c r="E345" s="632" t="n"/>
      <c r="F345" s="664" t="n">
        <v>0.35</v>
      </c>
      <c r="G345" s="38" t="n">
        <v>6</v>
      </c>
      <c r="H345" s="664" t="n">
        <v>2.1</v>
      </c>
      <c r="I345" s="664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5" s="666" t="n"/>
      <c r="O345" s="666" t="n"/>
      <c r="P345" s="666" t="n"/>
      <c r="Q345" s="632" t="n"/>
      <c r="R345" s="40" t="inlineStr"/>
      <c r="S345" s="40" t="inlineStr"/>
      <c r="T345" s="41" t="inlineStr">
        <is>
          <t>кг</t>
        </is>
      </c>
      <c r="U345" s="667" t="n">
        <v>10.5</v>
      </c>
      <c r="V345" s="668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27" customHeight="1">
      <c r="A346" s="64" t="inlineStr">
        <is>
          <t>SU003080</t>
        </is>
      </c>
      <c r="B346" s="64" t="inlineStr">
        <is>
          <t>P003647</t>
        </is>
      </c>
      <c r="C346" s="37" t="n">
        <v>4301031258</v>
      </c>
      <c r="D346" s="371" t="n">
        <v>4680115883161</v>
      </c>
      <c r="E346" s="632" t="n"/>
      <c r="F346" s="664" t="n">
        <v>0.28</v>
      </c>
      <c r="G346" s="38" t="n">
        <v>6</v>
      </c>
      <c r="H346" s="664" t="n">
        <v>1.68</v>
      </c>
      <c r="I346" s="664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6" s="666" t="n"/>
      <c r="O346" s="666" t="n"/>
      <c r="P346" s="666" t="n"/>
      <c r="Q346" s="632" t="n"/>
      <c r="R346" s="40" t="inlineStr"/>
      <c r="S346" s="40" t="inlineStr"/>
      <c r="T346" s="41" t="inlineStr">
        <is>
          <t>кг</t>
        </is>
      </c>
      <c r="U346" s="667" t="n">
        <v>0</v>
      </c>
      <c r="V346" s="668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SU002603</t>
        </is>
      </c>
      <c r="B347" s="64" t="inlineStr">
        <is>
          <t>P003131</t>
        </is>
      </c>
      <c r="C347" s="37" t="n">
        <v>4301031170</v>
      </c>
      <c r="D347" s="371" t="n">
        <v>4607091384345</v>
      </c>
      <c r="E347" s="632" t="n"/>
      <c r="F347" s="664" t="n">
        <v>0.35</v>
      </c>
      <c r="G347" s="38" t="n">
        <v>6</v>
      </c>
      <c r="H347" s="664" t="n">
        <v>2.1</v>
      </c>
      <c r="I347" s="664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7" s="666" t="n"/>
      <c r="O347" s="666" t="n"/>
      <c r="P347" s="666" t="n"/>
      <c r="Q347" s="632" t="n"/>
      <c r="R347" s="40" t="inlineStr"/>
      <c r="S347" s="40" t="inlineStr"/>
      <c r="T347" s="41" t="inlineStr">
        <is>
          <t>кг</t>
        </is>
      </c>
      <c r="U347" s="667" t="n">
        <v>0</v>
      </c>
      <c r="V347" s="668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SU003081</t>
        </is>
      </c>
      <c r="B348" s="64" t="inlineStr">
        <is>
          <t>P003645</t>
        </is>
      </c>
      <c r="C348" s="37" t="n">
        <v>4301031256</v>
      </c>
      <c r="D348" s="371" t="n">
        <v>4680115883178</v>
      </c>
      <c r="E348" s="632" t="n"/>
      <c r="F348" s="664" t="n">
        <v>0.28</v>
      </c>
      <c r="G348" s="38" t="n">
        <v>6</v>
      </c>
      <c r="H348" s="664" t="n">
        <v>1.68</v>
      </c>
      <c r="I348" s="66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8" s="666" t="n"/>
      <c r="O348" s="666" t="n"/>
      <c r="P348" s="666" t="n"/>
      <c r="Q348" s="632" t="n"/>
      <c r="R348" s="40" t="inlineStr"/>
      <c r="S348" s="40" t="inlineStr"/>
      <c r="T348" s="41" t="inlineStr">
        <is>
          <t>кг</t>
        </is>
      </c>
      <c r="U348" s="667" t="n">
        <v>0</v>
      </c>
      <c r="V348" s="66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SU002606</t>
        </is>
      </c>
      <c r="B349" s="64" t="inlineStr">
        <is>
          <t>P003134</t>
        </is>
      </c>
      <c r="C349" s="37" t="n">
        <v>4301031172</v>
      </c>
      <c r="D349" s="371" t="n">
        <v>4607091389531</v>
      </c>
      <c r="E349" s="632" t="n"/>
      <c r="F349" s="664" t="n">
        <v>0.35</v>
      </c>
      <c r="G349" s="38" t="n">
        <v>6</v>
      </c>
      <c r="H349" s="664" t="n">
        <v>2.1</v>
      </c>
      <c r="I349" s="66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9" s="666" t="n"/>
      <c r="O349" s="666" t="n"/>
      <c r="P349" s="666" t="n"/>
      <c r="Q349" s="632" t="n"/>
      <c r="R349" s="40" t="inlineStr"/>
      <c r="S349" s="40" t="inlineStr"/>
      <c r="T349" s="41" t="inlineStr">
        <is>
          <t>кг</t>
        </is>
      </c>
      <c r="U349" s="667" t="n">
        <v>14</v>
      </c>
      <c r="V349" s="66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SU003082</t>
        </is>
      </c>
      <c r="B350" s="64" t="inlineStr">
        <is>
          <t>P003644</t>
        </is>
      </c>
      <c r="C350" s="37" t="n">
        <v>4301031255</v>
      </c>
      <c r="D350" s="371" t="n">
        <v>4680115883185</v>
      </c>
      <c r="E350" s="632" t="n"/>
      <c r="F350" s="664" t="n">
        <v>0.28</v>
      </c>
      <c r="G350" s="38" t="n">
        <v>6</v>
      </c>
      <c r="H350" s="664" t="n">
        <v>1.68</v>
      </c>
      <c r="I350" s="66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0" t="inlineStr">
        <is>
          <t>В/к колбасы «Филейбургская с душистым чесноком» срез Фикс.вес 0,28 фиброуз в/у Баварушка</t>
        </is>
      </c>
      <c r="N350" s="666" t="n"/>
      <c r="O350" s="666" t="n"/>
      <c r="P350" s="666" t="n"/>
      <c r="Q350" s="632" t="n"/>
      <c r="R350" s="40" t="inlineStr"/>
      <c r="S350" s="40" t="inlineStr"/>
      <c r="T350" s="41" t="inlineStr">
        <is>
          <t>кг</t>
        </is>
      </c>
      <c r="U350" s="667" t="n">
        <v>0</v>
      </c>
      <c r="V350" s="66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>
      <c r="A351" s="379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69" t="n"/>
      <c r="M351" s="670" t="inlineStr">
        <is>
          <t>Итого</t>
        </is>
      </c>
      <c r="N351" s="640" t="n"/>
      <c r="O351" s="640" t="n"/>
      <c r="P351" s="640" t="n"/>
      <c r="Q351" s="640" t="n"/>
      <c r="R351" s="640" t="n"/>
      <c r="S351" s="641" t="n"/>
      <c r="T351" s="43" t="inlineStr">
        <is>
          <t>кор</t>
        </is>
      </c>
      <c r="U351" s="671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/>
      </c>
      <c r="V351" s="671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/>
      </c>
      <c r="W351" s="671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/>
      </c>
      <c r="X351" s="672" t="n"/>
      <c r="Y351" s="672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69" t="n"/>
      <c r="M352" s="670" t="inlineStr">
        <is>
          <t>Итого</t>
        </is>
      </c>
      <c r="N352" s="640" t="n"/>
      <c r="O352" s="640" t="n"/>
      <c r="P352" s="640" t="n"/>
      <c r="Q352" s="640" t="n"/>
      <c r="R352" s="640" t="n"/>
      <c r="S352" s="641" t="n"/>
      <c r="T352" s="43" t="inlineStr">
        <is>
          <t>кг</t>
        </is>
      </c>
      <c r="U352" s="671">
        <f>IFERROR(SUM(U338:U350),"0")</f>
        <v/>
      </c>
      <c r="V352" s="671">
        <f>IFERROR(SUM(V338:V350),"0")</f>
        <v/>
      </c>
      <c r="W352" s="43" t="n"/>
      <c r="X352" s="672" t="n"/>
      <c r="Y352" s="672" t="n"/>
    </row>
    <row r="353" ht="14.25" customHeight="1">
      <c r="A353" s="370" t="inlineStr">
        <is>
          <t>Сосиски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0" t="n"/>
      <c r="Y353" s="370" t="n"/>
    </row>
    <row r="354" ht="27" customHeight="1">
      <c r="A354" s="64" t="inlineStr">
        <is>
          <t>SU002448</t>
        </is>
      </c>
      <c r="B354" s="64" t="inlineStr">
        <is>
          <t>P002914</t>
        </is>
      </c>
      <c r="C354" s="37" t="n">
        <v>4301051258</v>
      </c>
      <c r="D354" s="371" t="n">
        <v>4607091389685</v>
      </c>
      <c r="E354" s="632" t="n"/>
      <c r="F354" s="664" t="n">
        <v>1.3</v>
      </c>
      <c r="G354" s="38" t="n">
        <v>6</v>
      </c>
      <c r="H354" s="664" t="n">
        <v>7.8</v>
      </c>
      <c r="I354" s="664" t="n">
        <v>8.346</v>
      </c>
      <c r="J354" s="38" t="n">
        <v>56</v>
      </c>
      <c r="K354" s="39" t="inlineStr">
        <is>
          <t>СК3</t>
        </is>
      </c>
      <c r="L354" s="38" t="n">
        <v>45</v>
      </c>
      <c r="M354" s="86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4" s="666" t="n"/>
      <c r="O354" s="666" t="n"/>
      <c r="P354" s="666" t="n"/>
      <c r="Q354" s="632" t="n"/>
      <c r="R354" s="40" t="inlineStr"/>
      <c r="S354" s="40" t="inlineStr"/>
      <c r="T354" s="41" t="inlineStr">
        <is>
          <t>кг</t>
        </is>
      </c>
      <c r="U354" s="667" t="n">
        <v>0</v>
      </c>
      <c r="V354" s="668">
        <f>IFERROR(IF(U354="",0,CEILING((U354/$H354),1)*$H354),"")</f>
        <v/>
      </c>
      <c r="W354" s="42">
        <f>IFERROR(IF(V354=0,"",ROUNDUP(V354/H354,0)*0.02175),"")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SU002557</t>
        </is>
      </c>
      <c r="B355" s="64" t="inlineStr">
        <is>
          <t>P003318</t>
        </is>
      </c>
      <c r="C355" s="37" t="n">
        <v>4301051431</v>
      </c>
      <c r="D355" s="371" t="n">
        <v>4607091389654</v>
      </c>
      <c r="E355" s="632" t="n"/>
      <c r="F355" s="664" t="n">
        <v>0.33</v>
      </c>
      <c r="G355" s="38" t="n">
        <v>6</v>
      </c>
      <c r="H355" s="664" t="n">
        <v>1.98</v>
      </c>
      <c r="I355" s="664" t="n">
        <v>2.258</v>
      </c>
      <c r="J355" s="38" t="n">
        <v>156</v>
      </c>
      <c r="K355" s="39" t="inlineStr">
        <is>
          <t>СК3</t>
        </is>
      </c>
      <c r="L355" s="38" t="n">
        <v>45</v>
      </c>
      <c r="M355" s="86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5" s="666" t="n"/>
      <c r="O355" s="666" t="n"/>
      <c r="P355" s="666" t="n"/>
      <c r="Q355" s="632" t="n"/>
      <c r="R355" s="40" t="inlineStr"/>
      <c r="S355" s="40" t="inlineStr"/>
      <c r="T355" s="41" t="inlineStr">
        <is>
          <t>кг</t>
        </is>
      </c>
      <c r="U355" s="667" t="n">
        <v>0</v>
      </c>
      <c r="V355" s="668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SU002285</t>
        </is>
      </c>
      <c r="B356" s="64" t="inlineStr">
        <is>
          <t>P002969</t>
        </is>
      </c>
      <c r="C356" s="37" t="n">
        <v>4301051284</v>
      </c>
      <c r="D356" s="371" t="n">
        <v>4607091384352</v>
      </c>
      <c r="E356" s="632" t="n"/>
      <c r="F356" s="664" t="n">
        <v>0.6</v>
      </c>
      <c r="G356" s="38" t="n">
        <v>4</v>
      </c>
      <c r="H356" s="664" t="n">
        <v>2.4</v>
      </c>
      <c r="I356" s="664" t="n">
        <v>2.646</v>
      </c>
      <c r="J356" s="38" t="n">
        <v>120</v>
      </c>
      <c r="K356" s="39" t="inlineStr">
        <is>
          <t>СК3</t>
        </is>
      </c>
      <c r="L356" s="38" t="n">
        <v>45</v>
      </c>
      <c r="M356" s="86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6" s="666" t="n"/>
      <c r="O356" s="666" t="n"/>
      <c r="P356" s="666" t="n"/>
      <c r="Q356" s="632" t="n"/>
      <c r="R356" s="40" t="inlineStr"/>
      <c r="S356" s="40" t="inlineStr"/>
      <c r="T356" s="41" t="inlineStr">
        <is>
          <t>кг</t>
        </is>
      </c>
      <c r="U356" s="667" t="n">
        <v>0</v>
      </c>
      <c r="V356" s="668">
        <f>IFERROR(IF(U356="",0,CEILING((U356/$H356),1)*$H356),"")</f>
        <v/>
      </c>
      <c r="W356" s="42">
        <f>IFERROR(IF(V356=0,"",ROUNDUP(V356/H356,0)*0.00937),"")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SU002419</t>
        </is>
      </c>
      <c r="B357" s="64" t="inlineStr">
        <is>
          <t>P002913</t>
        </is>
      </c>
      <c r="C357" s="37" t="n">
        <v>4301051257</v>
      </c>
      <c r="D357" s="371" t="n">
        <v>4607091389661</v>
      </c>
      <c r="E357" s="632" t="n"/>
      <c r="F357" s="664" t="n">
        <v>0.55</v>
      </c>
      <c r="G357" s="38" t="n">
        <v>4</v>
      </c>
      <c r="H357" s="664" t="n">
        <v>2.2</v>
      </c>
      <c r="I357" s="664" t="n">
        <v>2.492</v>
      </c>
      <c r="J357" s="38" t="n">
        <v>120</v>
      </c>
      <c r="K357" s="39" t="inlineStr">
        <is>
          <t>СК3</t>
        </is>
      </c>
      <c r="L357" s="38" t="n">
        <v>45</v>
      </c>
      <c r="M357" s="86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7" s="666" t="n"/>
      <c r="O357" s="666" t="n"/>
      <c r="P357" s="666" t="n"/>
      <c r="Q357" s="632" t="n"/>
      <c r="R357" s="40" t="inlineStr"/>
      <c r="S357" s="40" t="inlineStr"/>
      <c r="T357" s="41" t="inlineStr">
        <is>
          <t>кг</t>
        </is>
      </c>
      <c r="U357" s="667" t="n">
        <v>0</v>
      </c>
      <c r="V357" s="668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79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69" t="n"/>
      <c r="M358" s="670" t="inlineStr">
        <is>
          <t>Итого</t>
        </is>
      </c>
      <c r="N358" s="640" t="n"/>
      <c r="O358" s="640" t="n"/>
      <c r="P358" s="640" t="n"/>
      <c r="Q358" s="640" t="n"/>
      <c r="R358" s="640" t="n"/>
      <c r="S358" s="641" t="n"/>
      <c r="T358" s="43" t="inlineStr">
        <is>
          <t>кор</t>
        </is>
      </c>
      <c r="U358" s="671">
        <f>IFERROR(U354/H354,"0")+IFERROR(U355/H355,"0")+IFERROR(U356/H356,"0")+IFERROR(U357/H357,"0")</f>
        <v/>
      </c>
      <c r="V358" s="671">
        <f>IFERROR(V354/H354,"0")+IFERROR(V355/H355,"0")+IFERROR(V356/H356,"0")+IFERROR(V357/H357,"0")</f>
        <v/>
      </c>
      <c r="W358" s="671">
        <f>IFERROR(IF(W354="",0,W354),"0")+IFERROR(IF(W355="",0,W355),"0")+IFERROR(IF(W356="",0,W356),"0")+IFERROR(IF(W357="",0,W357),"0")</f>
        <v/>
      </c>
      <c r="X358" s="672" t="n"/>
      <c r="Y358" s="672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69" t="n"/>
      <c r="M359" s="670" t="inlineStr">
        <is>
          <t>Итого</t>
        </is>
      </c>
      <c r="N359" s="640" t="n"/>
      <c r="O359" s="640" t="n"/>
      <c r="P359" s="640" t="n"/>
      <c r="Q359" s="640" t="n"/>
      <c r="R359" s="640" t="n"/>
      <c r="S359" s="641" t="n"/>
      <c r="T359" s="43" t="inlineStr">
        <is>
          <t>кг</t>
        </is>
      </c>
      <c r="U359" s="671">
        <f>IFERROR(SUM(U354:U357),"0")</f>
        <v/>
      </c>
      <c r="V359" s="671">
        <f>IFERROR(SUM(V354:V357),"0")</f>
        <v/>
      </c>
      <c r="W359" s="43" t="n"/>
      <c r="X359" s="672" t="n"/>
      <c r="Y359" s="672" t="n"/>
    </row>
    <row r="360" ht="14.25" customHeight="1">
      <c r="A360" s="370" t="inlineStr">
        <is>
          <t>Сардельки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0" t="n"/>
      <c r="Y360" s="370" t="n"/>
    </row>
    <row r="361" ht="27" customHeight="1">
      <c r="A361" s="64" t="inlineStr">
        <is>
          <t>SU002846</t>
        </is>
      </c>
      <c r="B361" s="64" t="inlineStr">
        <is>
          <t>P003254</t>
        </is>
      </c>
      <c r="C361" s="37" t="n">
        <v>4301060352</v>
      </c>
      <c r="D361" s="371" t="n">
        <v>4680115881648</v>
      </c>
      <c r="E361" s="632" t="n"/>
      <c r="F361" s="664" t="n">
        <v>1</v>
      </c>
      <c r="G361" s="38" t="n">
        <v>4</v>
      </c>
      <c r="H361" s="664" t="n">
        <v>4</v>
      </c>
      <c r="I361" s="664" t="n">
        <v>4.404</v>
      </c>
      <c r="J361" s="38" t="n">
        <v>104</v>
      </c>
      <c r="K361" s="39" t="inlineStr">
        <is>
          <t>СК2</t>
        </is>
      </c>
      <c r="L361" s="38" t="n">
        <v>35</v>
      </c>
      <c r="M361" s="86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1" s="666" t="n"/>
      <c r="O361" s="666" t="n"/>
      <c r="P361" s="666" t="n"/>
      <c r="Q361" s="632" t="n"/>
      <c r="R361" s="40" t="inlineStr"/>
      <c r="S361" s="40" t="inlineStr"/>
      <c r="T361" s="41" t="inlineStr">
        <is>
          <t>кг</t>
        </is>
      </c>
      <c r="U361" s="667" t="n">
        <v>0</v>
      </c>
      <c r="V361" s="66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7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69" t="n"/>
      <c r="M362" s="670" t="inlineStr">
        <is>
          <t>Итого</t>
        </is>
      </c>
      <c r="N362" s="640" t="n"/>
      <c r="O362" s="640" t="n"/>
      <c r="P362" s="640" t="n"/>
      <c r="Q362" s="640" t="n"/>
      <c r="R362" s="640" t="n"/>
      <c r="S362" s="641" t="n"/>
      <c r="T362" s="43" t="inlineStr">
        <is>
          <t>кор</t>
        </is>
      </c>
      <c r="U362" s="671">
        <f>IFERROR(U361/H361,"0")</f>
        <v/>
      </c>
      <c r="V362" s="671">
        <f>IFERROR(V361/H361,"0")</f>
        <v/>
      </c>
      <c r="W362" s="671">
        <f>IFERROR(IF(W361="",0,W361),"0")</f>
        <v/>
      </c>
      <c r="X362" s="672" t="n"/>
      <c r="Y362" s="672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69" t="n"/>
      <c r="M363" s="670" t="inlineStr">
        <is>
          <t>Итого</t>
        </is>
      </c>
      <c r="N363" s="640" t="n"/>
      <c r="O363" s="640" t="n"/>
      <c r="P363" s="640" t="n"/>
      <c r="Q363" s="640" t="n"/>
      <c r="R363" s="640" t="n"/>
      <c r="S363" s="641" t="n"/>
      <c r="T363" s="43" t="inlineStr">
        <is>
          <t>кг</t>
        </is>
      </c>
      <c r="U363" s="671">
        <f>IFERROR(SUM(U361:U361),"0")</f>
        <v/>
      </c>
      <c r="V363" s="671">
        <f>IFERROR(SUM(V361:V361),"0")</f>
        <v/>
      </c>
      <c r="W363" s="43" t="n"/>
      <c r="X363" s="672" t="n"/>
      <c r="Y363" s="672" t="n"/>
    </row>
    <row r="364" ht="14.25" customHeight="1">
      <c r="A364" s="370" t="inlineStr">
        <is>
          <t>Сырокопченые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27" customHeight="1">
      <c r="A365" s="64" t="inlineStr">
        <is>
          <t>SU003058</t>
        </is>
      </c>
      <c r="B365" s="64" t="inlineStr">
        <is>
          <t>P003620</t>
        </is>
      </c>
      <c r="C365" s="37" t="n">
        <v>4301032042</v>
      </c>
      <c r="D365" s="371" t="n">
        <v>4680115883017</v>
      </c>
      <c r="E365" s="632" t="n"/>
      <c r="F365" s="664" t="n">
        <v>0.03</v>
      </c>
      <c r="G365" s="38" t="n">
        <v>20</v>
      </c>
      <c r="H365" s="664" t="n">
        <v>0.6</v>
      </c>
      <c r="I365" s="664" t="n">
        <v>0.63</v>
      </c>
      <c r="J365" s="38" t="n">
        <v>350</v>
      </c>
      <c r="K365" s="39" t="inlineStr">
        <is>
          <t>ДК</t>
        </is>
      </c>
      <c r="L365" s="38" t="n">
        <v>60</v>
      </c>
      <c r="M365" s="866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5" s="666" t="n"/>
      <c r="O365" s="666" t="n"/>
      <c r="P365" s="666" t="n"/>
      <c r="Q365" s="632" t="n"/>
      <c r="R365" s="40" t="inlineStr"/>
      <c r="S365" s="40" t="inlineStr"/>
      <c r="T365" s="41" t="inlineStr">
        <is>
          <t>кг</t>
        </is>
      </c>
      <c r="U365" s="667" t="n">
        <v>0</v>
      </c>
      <c r="V365" s="668">
        <f>IFERROR(IF(U365="",0,CEILING((U365/$H365),1)*$H365),"")</f>
        <v/>
      </c>
      <c r="W365" s="42">
        <f>IFERROR(IF(V365=0,"",ROUNDUP(V365/H365,0)*0.00349),"")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SU003061</t>
        </is>
      </c>
      <c r="B366" s="64" t="inlineStr">
        <is>
          <t>P003621</t>
        </is>
      </c>
      <c r="C366" s="37" t="n">
        <v>4301032043</v>
      </c>
      <c r="D366" s="371" t="n">
        <v>4680115883031</v>
      </c>
      <c r="E366" s="632" t="n"/>
      <c r="F366" s="664" t="n">
        <v>0.03</v>
      </c>
      <c r="G366" s="38" t="n">
        <v>20</v>
      </c>
      <c r="H366" s="664" t="n">
        <v>0.6</v>
      </c>
      <c r="I366" s="664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7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6" s="666" t="n"/>
      <c r="O366" s="666" t="n"/>
      <c r="P366" s="666" t="n"/>
      <c r="Q366" s="632" t="n"/>
      <c r="R366" s="40" t="inlineStr"/>
      <c r="S366" s="40" t="inlineStr"/>
      <c r="T366" s="41" t="inlineStr">
        <is>
          <t>кг</t>
        </is>
      </c>
      <c r="U366" s="667" t="n">
        <v>0</v>
      </c>
      <c r="V366" s="668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SU003057</t>
        </is>
      </c>
      <c r="B367" s="64" t="inlineStr">
        <is>
          <t>P003619</t>
        </is>
      </c>
      <c r="C367" s="37" t="n">
        <v>4301032041</v>
      </c>
      <c r="D367" s="371" t="n">
        <v>4680115883024</v>
      </c>
      <c r="E367" s="632" t="n"/>
      <c r="F367" s="664" t="n">
        <v>0.03</v>
      </c>
      <c r="G367" s="38" t="n">
        <v>20</v>
      </c>
      <c r="H367" s="664" t="n">
        <v>0.6</v>
      </c>
      <c r="I367" s="664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68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7" s="666" t="n"/>
      <c r="O367" s="666" t="n"/>
      <c r="P367" s="666" t="n"/>
      <c r="Q367" s="632" t="n"/>
      <c r="R367" s="40" t="inlineStr"/>
      <c r="S367" s="40" t="inlineStr"/>
      <c r="T367" s="41" t="inlineStr">
        <is>
          <t>кг</t>
        </is>
      </c>
      <c r="U367" s="667" t="n">
        <v>0</v>
      </c>
      <c r="V367" s="668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79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69" t="n"/>
      <c r="M368" s="670" t="inlineStr">
        <is>
          <t>Итого</t>
        </is>
      </c>
      <c r="N368" s="640" t="n"/>
      <c r="O368" s="640" t="n"/>
      <c r="P368" s="640" t="n"/>
      <c r="Q368" s="640" t="n"/>
      <c r="R368" s="640" t="n"/>
      <c r="S368" s="641" t="n"/>
      <c r="T368" s="43" t="inlineStr">
        <is>
          <t>кор</t>
        </is>
      </c>
      <c r="U368" s="671">
        <f>IFERROR(U365/H365,"0")+IFERROR(U366/H366,"0")+IFERROR(U367/H367,"0")</f>
        <v/>
      </c>
      <c r="V368" s="671">
        <f>IFERROR(V365/H365,"0")+IFERROR(V366/H366,"0")+IFERROR(V367/H367,"0")</f>
        <v/>
      </c>
      <c r="W368" s="671">
        <f>IFERROR(IF(W365="",0,W365),"0")+IFERROR(IF(W366="",0,W366),"0")+IFERROR(IF(W367="",0,W367),"0")</f>
        <v/>
      </c>
      <c r="X368" s="672" t="n"/>
      <c r="Y368" s="67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69" t="n"/>
      <c r="M369" s="670" t="inlineStr">
        <is>
          <t>Итого</t>
        </is>
      </c>
      <c r="N369" s="640" t="n"/>
      <c r="O369" s="640" t="n"/>
      <c r="P369" s="640" t="n"/>
      <c r="Q369" s="640" t="n"/>
      <c r="R369" s="640" t="n"/>
      <c r="S369" s="641" t="n"/>
      <c r="T369" s="43" t="inlineStr">
        <is>
          <t>кг</t>
        </is>
      </c>
      <c r="U369" s="671">
        <f>IFERROR(SUM(U365:U367),"0")</f>
        <v/>
      </c>
      <c r="V369" s="671">
        <f>IFERROR(SUM(V365:V367),"0")</f>
        <v/>
      </c>
      <c r="W369" s="43" t="n"/>
      <c r="X369" s="672" t="n"/>
      <c r="Y369" s="672" t="n"/>
    </row>
    <row r="370" ht="14.25" customHeight="1">
      <c r="A370" s="370" t="inlineStr">
        <is>
          <t>Сыровяленые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0" t="n"/>
      <c r="Y370" s="370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1" t="n">
        <v>4680115882997</v>
      </c>
      <c r="E371" s="632" t="n"/>
      <c r="F371" s="664" t="n">
        <v>0.13</v>
      </c>
      <c r="G371" s="38" t="n">
        <v>10</v>
      </c>
      <c r="H371" s="664" t="n">
        <v>1.3</v>
      </c>
      <c r="I371" s="664" t="n">
        <v>1.46</v>
      </c>
      <c r="J371" s="38" t="n">
        <v>200</v>
      </c>
      <c r="K371" s="39" t="inlineStr">
        <is>
          <t>ДК</t>
        </is>
      </c>
      <c r="L371" s="38" t="n">
        <v>150</v>
      </c>
      <c r="M371" s="869" t="inlineStr">
        <is>
          <t>с/в колбасы «Филейбургская с филе сочного окорока» ф/в 0,13 н/о ТМ «Баварушка»</t>
        </is>
      </c>
      <c r="N371" s="666" t="n"/>
      <c r="O371" s="666" t="n"/>
      <c r="P371" s="666" t="n"/>
      <c r="Q371" s="632" t="n"/>
      <c r="R371" s="40" t="inlineStr"/>
      <c r="S371" s="40" t="inlineStr"/>
      <c r="T371" s="41" t="inlineStr">
        <is>
          <t>кг</t>
        </is>
      </c>
      <c r="U371" s="667" t="n">
        <v>0</v>
      </c>
      <c r="V371" s="668">
        <f>IFERROR(IF(U371="",0,CEILING((U371/$H371),1)*$H371),"")</f>
        <v/>
      </c>
      <c r="W371" s="42">
        <f>IFERROR(IF(V371=0,"",ROUNDUP(V371/H371,0)*0.00673),"")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79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69" t="n"/>
      <c r="M372" s="670" t="inlineStr">
        <is>
          <t>Итого</t>
        </is>
      </c>
      <c r="N372" s="640" t="n"/>
      <c r="O372" s="640" t="n"/>
      <c r="P372" s="640" t="n"/>
      <c r="Q372" s="640" t="n"/>
      <c r="R372" s="640" t="n"/>
      <c r="S372" s="641" t="n"/>
      <c r="T372" s="43" t="inlineStr">
        <is>
          <t>кор</t>
        </is>
      </c>
      <c r="U372" s="671">
        <f>IFERROR(U371/H371,"0")</f>
        <v/>
      </c>
      <c r="V372" s="671">
        <f>IFERROR(V371/H371,"0")</f>
        <v/>
      </c>
      <c r="W372" s="671">
        <f>IFERROR(IF(W371="",0,W371),"0")</f>
        <v/>
      </c>
      <c r="X372" s="672" t="n"/>
      <c r="Y372" s="672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69" t="n"/>
      <c r="M373" s="670" t="inlineStr">
        <is>
          <t>Итого</t>
        </is>
      </c>
      <c r="N373" s="640" t="n"/>
      <c r="O373" s="640" t="n"/>
      <c r="P373" s="640" t="n"/>
      <c r="Q373" s="640" t="n"/>
      <c r="R373" s="640" t="n"/>
      <c r="S373" s="641" t="n"/>
      <c r="T373" s="43" t="inlineStr">
        <is>
          <t>кг</t>
        </is>
      </c>
      <c r="U373" s="671">
        <f>IFERROR(SUM(U371:U371),"0")</f>
        <v/>
      </c>
      <c r="V373" s="671">
        <f>IFERROR(SUM(V371:V371),"0")</f>
        <v/>
      </c>
      <c r="W373" s="43" t="n"/>
      <c r="X373" s="672" t="n"/>
      <c r="Y373" s="672" t="n"/>
    </row>
    <row r="374" ht="16.5" customHeight="1">
      <c r="A374" s="369" t="inlineStr">
        <is>
          <t>Балыкбургская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69" t="n"/>
      <c r="Y374" s="369" t="n"/>
    </row>
    <row r="375" ht="14.25" customHeight="1">
      <c r="A375" s="370" t="inlineStr">
        <is>
          <t>Ветчины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70" t="n"/>
      <c r="Y375" s="370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1" t="n">
        <v>4607091389388</v>
      </c>
      <c r="E376" s="632" t="n"/>
      <c r="F376" s="664" t="n">
        <v>1.3</v>
      </c>
      <c r="G376" s="38" t="n">
        <v>4</v>
      </c>
      <c r="H376" s="664" t="n">
        <v>5.2</v>
      </c>
      <c r="I376" s="664" t="n">
        <v>5.608</v>
      </c>
      <c r="J376" s="38" t="n">
        <v>104</v>
      </c>
      <c r="K376" s="39" t="inlineStr">
        <is>
          <t>СК3</t>
        </is>
      </c>
      <c r="L376" s="38" t="n">
        <v>35</v>
      </c>
      <c r="M376" s="87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6" s="666" t="n"/>
      <c r="O376" s="666" t="n"/>
      <c r="P376" s="666" t="n"/>
      <c r="Q376" s="632" t="n"/>
      <c r="R376" s="40" t="inlineStr"/>
      <c r="S376" s="40" t="inlineStr"/>
      <c r="T376" s="41" t="inlineStr">
        <is>
          <t>кг</t>
        </is>
      </c>
      <c r="U376" s="667" t="n">
        <v>9</v>
      </c>
      <c r="V376" s="668">
        <f>IFERROR(IF(U376="",0,CEILING((U376/$H376),1)*$H376),"")</f>
        <v/>
      </c>
      <c r="W376" s="42">
        <f>IFERROR(IF(V376=0,"",ROUNDUP(V376/H376,0)*0.01196),"")</f>
        <v/>
      </c>
      <c r="X376" s="69" t="inlineStr"/>
      <c r="Y376" s="70" t="inlineStr"/>
      <c r="AC376" s="71" t="n"/>
      <c r="AZ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1" t="n">
        <v>4607091389364</v>
      </c>
      <c r="E377" s="632" t="n"/>
      <c r="F377" s="664" t="n">
        <v>0.42</v>
      </c>
      <c r="G377" s="38" t="n">
        <v>6</v>
      </c>
      <c r="H377" s="664" t="n">
        <v>2.52</v>
      </c>
      <c r="I377" s="664" t="n">
        <v>2.75</v>
      </c>
      <c r="J377" s="38" t="n">
        <v>156</v>
      </c>
      <c r="K377" s="39" t="inlineStr">
        <is>
          <t>СК3</t>
        </is>
      </c>
      <c r="L377" s="38" t="n">
        <v>35</v>
      </c>
      <c r="M377" s="87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7" s="666" t="n"/>
      <c r="O377" s="666" t="n"/>
      <c r="P377" s="666" t="n"/>
      <c r="Q377" s="632" t="n"/>
      <c r="R377" s="40" t="inlineStr"/>
      <c r="S377" s="40" t="inlineStr"/>
      <c r="T377" s="41" t="inlineStr">
        <is>
          <t>кг</t>
        </is>
      </c>
      <c r="U377" s="667" t="n">
        <v>0</v>
      </c>
      <c r="V377" s="668">
        <f>IFERROR(IF(U377="",0,CEILING((U377/$H377),1)*$H377),"")</f>
        <v/>
      </c>
      <c r="W377" s="42">
        <f>IFERROR(IF(V377=0,"",ROUNDUP(V377/H377,0)*0.00753),"")</f>
        <v/>
      </c>
      <c r="X377" s="69" t="inlineStr"/>
      <c r="Y377" s="70" t="inlineStr"/>
      <c r="AC377" s="71" t="n"/>
      <c r="AZ377" s="272" t="inlineStr">
        <is>
          <t>КИ</t>
        </is>
      </c>
    </row>
    <row r="378">
      <c r="A378" s="379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69" t="n"/>
      <c r="M378" s="670" t="inlineStr">
        <is>
          <t>Итого</t>
        </is>
      </c>
      <c r="N378" s="640" t="n"/>
      <c r="O378" s="640" t="n"/>
      <c r="P378" s="640" t="n"/>
      <c r="Q378" s="640" t="n"/>
      <c r="R378" s="640" t="n"/>
      <c r="S378" s="641" t="n"/>
      <c r="T378" s="43" t="inlineStr">
        <is>
          <t>кор</t>
        </is>
      </c>
      <c r="U378" s="671">
        <f>IFERROR(U376/H376,"0")+IFERROR(U377/H377,"0")</f>
        <v/>
      </c>
      <c r="V378" s="671">
        <f>IFERROR(V376/H376,"0")+IFERROR(V377/H377,"0")</f>
        <v/>
      </c>
      <c r="W378" s="671">
        <f>IFERROR(IF(W376="",0,W376),"0")+IFERROR(IF(W377="",0,W377),"0")</f>
        <v/>
      </c>
      <c r="X378" s="672" t="n"/>
      <c r="Y378" s="67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69" t="n"/>
      <c r="M379" s="670" t="inlineStr">
        <is>
          <t>Итого</t>
        </is>
      </c>
      <c r="N379" s="640" t="n"/>
      <c r="O379" s="640" t="n"/>
      <c r="P379" s="640" t="n"/>
      <c r="Q379" s="640" t="n"/>
      <c r="R379" s="640" t="n"/>
      <c r="S379" s="641" t="n"/>
      <c r="T379" s="43" t="inlineStr">
        <is>
          <t>кг</t>
        </is>
      </c>
      <c r="U379" s="671">
        <f>IFERROR(SUM(U376:U377),"0")</f>
        <v/>
      </c>
      <c r="V379" s="671">
        <f>IFERROR(SUM(V376:V377),"0")</f>
        <v/>
      </c>
      <c r="W379" s="43" t="n"/>
      <c r="X379" s="672" t="n"/>
      <c r="Y379" s="672" t="n"/>
    </row>
    <row r="380" ht="14.25" customHeight="1">
      <c r="A380" s="370" t="inlineStr">
        <is>
          <t>Копченые колбасы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0" t="n"/>
      <c r="Y380" s="370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1" t="n">
        <v>4607091389739</v>
      </c>
      <c r="E381" s="632" t="n"/>
      <c r="F381" s="664" t="n">
        <v>0.7</v>
      </c>
      <c r="G381" s="38" t="n">
        <v>6</v>
      </c>
      <c r="H381" s="664" t="n">
        <v>4.2</v>
      </c>
      <c r="I381" s="664" t="n">
        <v>4.43</v>
      </c>
      <c r="J381" s="38" t="n">
        <v>156</v>
      </c>
      <c r="K381" s="39" t="inlineStr">
        <is>
          <t>СК1</t>
        </is>
      </c>
      <c r="L381" s="38" t="n">
        <v>45</v>
      </c>
      <c r="M381" s="87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1" s="666" t="n"/>
      <c r="O381" s="666" t="n"/>
      <c r="P381" s="666" t="n"/>
      <c r="Q381" s="632" t="n"/>
      <c r="R381" s="40" t="inlineStr"/>
      <c r="S381" s="40" t="inlineStr"/>
      <c r="T381" s="41" t="inlineStr">
        <is>
          <t>кг</t>
        </is>
      </c>
      <c r="U381" s="667" t="n">
        <v>0</v>
      </c>
      <c r="V381" s="668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1" t="n">
        <v>4680115883048</v>
      </c>
      <c r="E382" s="632" t="n"/>
      <c r="F382" s="664" t="n">
        <v>1</v>
      </c>
      <c r="G382" s="38" t="n">
        <v>4</v>
      </c>
      <c r="H382" s="664" t="n">
        <v>4</v>
      </c>
      <c r="I382" s="664" t="n">
        <v>4.21</v>
      </c>
      <c r="J382" s="38" t="n">
        <v>120</v>
      </c>
      <c r="K382" s="39" t="inlineStr">
        <is>
          <t>СК2</t>
        </is>
      </c>
      <c r="L382" s="38" t="n">
        <v>40</v>
      </c>
      <c r="M382" s="8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2" s="666" t="n"/>
      <c r="O382" s="666" t="n"/>
      <c r="P382" s="666" t="n"/>
      <c r="Q382" s="632" t="n"/>
      <c r="R382" s="40" t="inlineStr"/>
      <c r="S382" s="40" t="inlineStr"/>
      <c r="T382" s="41" t="inlineStr">
        <is>
          <t>кг</t>
        </is>
      </c>
      <c r="U382" s="667" t="n">
        <v>0</v>
      </c>
      <c r="V382" s="66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1" t="n">
        <v>4607091389425</v>
      </c>
      <c r="E383" s="632" t="n"/>
      <c r="F383" s="664" t="n">
        <v>0.35</v>
      </c>
      <c r="G383" s="38" t="n">
        <v>6</v>
      </c>
      <c r="H383" s="664" t="n">
        <v>2.1</v>
      </c>
      <c r="I383" s="664" t="n">
        <v>2.23</v>
      </c>
      <c r="J383" s="38" t="n">
        <v>234</v>
      </c>
      <c r="K383" s="39" t="inlineStr">
        <is>
          <t>СК2</t>
        </is>
      </c>
      <c r="L383" s="38" t="n">
        <v>45</v>
      </c>
      <c r="M383" s="8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3" s="666" t="n"/>
      <c r="O383" s="666" t="n"/>
      <c r="P383" s="666" t="n"/>
      <c r="Q383" s="632" t="n"/>
      <c r="R383" s="40" t="inlineStr"/>
      <c r="S383" s="40" t="inlineStr"/>
      <c r="T383" s="41" t="inlineStr">
        <is>
          <t>кг</t>
        </is>
      </c>
      <c r="U383" s="667" t="n">
        <v>0</v>
      </c>
      <c r="V383" s="668">
        <f>IFERROR(IF(U383="",0,CEILING((U383/$H383),1)*$H383),"")</f>
        <v/>
      </c>
      <c r="W383" s="42">
        <f>IFERROR(IF(V383=0,"",ROUNDUP(V383/H383,0)*0.00502),"")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1" t="n">
        <v>4680115882911</v>
      </c>
      <c r="E384" s="632" t="n"/>
      <c r="F384" s="664" t="n">
        <v>0.4</v>
      </c>
      <c r="G384" s="38" t="n">
        <v>6</v>
      </c>
      <c r="H384" s="664" t="n">
        <v>2.4</v>
      </c>
      <c r="I384" s="664" t="n">
        <v>2.53</v>
      </c>
      <c r="J384" s="38" t="n">
        <v>234</v>
      </c>
      <c r="K384" s="39" t="inlineStr">
        <is>
          <t>СК2</t>
        </is>
      </c>
      <c r="L384" s="38" t="n">
        <v>40</v>
      </c>
      <c r="M384" s="875" t="inlineStr">
        <is>
          <t>П/к колбасы «Балыкбургская по-баварски» Фикс.вес 0,4 н/о мгс ТМ «Баварушка»</t>
        </is>
      </c>
      <c r="N384" s="666" t="n"/>
      <c r="O384" s="666" t="n"/>
      <c r="P384" s="666" t="n"/>
      <c r="Q384" s="632" t="n"/>
      <c r="R384" s="40" t="inlineStr"/>
      <c r="S384" s="40" t="inlineStr"/>
      <c r="T384" s="41" t="inlineStr">
        <is>
          <t>кг</t>
        </is>
      </c>
      <c r="U384" s="667" t="n">
        <v>0</v>
      </c>
      <c r="V384" s="668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1" t="n">
        <v>4680115880771</v>
      </c>
      <c r="E385" s="632" t="n"/>
      <c r="F385" s="664" t="n">
        <v>0.28</v>
      </c>
      <c r="G385" s="38" t="n">
        <v>6</v>
      </c>
      <c r="H385" s="664" t="n">
        <v>1.68</v>
      </c>
      <c r="I385" s="664" t="n">
        <v>1.81</v>
      </c>
      <c r="J385" s="38" t="n">
        <v>234</v>
      </c>
      <c r="K385" s="39" t="inlineStr">
        <is>
          <t>СК2</t>
        </is>
      </c>
      <c r="L385" s="38" t="n">
        <v>45</v>
      </c>
      <c r="M385" s="8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5" s="666" t="n"/>
      <c r="O385" s="666" t="n"/>
      <c r="P385" s="666" t="n"/>
      <c r="Q385" s="632" t="n"/>
      <c r="R385" s="40" t="inlineStr"/>
      <c r="S385" s="40" t="inlineStr"/>
      <c r="T385" s="41" t="inlineStr">
        <is>
          <t>кг</t>
        </is>
      </c>
      <c r="U385" s="667" t="n">
        <v>0</v>
      </c>
      <c r="V385" s="668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1" t="n">
        <v>4607091389500</v>
      </c>
      <c r="E386" s="632" t="n"/>
      <c r="F386" s="664" t="n">
        <v>0.35</v>
      </c>
      <c r="G386" s="38" t="n">
        <v>6</v>
      </c>
      <c r="H386" s="664" t="n">
        <v>2.1</v>
      </c>
      <c r="I386" s="664" t="n">
        <v>2.23</v>
      </c>
      <c r="J386" s="38" t="n">
        <v>234</v>
      </c>
      <c r="K386" s="39" t="inlineStr">
        <is>
          <t>СК2</t>
        </is>
      </c>
      <c r="L386" s="38" t="n">
        <v>45</v>
      </c>
      <c r="M386" s="87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6" s="666" t="n"/>
      <c r="O386" s="666" t="n"/>
      <c r="P386" s="666" t="n"/>
      <c r="Q386" s="632" t="n"/>
      <c r="R386" s="40" t="inlineStr"/>
      <c r="S386" s="40" t="inlineStr"/>
      <c r="T386" s="41" t="inlineStr">
        <is>
          <t>кг</t>
        </is>
      </c>
      <c r="U386" s="667" t="n">
        <v>7</v>
      </c>
      <c r="V386" s="668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1" t="n">
        <v>4680115881983</v>
      </c>
      <c r="E387" s="632" t="n"/>
      <c r="F387" s="664" t="n">
        <v>0.28</v>
      </c>
      <c r="G387" s="38" t="n">
        <v>4</v>
      </c>
      <c r="H387" s="664" t="n">
        <v>1.12</v>
      </c>
      <c r="I387" s="664" t="n">
        <v>1.252</v>
      </c>
      <c r="J387" s="38" t="n">
        <v>234</v>
      </c>
      <c r="K387" s="39" t="inlineStr">
        <is>
          <t>СК2</t>
        </is>
      </c>
      <c r="L387" s="38" t="n">
        <v>40</v>
      </c>
      <c r="M387" s="8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7" s="666" t="n"/>
      <c r="O387" s="666" t="n"/>
      <c r="P387" s="666" t="n"/>
      <c r="Q387" s="632" t="n"/>
      <c r="R387" s="40" t="inlineStr"/>
      <c r="S387" s="40" t="inlineStr"/>
      <c r="T387" s="41" t="inlineStr">
        <is>
          <t>кг</t>
        </is>
      </c>
      <c r="U387" s="667" t="n">
        <v>0</v>
      </c>
      <c r="V387" s="668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>
      <c r="A388" s="379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69" t="n"/>
      <c r="M388" s="670" t="inlineStr">
        <is>
          <t>Итого</t>
        </is>
      </c>
      <c r="N388" s="640" t="n"/>
      <c r="O388" s="640" t="n"/>
      <c r="P388" s="640" t="n"/>
      <c r="Q388" s="640" t="n"/>
      <c r="R388" s="640" t="n"/>
      <c r="S388" s="641" t="n"/>
      <c r="T388" s="43" t="inlineStr">
        <is>
          <t>кор</t>
        </is>
      </c>
      <c r="U388" s="671">
        <f>IFERROR(U381/H381,"0")+IFERROR(U382/H382,"0")+IFERROR(U383/H383,"0")+IFERROR(U384/H384,"0")+IFERROR(U385/H385,"0")+IFERROR(U386/H386,"0")+IFERROR(U387/H387,"0")</f>
        <v/>
      </c>
      <c r="V388" s="671">
        <f>IFERROR(V381/H381,"0")+IFERROR(V382/H382,"0")+IFERROR(V383/H383,"0")+IFERROR(V384/H384,"0")+IFERROR(V385/H385,"0")+IFERROR(V386/H386,"0")+IFERROR(V387/H387,"0")</f>
        <v/>
      </c>
      <c r="W388" s="671">
        <f>IFERROR(IF(W381="",0,W381),"0")+IFERROR(IF(W382="",0,W382),"0")+IFERROR(IF(W383="",0,W383),"0")+IFERROR(IF(W384="",0,W384),"0")+IFERROR(IF(W385="",0,W385),"0")+IFERROR(IF(W386="",0,W386),"0")+IFERROR(IF(W387="",0,W387),"0")</f>
        <v/>
      </c>
      <c r="X388" s="672" t="n"/>
      <c r="Y388" s="672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69" t="n"/>
      <c r="M389" s="670" t="inlineStr">
        <is>
          <t>Итого</t>
        </is>
      </c>
      <c r="N389" s="640" t="n"/>
      <c r="O389" s="640" t="n"/>
      <c r="P389" s="640" t="n"/>
      <c r="Q389" s="640" t="n"/>
      <c r="R389" s="640" t="n"/>
      <c r="S389" s="641" t="n"/>
      <c r="T389" s="43" t="inlineStr">
        <is>
          <t>кг</t>
        </is>
      </c>
      <c r="U389" s="671">
        <f>IFERROR(SUM(U381:U387),"0")</f>
        <v/>
      </c>
      <c r="V389" s="671">
        <f>IFERROR(SUM(V381:V387),"0")</f>
        <v/>
      </c>
      <c r="W389" s="43" t="n"/>
      <c r="X389" s="672" t="n"/>
      <c r="Y389" s="672" t="n"/>
    </row>
    <row r="390" ht="14.25" customHeight="1">
      <c r="A390" s="370" t="inlineStr">
        <is>
          <t>Сырокопченые колбасы</t>
        </is>
      </c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370" t="n"/>
      <c r="Y390" s="370" t="n"/>
    </row>
    <row r="391" ht="27" customHeight="1">
      <c r="A391" s="64" t="inlineStr">
        <is>
          <t>SU003059</t>
        </is>
      </c>
      <c r="B391" s="64" t="inlineStr">
        <is>
          <t>P003623</t>
        </is>
      </c>
      <c r="C391" s="37" t="n">
        <v>4301032044</v>
      </c>
      <c r="D391" s="371" t="n">
        <v>4680115883000</v>
      </c>
      <c r="E391" s="632" t="n"/>
      <c r="F391" s="664" t="n">
        <v>0.03</v>
      </c>
      <c r="G391" s="38" t="n">
        <v>20</v>
      </c>
      <c r="H391" s="664" t="n">
        <v>0.6</v>
      </c>
      <c r="I391" s="664" t="n">
        <v>0.63</v>
      </c>
      <c r="J391" s="38" t="n">
        <v>350</v>
      </c>
      <c r="K391" s="39" t="inlineStr">
        <is>
          <t>ДК</t>
        </is>
      </c>
      <c r="L391" s="38" t="n">
        <v>60</v>
      </c>
      <c r="M391" s="879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1" s="666" t="n"/>
      <c r="O391" s="666" t="n"/>
      <c r="P391" s="666" t="n"/>
      <c r="Q391" s="632" t="n"/>
      <c r="R391" s="40" t="inlineStr"/>
      <c r="S391" s="40" t="inlineStr"/>
      <c r="T391" s="41" t="inlineStr">
        <is>
          <t>кг</t>
        </is>
      </c>
      <c r="U391" s="667" t="n">
        <v>0</v>
      </c>
      <c r="V391" s="668">
        <f>IFERROR(IF(U391="",0,CEILING((U391/$H391),1)*$H391),"")</f>
        <v/>
      </c>
      <c r="W391" s="42">
        <f>IFERROR(IF(V391=0,"",ROUNDUP(V391/H391,0)*0.00349),"")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79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69" t="n"/>
      <c r="M392" s="670" t="inlineStr">
        <is>
          <t>Итого</t>
        </is>
      </c>
      <c r="N392" s="640" t="n"/>
      <c r="O392" s="640" t="n"/>
      <c r="P392" s="640" t="n"/>
      <c r="Q392" s="640" t="n"/>
      <c r="R392" s="640" t="n"/>
      <c r="S392" s="641" t="n"/>
      <c r="T392" s="43" t="inlineStr">
        <is>
          <t>кор</t>
        </is>
      </c>
      <c r="U392" s="671">
        <f>IFERROR(U391/H391,"0")</f>
        <v/>
      </c>
      <c r="V392" s="671">
        <f>IFERROR(V391/H391,"0")</f>
        <v/>
      </c>
      <c r="W392" s="671">
        <f>IFERROR(IF(W391="",0,W391),"0")</f>
        <v/>
      </c>
      <c r="X392" s="672" t="n"/>
      <c r="Y392" s="672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69" t="n"/>
      <c r="M393" s="670" t="inlineStr">
        <is>
          <t>Итого</t>
        </is>
      </c>
      <c r="N393" s="640" t="n"/>
      <c r="O393" s="640" t="n"/>
      <c r="P393" s="640" t="n"/>
      <c r="Q393" s="640" t="n"/>
      <c r="R393" s="640" t="n"/>
      <c r="S393" s="641" t="n"/>
      <c r="T393" s="43" t="inlineStr">
        <is>
          <t>кг</t>
        </is>
      </c>
      <c r="U393" s="671">
        <f>IFERROR(SUM(U391:U391),"0")</f>
        <v/>
      </c>
      <c r="V393" s="671">
        <f>IFERROR(SUM(V391:V391),"0")</f>
        <v/>
      </c>
      <c r="W393" s="43" t="n"/>
      <c r="X393" s="672" t="n"/>
      <c r="Y393" s="672" t="n"/>
    </row>
    <row r="394" ht="14.25" customHeight="1">
      <c r="A394" s="370" t="inlineStr">
        <is>
          <t>Сыровяленые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0" t="n"/>
      <c r="Y394" s="370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71" t="n">
        <v>4680115882980</v>
      </c>
      <c r="E395" s="632" t="n"/>
      <c r="F395" s="664" t="n">
        <v>0.13</v>
      </c>
      <c r="G395" s="38" t="n">
        <v>10</v>
      </c>
      <c r="H395" s="664" t="n">
        <v>1.3</v>
      </c>
      <c r="I395" s="664" t="n">
        <v>1.46</v>
      </c>
      <c r="J395" s="38" t="n">
        <v>200</v>
      </c>
      <c r="K395" s="39" t="inlineStr">
        <is>
          <t>ДК</t>
        </is>
      </c>
      <c r="L395" s="38" t="n">
        <v>150</v>
      </c>
      <c r="M395" s="88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5" s="666" t="n"/>
      <c r="O395" s="666" t="n"/>
      <c r="P395" s="666" t="n"/>
      <c r="Q395" s="632" t="n"/>
      <c r="R395" s="40" t="inlineStr"/>
      <c r="S395" s="40" t="inlineStr"/>
      <c r="T395" s="41" t="inlineStr">
        <is>
          <t>кг</t>
        </is>
      </c>
      <c r="U395" s="667" t="n">
        <v>0</v>
      </c>
      <c r="V395" s="668">
        <f>IFERROR(IF(U395="",0,CEILING((U395/$H395),1)*$H395),"")</f>
        <v/>
      </c>
      <c r="W395" s="42">
        <f>IFERROR(IF(V395=0,"",ROUNDUP(V395/H395,0)*0.00673),"")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7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69" t="n"/>
      <c r="M396" s="670" t="inlineStr">
        <is>
          <t>Итого</t>
        </is>
      </c>
      <c r="N396" s="640" t="n"/>
      <c r="O396" s="640" t="n"/>
      <c r="P396" s="640" t="n"/>
      <c r="Q396" s="640" t="n"/>
      <c r="R396" s="640" t="n"/>
      <c r="S396" s="641" t="n"/>
      <c r="T396" s="43" t="inlineStr">
        <is>
          <t>кор</t>
        </is>
      </c>
      <c r="U396" s="671">
        <f>IFERROR(U395/H395,"0")</f>
        <v/>
      </c>
      <c r="V396" s="671">
        <f>IFERROR(V395/H395,"0")</f>
        <v/>
      </c>
      <c r="W396" s="671">
        <f>IFERROR(IF(W395="",0,W395),"0")</f>
        <v/>
      </c>
      <c r="X396" s="672" t="n"/>
      <c r="Y396" s="67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69" t="n"/>
      <c r="M397" s="670" t="inlineStr">
        <is>
          <t>Итого</t>
        </is>
      </c>
      <c r="N397" s="640" t="n"/>
      <c r="O397" s="640" t="n"/>
      <c r="P397" s="640" t="n"/>
      <c r="Q397" s="640" t="n"/>
      <c r="R397" s="640" t="n"/>
      <c r="S397" s="641" t="n"/>
      <c r="T397" s="43" t="inlineStr">
        <is>
          <t>кг</t>
        </is>
      </c>
      <c r="U397" s="671">
        <f>IFERROR(SUM(U395:U395),"0")</f>
        <v/>
      </c>
      <c r="V397" s="671">
        <f>IFERROR(SUM(V395:V395),"0")</f>
        <v/>
      </c>
      <c r="W397" s="43" t="n"/>
      <c r="X397" s="672" t="n"/>
      <c r="Y397" s="672" t="n"/>
    </row>
    <row r="398" ht="27.75" customHeight="1">
      <c r="A398" s="368" t="inlineStr">
        <is>
          <t>Дугушка</t>
        </is>
      </c>
      <c r="B398" s="663" t="n"/>
      <c r="C398" s="663" t="n"/>
      <c r="D398" s="663" t="n"/>
      <c r="E398" s="663" t="n"/>
      <c r="F398" s="663" t="n"/>
      <c r="G398" s="663" t="n"/>
      <c r="H398" s="663" t="n"/>
      <c r="I398" s="663" t="n"/>
      <c r="J398" s="663" t="n"/>
      <c r="K398" s="663" t="n"/>
      <c r="L398" s="663" t="n"/>
      <c r="M398" s="663" t="n"/>
      <c r="N398" s="663" t="n"/>
      <c r="O398" s="663" t="n"/>
      <c r="P398" s="663" t="n"/>
      <c r="Q398" s="663" t="n"/>
      <c r="R398" s="663" t="n"/>
      <c r="S398" s="663" t="n"/>
      <c r="T398" s="663" t="n"/>
      <c r="U398" s="663" t="n"/>
      <c r="V398" s="663" t="n"/>
      <c r="W398" s="663" t="n"/>
      <c r="X398" s="55" t="n"/>
      <c r="Y398" s="55" t="n"/>
    </row>
    <row r="399" ht="16.5" customHeight="1">
      <c r="A399" s="369" t="inlineStr">
        <is>
          <t>Дугушка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9" t="n"/>
      <c r="Y399" s="369" t="n"/>
    </row>
    <row r="400" ht="14.25" customHeight="1">
      <c r="A400" s="37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0" t="n"/>
      <c r="Y400" s="370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71" t="n">
        <v>4607091389067</v>
      </c>
      <c r="E401" s="632" t="n"/>
      <c r="F401" s="664" t="n">
        <v>0.88</v>
      </c>
      <c r="G401" s="38" t="n">
        <v>6</v>
      </c>
      <c r="H401" s="664" t="n">
        <v>5.28</v>
      </c>
      <c r="I401" s="664" t="n">
        <v>5.64</v>
      </c>
      <c r="J401" s="38" t="n">
        <v>104</v>
      </c>
      <c r="K401" s="39" t="inlineStr">
        <is>
          <t>СК3</t>
        </is>
      </c>
      <c r="L401" s="38" t="n">
        <v>55</v>
      </c>
      <c r="M401" s="88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1" s="666" t="n"/>
      <c r="O401" s="666" t="n"/>
      <c r="P401" s="666" t="n"/>
      <c r="Q401" s="632" t="n"/>
      <c r="R401" s="40" t="inlineStr"/>
      <c r="S401" s="40" t="inlineStr"/>
      <c r="T401" s="41" t="inlineStr">
        <is>
          <t>кг</t>
        </is>
      </c>
      <c r="U401" s="667" t="n">
        <v>80</v>
      </c>
      <c r="V401" s="668">
        <f>IFERROR(IF(U401="",0,CEILING((U401/$H401),1)*$H401),"")</f>
        <v/>
      </c>
      <c r="W401" s="42">
        <f>IFERROR(IF(V401=0,"",ROUNDUP(V401/H401,0)*0.01196),"")</f>
        <v/>
      </c>
      <c r="X401" s="69" t="inlineStr"/>
      <c r="Y401" s="70" t="inlineStr"/>
      <c r="AC401" s="71" t="n"/>
      <c r="AZ401" s="282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71" t="n">
        <v>4607091383522</v>
      </c>
      <c r="E402" s="632" t="n"/>
      <c r="F402" s="664" t="n">
        <v>0.88</v>
      </c>
      <c r="G402" s="38" t="n">
        <v>6</v>
      </c>
      <c r="H402" s="664" t="n">
        <v>5.28</v>
      </c>
      <c r="I402" s="664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8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2" s="666" t="n"/>
      <c r="O402" s="666" t="n"/>
      <c r="P402" s="666" t="n"/>
      <c r="Q402" s="632" t="n"/>
      <c r="R402" s="40" t="inlineStr"/>
      <c r="S402" s="40" t="inlineStr"/>
      <c r="T402" s="41" t="inlineStr">
        <is>
          <t>кг</t>
        </is>
      </c>
      <c r="U402" s="667" t="n">
        <v>200</v>
      </c>
      <c r="V402" s="668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71" t="n">
        <v>4607091384437</v>
      </c>
      <c r="E403" s="632" t="n"/>
      <c r="F403" s="664" t="n">
        <v>0.88</v>
      </c>
      <c r="G403" s="38" t="n">
        <v>6</v>
      </c>
      <c r="H403" s="664" t="n">
        <v>5.28</v>
      </c>
      <c r="I403" s="664" t="n">
        <v>5.64</v>
      </c>
      <c r="J403" s="38" t="n">
        <v>104</v>
      </c>
      <c r="K403" s="39" t="inlineStr">
        <is>
          <t>СК1</t>
        </is>
      </c>
      <c r="L403" s="38" t="n">
        <v>50</v>
      </c>
      <c r="M403" s="88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3" s="666" t="n"/>
      <c r="O403" s="666" t="n"/>
      <c r="P403" s="666" t="n"/>
      <c r="Q403" s="632" t="n"/>
      <c r="R403" s="40" t="inlineStr"/>
      <c r="S403" s="40" t="inlineStr"/>
      <c r="T403" s="41" t="inlineStr">
        <is>
          <t>кг</t>
        </is>
      </c>
      <c r="U403" s="667" t="n">
        <v>29</v>
      </c>
      <c r="V403" s="668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71" t="n">
        <v>4607091389104</v>
      </c>
      <c r="E404" s="632" t="n"/>
      <c r="F404" s="664" t="n">
        <v>0.88</v>
      </c>
      <c r="G404" s="38" t="n">
        <v>6</v>
      </c>
      <c r="H404" s="664" t="n">
        <v>5.28</v>
      </c>
      <c r="I404" s="664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4" s="666" t="n"/>
      <c r="O404" s="666" t="n"/>
      <c r="P404" s="666" t="n"/>
      <c r="Q404" s="632" t="n"/>
      <c r="R404" s="40" t="inlineStr"/>
      <c r="S404" s="40" t="inlineStr"/>
      <c r="T404" s="41" t="inlineStr">
        <is>
          <t>кг</t>
        </is>
      </c>
      <c r="U404" s="667" t="n">
        <v>120</v>
      </c>
      <c r="V404" s="668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71" t="n">
        <v>4680115880603</v>
      </c>
      <c r="E405" s="632" t="n"/>
      <c r="F405" s="664" t="n">
        <v>0.6</v>
      </c>
      <c r="G405" s="38" t="n">
        <v>6</v>
      </c>
      <c r="H405" s="664" t="n">
        <v>3.6</v>
      </c>
      <c r="I405" s="664" t="n">
        <v>3.84</v>
      </c>
      <c r="J405" s="38" t="n">
        <v>120</v>
      </c>
      <c r="K405" s="39" t="inlineStr">
        <is>
          <t>СК1</t>
        </is>
      </c>
      <c r="L405" s="38" t="n">
        <v>55</v>
      </c>
      <c r="M405" s="88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5" s="666" t="n"/>
      <c r="O405" s="666" t="n"/>
      <c r="P405" s="666" t="n"/>
      <c r="Q405" s="632" t="n"/>
      <c r="R405" s="40" t="inlineStr"/>
      <c r="S405" s="40" t="inlineStr"/>
      <c r="T405" s="41" t="inlineStr">
        <is>
          <t>кг</t>
        </is>
      </c>
      <c r="U405" s="667" t="n">
        <v>0</v>
      </c>
      <c r="V405" s="668">
        <f>IFERROR(IF(U405="",0,CEILING((U405/$H405),1)*$H405),"")</f>
        <v/>
      </c>
      <c r="W405" s="42">
        <f>IFERROR(IF(V405=0,"",ROUNDUP(V405/H405,0)*0.00937),"")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71" t="n">
        <v>4607091389999</v>
      </c>
      <c r="E406" s="632" t="n"/>
      <c r="F406" s="664" t="n">
        <v>0.6</v>
      </c>
      <c r="G406" s="38" t="n">
        <v>6</v>
      </c>
      <c r="H406" s="664" t="n">
        <v>3.6</v>
      </c>
      <c r="I406" s="664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6" s="666" t="n"/>
      <c r="O406" s="666" t="n"/>
      <c r="P406" s="666" t="n"/>
      <c r="Q406" s="632" t="n"/>
      <c r="R406" s="40" t="inlineStr"/>
      <c r="S406" s="40" t="inlineStr"/>
      <c r="T406" s="41" t="inlineStr">
        <is>
          <t>кг</t>
        </is>
      </c>
      <c r="U406" s="667" t="n">
        <v>0</v>
      </c>
      <c r="V406" s="668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71" t="n">
        <v>4680115882782</v>
      </c>
      <c r="E407" s="632" t="n"/>
      <c r="F407" s="664" t="n">
        <v>0.6</v>
      </c>
      <c r="G407" s="38" t="n">
        <v>6</v>
      </c>
      <c r="H407" s="664" t="n">
        <v>3.6</v>
      </c>
      <c r="I407" s="664" t="n">
        <v>3.84</v>
      </c>
      <c r="J407" s="38" t="n">
        <v>120</v>
      </c>
      <c r="K407" s="39" t="inlineStr">
        <is>
          <t>СК1</t>
        </is>
      </c>
      <c r="L407" s="38" t="n">
        <v>50</v>
      </c>
      <c r="M407" s="8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7" s="666" t="n"/>
      <c r="O407" s="666" t="n"/>
      <c r="P407" s="666" t="n"/>
      <c r="Q407" s="632" t="n"/>
      <c r="R407" s="40" t="inlineStr"/>
      <c r="S407" s="40" t="inlineStr"/>
      <c r="T407" s="41" t="inlineStr">
        <is>
          <t>кг</t>
        </is>
      </c>
      <c r="U407" s="667" t="n">
        <v>0</v>
      </c>
      <c r="V407" s="668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71" t="n">
        <v>4607091389098</v>
      </c>
      <c r="E408" s="632" t="n"/>
      <c r="F408" s="664" t="n">
        <v>0.4</v>
      </c>
      <c r="G408" s="38" t="n">
        <v>6</v>
      </c>
      <c r="H408" s="664" t="n">
        <v>2.4</v>
      </c>
      <c r="I408" s="664" t="n">
        <v>2.6</v>
      </c>
      <c r="J408" s="38" t="n">
        <v>156</v>
      </c>
      <c r="K408" s="39" t="inlineStr">
        <is>
          <t>СК3</t>
        </is>
      </c>
      <c r="L408" s="38" t="n">
        <v>50</v>
      </c>
      <c r="M408" s="8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8" s="666" t="n"/>
      <c r="O408" s="666" t="n"/>
      <c r="P408" s="666" t="n"/>
      <c r="Q408" s="632" t="n"/>
      <c r="R408" s="40" t="inlineStr"/>
      <c r="S408" s="40" t="inlineStr"/>
      <c r="T408" s="41" t="inlineStr">
        <is>
          <t>кг</t>
        </is>
      </c>
      <c r="U408" s="667" t="n">
        <v>0</v>
      </c>
      <c r="V408" s="668">
        <f>IFERROR(IF(U408="",0,CEILING((U408/$H408),1)*$H408),"")</f>
        <v/>
      </c>
      <c r="W408" s="42">
        <f>IFERROR(IF(V408=0,"",ROUNDUP(V408/H408,0)*0.00753),"")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71" t="n">
        <v>4607091389982</v>
      </c>
      <c r="E409" s="632" t="n"/>
      <c r="F409" s="664" t="n">
        <v>0.6</v>
      </c>
      <c r="G409" s="38" t="n">
        <v>6</v>
      </c>
      <c r="H409" s="664" t="n">
        <v>3.6</v>
      </c>
      <c r="I409" s="664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09" s="666" t="n"/>
      <c r="O409" s="666" t="n"/>
      <c r="P409" s="666" t="n"/>
      <c r="Q409" s="632" t="n"/>
      <c r="R409" s="40" t="inlineStr"/>
      <c r="S409" s="40" t="inlineStr"/>
      <c r="T409" s="41" t="inlineStr">
        <is>
          <t>кг</t>
        </is>
      </c>
      <c r="U409" s="667" t="n">
        <v>0</v>
      </c>
      <c r="V409" s="668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>
      <c r="A410" s="379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669" t="n"/>
      <c r="M410" s="670" t="inlineStr">
        <is>
          <t>Итого</t>
        </is>
      </c>
      <c r="N410" s="640" t="n"/>
      <c r="O410" s="640" t="n"/>
      <c r="P410" s="640" t="n"/>
      <c r="Q410" s="640" t="n"/>
      <c r="R410" s="640" t="n"/>
      <c r="S410" s="641" t="n"/>
      <c r="T410" s="43" t="inlineStr">
        <is>
          <t>кор</t>
        </is>
      </c>
      <c r="U410" s="671">
        <f>IFERROR(U401/H401,"0")+IFERROR(U402/H402,"0")+IFERROR(U403/H403,"0")+IFERROR(U404/H404,"0")+IFERROR(U405/H405,"0")+IFERROR(U406/H406,"0")+IFERROR(U407/H407,"0")+IFERROR(U408/H408,"0")+IFERROR(U409/H409,"0")</f>
        <v/>
      </c>
      <c r="V410" s="671">
        <f>IFERROR(V401/H401,"0")+IFERROR(V402/H402,"0")+IFERROR(V403/H403,"0")+IFERROR(V404/H404,"0")+IFERROR(V405/H405,"0")+IFERROR(V406/H406,"0")+IFERROR(V407/H407,"0")+IFERROR(V408/H408,"0")+IFERROR(V409/H409,"0")</f>
        <v/>
      </c>
      <c r="W410" s="671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/>
      </c>
      <c r="X410" s="672" t="n"/>
      <c r="Y410" s="672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69" t="n"/>
      <c r="M411" s="670" t="inlineStr">
        <is>
          <t>Итого</t>
        </is>
      </c>
      <c r="N411" s="640" t="n"/>
      <c r="O411" s="640" t="n"/>
      <c r="P411" s="640" t="n"/>
      <c r="Q411" s="640" t="n"/>
      <c r="R411" s="640" t="n"/>
      <c r="S411" s="641" t="n"/>
      <c r="T411" s="43" t="inlineStr">
        <is>
          <t>кг</t>
        </is>
      </c>
      <c r="U411" s="671">
        <f>IFERROR(SUM(U401:U409),"0")</f>
        <v/>
      </c>
      <c r="V411" s="671">
        <f>IFERROR(SUM(V401:V409),"0")</f>
        <v/>
      </c>
      <c r="W411" s="43" t="n"/>
      <c r="X411" s="672" t="n"/>
      <c r="Y411" s="672" t="n"/>
    </row>
    <row r="412" ht="14.25" customHeight="1">
      <c r="A412" s="370" t="inlineStr">
        <is>
          <t>Ветчины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370" t="n"/>
      <c r="Y412" s="370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71" t="n">
        <v>4607091388930</v>
      </c>
      <c r="E413" s="632" t="n"/>
      <c r="F413" s="664" t="n">
        <v>0.88</v>
      </c>
      <c r="G413" s="38" t="n">
        <v>6</v>
      </c>
      <c r="H413" s="664" t="n">
        <v>5.28</v>
      </c>
      <c r="I413" s="664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0">
        <f>HYPERLINK("https://abi.ru/products/Охлажденные/Дугушка/Дугушка/Ветчины/P003146/","Ветчины Дугушка Дугушка Вес б/о Дугушка")</f>
        <v/>
      </c>
      <c r="N413" s="666" t="n"/>
      <c r="O413" s="666" t="n"/>
      <c r="P413" s="666" t="n"/>
      <c r="Q413" s="632" t="n"/>
      <c r="R413" s="40" t="inlineStr"/>
      <c r="S413" s="40" t="inlineStr"/>
      <c r="T413" s="41" t="inlineStr">
        <is>
          <t>кг</t>
        </is>
      </c>
      <c r="U413" s="667" t="n">
        <v>250</v>
      </c>
      <c r="V413" s="668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71" t="n">
        <v>4680115880054</v>
      </c>
      <c r="E414" s="632" t="n"/>
      <c r="F414" s="664" t="n">
        <v>0.6</v>
      </c>
      <c r="G414" s="38" t="n">
        <v>6</v>
      </c>
      <c r="H414" s="664" t="n">
        <v>3.6</v>
      </c>
      <c r="I414" s="664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1">
        <f>HYPERLINK("https://abi.ru/products/Охлажденные/Дугушка/Дугушка/Ветчины/P002993/","Ветчины «Дугушка» Фикс.вес 0,6 П/а ТМ «Дугушка»")</f>
        <v/>
      </c>
      <c r="N414" s="666" t="n"/>
      <c r="O414" s="666" t="n"/>
      <c r="P414" s="666" t="n"/>
      <c r="Q414" s="632" t="n"/>
      <c r="R414" s="40" t="inlineStr"/>
      <c r="S414" s="40" t="inlineStr"/>
      <c r="T414" s="41" t="inlineStr">
        <is>
          <t>кг</t>
        </is>
      </c>
      <c r="U414" s="667" t="n">
        <v>0</v>
      </c>
      <c r="V414" s="668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79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69" t="n"/>
      <c r="M415" s="670" t="inlineStr">
        <is>
          <t>Итого</t>
        </is>
      </c>
      <c r="N415" s="640" t="n"/>
      <c r="O415" s="640" t="n"/>
      <c r="P415" s="640" t="n"/>
      <c r="Q415" s="640" t="n"/>
      <c r="R415" s="640" t="n"/>
      <c r="S415" s="641" t="n"/>
      <c r="T415" s="43" t="inlineStr">
        <is>
          <t>кор</t>
        </is>
      </c>
      <c r="U415" s="671">
        <f>IFERROR(U413/H413,"0")+IFERROR(U414/H414,"0")</f>
        <v/>
      </c>
      <c r="V415" s="671">
        <f>IFERROR(V413/H413,"0")+IFERROR(V414/H414,"0")</f>
        <v/>
      </c>
      <c r="W415" s="671">
        <f>IFERROR(IF(W413="",0,W413),"0")+IFERROR(IF(W414="",0,W414),"0")</f>
        <v/>
      </c>
      <c r="X415" s="672" t="n"/>
      <c r="Y415" s="67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69" t="n"/>
      <c r="M416" s="670" t="inlineStr">
        <is>
          <t>Итого</t>
        </is>
      </c>
      <c r="N416" s="640" t="n"/>
      <c r="O416" s="640" t="n"/>
      <c r="P416" s="640" t="n"/>
      <c r="Q416" s="640" t="n"/>
      <c r="R416" s="640" t="n"/>
      <c r="S416" s="641" t="n"/>
      <c r="T416" s="43" t="inlineStr">
        <is>
          <t>кг</t>
        </is>
      </c>
      <c r="U416" s="671">
        <f>IFERROR(SUM(U413:U414),"0")</f>
        <v/>
      </c>
      <c r="V416" s="671">
        <f>IFERROR(SUM(V413:V414),"0")</f>
        <v/>
      </c>
      <c r="W416" s="43" t="n"/>
      <c r="X416" s="672" t="n"/>
      <c r="Y416" s="672" t="n"/>
    </row>
    <row r="417" ht="14.25" customHeight="1">
      <c r="A417" s="370" t="inlineStr">
        <is>
          <t>Копченые колбасы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70" t="n"/>
      <c r="Y417" s="370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71" t="n">
        <v>4680115883116</v>
      </c>
      <c r="E418" s="632" t="n"/>
      <c r="F418" s="664" t="n">
        <v>0.88</v>
      </c>
      <c r="G418" s="38" t="n">
        <v>6</v>
      </c>
      <c r="H418" s="664" t="n">
        <v>5.28</v>
      </c>
      <c r="I418" s="664" t="n">
        <v>5.64</v>
      </c>
      <c r="J418" s="38" t="n">
        <v>104</v>
      </c>
      <c r="K418" s="39" t="inlineStr">
        <is>
          <t>СК1</t>
        </is>
      </c>
      <c r="L418" s="38" t="n">
        <v>60</v>
      </c>
      <c r="M418" s="89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8" s="666" t="n"/>
      <c r="O418" s="666" t="n"/>
      <c r="P418" s="666" t="n"/>
      <c r="Q418" s="632" t="n"/>
      <c r="R418" s="40" t="inlineStr"/>
      <c r="S418" s="40" t="inlineStr"/>
      <c r="T418" s="41" t="inlineStr">
        <is>
          <t>кг</t>
        </is>
      </c>
      <c r="U418" s="667" t="n">
        <v>70</v>
      </c>
      <c r="V418" s="668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71" t="n">
        <v>4680115883093</v>
      </c>
      <c r="E419" s="632" t="n"/>
      <c r="F419" s="664" t="n">
        <v>0.88</v>
      </c>
      <c r="G419" s="38" t="n">
        <v>6</v>
      </c>
      <c r="H419" s="664" t="n">
        <v>5.28</v>
      </c>
      <c r="I419" s="664" t="n">
        <v>5.64</v>
      </c>
      <c r="J419" s="38" t="n">
        <v>104</v>
      </c>
      <c r="K419" s="39" t="inlineStr">
        <is>
          <t>СК2</t>
        </is>
      </c>
      <c r="L419" s="38" t="n">
        <v>60</v>
      </c>
      <c r="M419" s="89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19" s="666" t="n"/>
      <c r="O419" s="666" t="n"/>
      <c r="P419" s="666" t="n"/>
      <c r="Q419" s="632" t="n"/>
      <c r="R419" s="40" t="inlineStr"/>
      <c r="S419" s="40" t="inlineStr"/>
      <c r="T419" s="41" t="inlineStr">
        <is>
          <t>кг</t>
        </is>
      </c>
      <c r="U419" s="667" t="n">
        <v>15</v>
      </c>
      <c r="V419" s="66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71" t="n">
        <v>4680115883109</v>
      </c>
      <c r="E420" s="632" t="n"/>
      <c r="F420" s="664" t="n">
        <v>0.88</v>
      </c>
      <c r="G420" s="38" t="n">
        <v>6</v>
      </c>
      <c r="H420" s="664" t="n">
        <v>5.28</v>
      </c>
      <c r="I420" s="664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0" s="666" t="n"/>
      <c r="O420" s="666" t="n"/>
      <c r="P420" s="666" t="n"/>
      <c r="Q420" s="632" t="n"/>
      <c r="R420" s="40" t="inlineStr"/>
      <c r="S420" s="40" t="inlineStr"/>
      <c r="T420" s="41" t="inlineStr">
        <is>
          <t>кг</t>
        </is>
      </c>
      <c r="U420" s="667" t="n">
        <v>200</v>
      </c>
      <c r="V420" s="668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71" t="n">
        <v>4680115882072</v>
      </c>
      <c r="E421" s="632" t="n"/>
      <c r="F421" s="664" t="n">
        <v>0.6</v>
      </c>
      <c r="G421" s="38" t="n">
        <v>6</v>
      </c>
      <c r="H421" s="664" t="n">
        <v>3.6</v>
      </c>
      <c r="I421" s="664" t="n">
        <v>3.84</v>
      </c>
      <c r="J421" s="38" t="n">
        <v>120</v>
      </c>
      <c r="K421" s="39" t="inlineStr">
        <is>
          <t>СК1</t>
        </is>
      </c>
      <c r="L421" s="38" t="n">
        <v>60</v>
      </c>
      <c r="M421" s="895" t="inlineStr">
        <is>
          <t>В/к колбасы «Рубленая Запеченная» Фикс.вес 0,6 Вектор ТМ «Дугушка»</t>
        </is>
      </c>
      <c r="N421" s="666" t="n"/>
      <c r="O421" s="666" t="n"/>
      <c r="P421" s="666" t="n"/>
      <c r="Q421" s="632" t="n"/>
      <c r="R421" s="40" t="inlineStr"/>
      <c r="S421" s="40" t="inlineStr"/>
      <c r="T421" s="41" t="inlineStr">
        <is>
          <t>кг</t>
        </is>
      </c>
      <c r="U421" s="667" t="n">
        <v>0</v>
      </c>
      <c r="V421" s="668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71" t="n">
        <v>4680115882102</v>
      </c>
      <c r="E422" s="632" t="n"/>
      <c r="F422" s="664" t="n">
        <v>0.6</v>
      </c>
      <c r="G422" s="38" t="n">
        <v>6</v>
      </c>
      <c r="H422" s="664" t="n">
        <v>3.6</v>
      </c>
      <c r="I422" s="664" t="n">
        <v>3.81</v>
      </c>
      <c r="J422" s="38" t="n">
        <v>120</v>
      </c>
      <c r="K422" s="39" t="inlineStr">
        <is>
          <t>СК2</t>
        </is>
      </c>
      <c r="L422" s="38" t="n">
        <v>60</v>
      </c>
      <c r="M422" s="896" t="inlineStr">
        <is>
          <t>В/к колбасы «Салями Запеченая» Фикс.вес 0,6 Вектор ТМ «Дугушка»</t>
        </is>
      </c>
      <c r="N422" s="666" t="n"/>
      <c r="O422" s="666" t="n"/>
      <c r="P422" s="666" t="n"/>
      <c r="Q422" s="632" t="n"/>
      <c r="R422" s="40" t="inlineStr"/>
      <c r="S422" s="40" t="inlineStr"/>
      <c r="T422" s="41" t="inlineStr">
        <is>
          <t>кг</t>
        </is>
      </c>
      <c r="U422" s="667" t="n">
        <v>0</v>
      </c>
      <c r="V422" s="668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71" t="n">
        <v>4680115882096</v>
      </c>
      <c r="E423" s="632" t="n"/>
      <c r="F423" s="664" t="n">
        <v>0.6</v>
      </c>
      <c r="G423" s="38" t="n">
        <v>6</v>
      </c>
      <c r="H423" s="664" t="n">
        <v>3.6</v>
      </c>
      <c r="I423" s="664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7" t="inlineStr">
        <is>
          <t>В/к колбасы «Сервелат Запеченный» Фикс.вес 0,6 Вектор ТМ «Дугушка»</t>
        </is>
      </c>
      <c r="N423" s="666" t="n"/>
      <c r="O423" s="666" t="n"/>
      <c r="P423" s="666" t="n"/>
      <c r="Q423" s="632" t="n"/>
      <c r="R423" s="40" t="inlineStr"/>
      <c r="S423" s="40" t="inlineStr"/>
      <c r="T423" s="41" t="inlineStr">
        <is>
          <t>кг</t>
        </is>
      </c>
      <c r="U423" s="667" t="n">
        <v>0</v>
      </c>
      <c r="V423" s="668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79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69" t="n"/>
      <c r="M424" s="670" t="inlineStr">
        <is>
          <t>Итого</t>
        </is>
      </c>
      <c r="N424" s="640" t="n"/>
      <c r="O424" s="640" t="n"/>
      <c r="P424" s="640" t="n"/>
      <c r="Q424" s="640" t="n"/>
      <c r="R424" s="640" t="n"/>
      <c r="S424" s="641" t="n"/>
      <c r="T424" s="43" t="inlineStr">
        <is>
          <t>кор</t>
        </is>
      </c>
      <c r="U424" s="671">
        <f>IFERROR(U418/H418,"0")+IFERROR(U419/H419,"0")+IFERROR(U420/H420,"0")+IFERROR(U421/H421,"0")+IFERROR(U422/H422,"0")+IFERROR(U423/H423,"0")</f>
        <v/>
      </c>
      <c r="V424" s="671">
        <f>IFERROR(V418/H418,"0")+IFERROR(V419/H419,"0")+IFERROR(V420/H420,"0")+IFERROR(V421/H421,"0")+IFERROR(V422/H422,"0")+IFERROR(V423/H423,"0")</f>
        <v/>
      </c>
      <c r="W424" s="671">
        <f>IFERROR(IF(W418="",0,W418),"0")+IFERROR(IF(W419="",0,W419),"0")+IFERROR(IF(W420="",0,W420),"0")+IFERROR(IF(W421="",0,W421),"0")+IFERROR(IF(W422="",0,W422),"0")+IFERROR(IF(W423="",0,W423),"0")</f>
        <v/>
      </c>
      <c r="X424" s="672" t="n"/>
      <c r="Y424" s="672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69" t="n"/>
      <c r="M425" s="670" t="inlineStr">
        <is>
          <t>Итого</t>
        </is>
      </c>
      <c r="N425" s="640" t="n"/>
      <c r="O425" s="640" t="n"/>
      <c r="P425" s="640" t="n"/>
      <c r="Q425" s="640" t="n"/>
      <c r="R425" s="640" t="n"/>
      <c r="S425" s="641" t="n"/>
      <c r="T425" s="43" t="inlineStr">
        <is>
          <t>кг</t>
        </is>
      </c>
      <c r="U425" s="671">
        <f>IFERROR(SUM(U418:U423),"0")</f>
        <v/>
      </c>
      <c r="V425" s="671">
        <f>IFERROR(SUM(V418:V423),"0")</f>
        <v/>
      </c>
      <c r="W425" s="43" t="n"/>
      <c r="X425" s="672" t="n"/>
      <c r="Y425" s="672" t="n"/>
    </row>
    <row r="426" ht="14.25" customHeight="1">
      <c r="A426" s="370" t="inlineStr">
        <is>
          <t>Сосиски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0" t="n"/>
      <c r="Y426" s="370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71" t="n">
        <v>4607091383409</v>
      </c>
      <c r="E427" s="632" t="n"/>
      <c r="F427" s="664" t="n">
        <v>1.3</v>
      </c>
      <c r="G427" s="38" t="n">
        <v>6</v>
      </c>
      <c r="H427" s="664" t="n">
        <v>7.8</v>
      </c>
      <c r="I427" s="664" t="n">
        <v>8.346</v>
      </c>
      <c r="J427" s="38" t="n">
        <v>56</v>
      </c>
      <c r="K427" s="39" t="inlineStr">
        <is>
          <t>СК2</t>
        </is>
      </c>
      <c r="L427" s="38" t="n">
        <v>45</v>
      </c>
      <c r="M427" s="898">
        <f>HYPERLINK("https://abi.ru/products/Охлажденные/Дугушка/Дугушка/Сосиски/P002854/","Сосиски Молочные Дугушки Дугушка Весовые П/а мгс Дугушка")</f>
        <v/>
      </c>
      <c r="N427" s="666" t="n"/>
      <c r="O427" s="666" t="n"/>
      <c r="P427" s="666" t="n"/>
      <c r="Q427" s="632" t="n"/>
      <c r="R427" s="40" t="inlineStr"/>
      <c r="S427" s="40" t="inlineStr"/>
      <c r="T427" s="41" t="inlineStr">
        <is>
          <t>кг</t>
        </is>
      </c>
      <c r="U427" s="667" t="n">
        <v>0</v>
      </c>
      <c r="V427" s="668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71" t="n">
        <v>4607091383416</v>
      </c>
      <c r="E428" s="632" t="n"/>
      <c r="F428" s="664" t="n">
        <v>1.3</v>
      </c>
      <c r="G428" s="38" t="n">
        <v>6</v>
      </c>
      <c r="H428" s="664" t="n">
        <v>7.8</v>
      </c>
      <c r="I428" s="664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899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8" s="666" t="n"/>
      <c r="O428" s="666" t="n"/>
      <c r="P428" s="666" t="n"/>
      <c r="Q428" s="632" t="n"/>
      <c r="R428" s="40" t="inlineStr"/>
      <c r="S428" s="40" t="inlineStr"/>
      <c r="T428" s="41" t="inlineStr">
        <is>
          <t>кг</t>
        </is>
      </c>
      <c r="U428" s="667" t="n">
        <v>0</v>
      </c>
      <c r="V428" s="668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79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69" t="n"/>
      <c r="M429" s="670" t="inlineStr">
        <is>
          <t>Итого</t>
        </is>
      </c>
      <c r="N429" s="640" t="n"/>
      <c r="O429" s="640" t="n"/>
      <c r="P429" s="640" t="n"/>
      <c r="Q429" s="640" t="n"/>
      <c r="R429" s="640" t="n"/>
      <c r="S429" s="641" t="n"/>
      <c r="T429" s="43" t="inlineStr">
        <is>
          <t>кор</t>
        </is>
      </c>
      <c r="U429" s="671">
        <f>IFERROR(U427/H427,"0")+IFERROR(U428/H428,"0")</f>
        <v/>
      </c>
      <c r="V429" s="671">
        <f>IFERROR(V427/H427,"0")+IFERROR(V428/H428,"0")</f>
        <v/>
      </c>
      <c r="W429" s="671">
        <f>IFERROR(IF(W427="",0,W427),"0")+IFERROR(IF(W428="",0,W428),"0")</f>
        <v/>
      </c>
      <c r="X429" s="672" t="n"/>
      <c r="Y429" s="672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69" t="n"/>
      <c r="M430" s="670" t="inlineStr">
        <is>
          <t>Итого</t>
        </is>
      </c>
      <c r="N430" s="640" t="n"/>
      <c r="O430" s="640" t="n"/>
      <c r="P430" s="640" t="n"/>
      <c r="Q430" s="640" t="n"/>
      <c r="R430" s="640" t="n"/>
      <c r="S430" s="641" t="n"/>
      <c r="T430" s="43" t="inlineStr">
        <is>
          <t>кг</t>
        </is>
      </c>
      <c r="U430" s="671">
        <f>IFERROR(SUM(U427:U428),"0")</f>
        <v/>
      </c>
      <c r="V430" s="671">
        <f>IFERROR(SUM(V427:V428),"0")</f>
        <v/>
      </c>
      <c r="W430" s="43" t="n"/>
      <c r="X430" s="672" t="n"/>
      <c r="Y430" s="672" t="n"/>
    </row>
    <row r="431" ht="27.75" customHeight="1">
      <c r="A431" s="368" t="inlineStr">
        <is>
          <t>Зареченские</t>
        </is>
      </c>
      <c r="B431" s="663" t="n"/>
      <c r="C431" s="663" t="n"/>
      <c r="D431" s="663" t="n"/>
      <c r="E431" s="663" t="n"/>
      <c r="F431" s="663" t="n"/>
      <c r="G431" s="663" t="n"/>
      <c r="H431" s="663" t="n"/>
      <c r="I431" s="663" t="n"/>
      <c r="J431" s="663" t="n"/>
      <c r="K431" s="663" t="n"/>
      <c r="L431" s="663" t="n"/>
      <c r="M431" s="663" t="n"/>
      <c r="N431" s="663" t="n"/>
      <c r="O431" s="663" t="n"/>
      <c r="P431" s="663" t="n"/>
      <c r="Q431" s="663" t="n"/>
      <c r="R431" s="663" t="n"/>
      <c r="S431" s="663" t="n"/>
      <c r="T431" s="663" t="n"/>
      <c r="U431" s="663" t="n"/>
      <c r="V431" s="663" t="n"/>
      <c r="W431" s="663" t="n"/>
      <c r="X431" s="55" t="n"/>
      <c r="Y431" s="55" t="n"/>
    </row>
    <row r="432" ht="16.5" customHeight="1">
      <c r="A432" s="369" t="inlineStr">
        <is>
          <t>Зареченские продукты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69" t="n"/>
      <c r="Y432" s="369" t="n"/>
    </row>
    <row r="433" ht="14.25" customHeight="1">
      <c r="A433" s="370" t="inlineStr">
        <is>
          <t>Вареные колбасы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0" t="n"/>
      <c r="Y433" s="370" t="n"/>
    </row>
    <row r="434" ht="27" customHeight="1">
      <c r="A434" s="64" t="inlineStr">
        <is>
          <t>SU002807</t>
        </is>
      </c>
      <c r="B434" s="64" t="inlineStr">
        <is>
          <t>P003210</t>
        </is>
      </c>
      <c r="C434" s="37" t="n">
        <v>4301011434</v>
      </c>
      <c r="D434" s="371" t="n">
        <v>4680115881099</v>
      </c>
      <c r="E434" s="632" t="n"/>
      <c r="F434" s="664" t="n">
        <v>1.5</v>
      </c>
      <c r="G434" s="38" t="n">
        <v>8</v>
      </c>
      <c r="H434" s="664" t="n">
        <v>12</v>
      </c>
      <c r="I434" s="664" t="n">
        <v>12.48</v>
      </c>
      <c r="J434" s="38" t="n">
        <v>56</v>
      </c>
      <c r="K434" s="39" t="inlineStr">
        <is>
          <t>СК1</t>
        </is>
      </c>
      <c r="L434" s="38" t="n">
        <v>50</v>
      </c>
      <c r="M434" s="900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4" s="666" t="n"/>
      <c r="O434" s="666" t="n"/>
      <c r="P434" s="666" t="n"/>
      <c r="Q434" s="632" t="n"/>
      <c r="R434" s="40" t="inlineStr"/>
      <c r="S434" s="40" t="inlineStr"/>
      <c r="T434" s="41" t="inlineStr">
        <is>
          <t>кг</t>
        </is>
      </c>
      <c r="U434" s="667" t="n">
        <v>0</v>
      </c>
      <c r="V434" s="66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1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P003214</t>
        </is>
      </c>
      <c r="C435" s="37" t="n">
        <v>4301011435</v>
      </c>
      <c r="D435" s="371" t="n">
        <v>4680115881150</v>
      </c>
      <c r="E435" s="632" t="n"/>
      <c r="F435" s="664" t="n">
        <v>1.5</v>
      </c>
      <c r="G435" s="38" t="n">
        <v>8</v>
      </c>
      <c r="H435" s="664" t="n">
        <v>12</v>
      </c>
      <c r="I435" s="664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1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5" s="666" t="n"/>
      <c r="O435" s="666" t="n"/>
      <c r="P435" s="666" t="n"/>
      <c r="Q435" s="632" t="n"/>
      <c r="R435" s="40" t="inlineStr"/>
      <c r="S435" s="40" t="inlineStr"/>
      <c r="T435" s="41" t="inlineStr">
        <is>
          <t>кг</t>
        </is>
      </c>
      <c r="U435" s="667" t="n">
        <v>0</v>
      </c>
      <c r="V435" s="668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>
      <c r="A436" s="379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69" t="n"/>
      <c r="M436" s="670" t="inlineStr">
        <is>
          <t>Итого</t>
        </is>
      </c>
      <c r="N436" s="640" t="n"/>
      <c r="O436" s="640" t="n"/>
      <c r="P436" s="640" t="n"/>
      <c r="Q436" s="640" t="n"/>
      <c r="R436" s="640" t="n"/>
      <c r="S436" s="641" t="n"/>
      <c r="T436" s="43" t="inlineStr">
        <is>
          <t>кор</t>
        </is>
      </c>
      <c r="U436" s="671">
        <f>IFERROR(U434/H434,"0")+IFERROR(U435/H435,"0")</f>
        <v/>
      </c>
      <c r="V436" s="671">
        <f>IFERROR(V434/H434,"0")+IFERROR(V435/H435,"0")</f>
        <v/>
      </c>
      <c r="W436" s="671">
        <f>IFERROR(IF(W434="",0,W434),"0")+IFERROR(IF(W435="",0,W435),"0")</f>
        <v/>
      </c>
      <c r="X436" s="672" t="n"/>
      <c r="Y436" s="672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69" t="n"/>
      <c r="M437" s="670" t="inlineStr">
        <is>
          <t>Итого</t>
        </is>
      </c>
      <c r="N437" s="640" t="n"/>
      <c r="O437" s="640" t="n"/>
      <c r="P437" s="640" t="n"/>
      <c r="Q437" s="640" t="n"/>
      <c r="R437" s="640" t="n"/>
      <c r="S437" s="641" t="n"/>
      <c r="T437" s="43" t="inlineStr">
        <is>
          <t>кг</t>
        </is>
      </c>
      <c r="U437" s="671">
        <f>IFERROR(SUM(U434:U435),"0")</f>
        <v/>
      </c>
      <c r="V437" s="671">
        <f>IFERROR(SUM(V434:V435),"0")</f>
        <v/>
      </c>
      <c r="W437" s="43" t="n"/>
      <c r="X437" s="672" t="n"/>
      <c r="Y437" s="672" t="n"/>
    </row>
    <row r="438" ht="14.25" customHeight="1">
      <c r="A438" s="370" t="inlineStr">
        <is>
          <t>Ветчины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0" t="n"/>
      <c r="Y438" s="370" t="n"/>
    </row>
    <row r="439" ht="27" customHeight="1">
      <c r="A439" s="64" t="inlineStr">
        <is>
          <t>SU002811</t>
        </is>
      </c>
      <c r="B439" s="64" t="inlineStr">
        <is>
          <t>P003208</t>
        </is>
      </c>
      <c r="C439" s="37" t="n">
        <v>4301020231</v>
      </c>
      <c r="D439" s="371" t="n">
        <v>4680115881129</v>
      </c>
      <c r="E439" s="632" t="n"/>
      <c r="F439" s="664" t="n">
        <v>1.8</v>
      </c>
      <c r="G439" s="38" t="n">
        <v>6</v>
      </c>
      <c r="H439" s="664" t="n">
        <v>10.8</v>
      </c>
      <c r="I439" s="664" t="n">
        <v>11.28</v>
      </c>
      <c r="J439" s="38" t="n">
        <v>56</v>
      </c>
      <c r="K439" s="39" t="inlineStr">
        <is>
          <t>СК1</t>
        </is>
      </c>
      <c r="L439" s="38" t="n">
        <v>50</v>
      </c>
      <c r="M439" s="90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39" s="666" t="n"/>
      <c r="O439" s="666" t="n"/>
      <c r="P439" s="666" t="n"/>
      <c r="Q439" s="632" t="n"/>
      <c r="R439" s="40" t="inlineStr"/>
      <c r="S439" s="40" t="inlineStr"/>
      <c r="T439" s="41" t="inlineStr">
        <is>
          <t>кг</t>
        </is>
      </c>
      <c r="U439" s="667" t="n">
        <v>0</v>
      </c>
      <c r="V439" s="668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P003207</t>
        </is>
      </c>
      <c r="C440" s="37" t="n">
        <v>4301020230</v>
      </c>
      <c r="D440" s="371" t="n">
        <v>4680115881112</v>
      </c>
      <c r="E440" s="632" t="n"/>
      <c r="F440" s="664" t="n">
        <v>1.35</v>
      </c>
      <c r="G440" s="38" t="n">
        <v>8</v>
      </c>
      <c r="H440" s="664" t="n">
        <v>10.8</v>
      </c>
      <c r="I440" s="664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3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0" s="666" t="n"/>
      <c r="O440" s="666" t="n"/>
      <c r="P440" s="666" t="n"/>
      <c r="Q440" s="632" t="n"/>
      <c r="R440" s="40" t="inlineStr"/>
      <c r="S440" s="40" t="inlineStr"/>
      <c r="T440" s="41" t="inlineStr">
        <is>
          <t>кг</t>
        </is>
      </c>
      <c r="U440" s="667" t="n">
        <v>0</v>
      </c>
      <c r="V440" s="66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79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69" t="n"/>
      <c r="M441" s="670" t="inlineStr">
        <is>
          <t>Итого</t>
        </is>
      </c>
      <c r="N441" s="640" t="n"/>
      <c r="O441" s="640" t="n"/>
      <c r="P441" s="640" t="n"/>
      <c r="Q441" s="640" t="n"/>
      <c r="R441" s="640" t="n"/>
      <c r="S441" s="641" t="n"/>
      <c r="T441" s="43" t="inlineStr">
        <is>
          <t>кор</t>
        </is>
      </c>
      <c r="U441" s="671">
        <f>IFERROR(U439/H439,"0")+IFERROR(U440/H440,"0")</f>
        <v/>
      </c>
      <c r="V441" s="671">
        <f>IFERROR(V439/H439,"0")+IFERROR(V440/H440,"0")</f>
        <v/>
      </c>
      <c r="W441" s="671">
        <f>IFERROR(IF(W439="",0,W439),"0")+IFERROR(IF(W440="",0,W440),"0")</f>
        <v/>
      </c>
      <c r="X441" s="672" t="n"/>
      <c r="Y441" s="672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69" t="n"/>
      <c r="M442" s="670" t="inlineStr">
        <is>
          <t>Итого</t>
        </is>
      </c>
      <c r="N442" s="640" t="n"/>
      <c r="O442" s="640" t="n"/>
      <c r="P442" s="640" t="n"/>
      <c r="Q442" s="640" t="n"/>
      <c r="R442" s="640" t="n"/>
      <c r="S442" s="641" t="n"/>
      <c r="T442" s="43" t="inlineStr">
        <is>
          <t>кг</t>
        </is>
      </c>
      <c r="U442" s="671">
        <f>IFERROR(SUM(U439:U440),"0")</f>
        <v/>
      </c>
      <c r="V442" s="671">
        <f>IFERROR(SUM(V439:V440),"0")</f>
        <v/>
      </c>
      <c r="W442" s="43" t="n"/>
      <c r="X442" s="672" t="n"/>
      <c r="Y442" s="672" t="n"/>
    </row>
    <row r="443" ht="14.25" customHeight="1">
      <c r="A443" s="370" t="inlineStr">
        <is>
          <t>Копченые колбасы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70" t="n"/>
      <c r="Y443" s="370" t="n"/>
    </row>
    <row r="444" ht="27" customHeight="1">
      <c r="A444" s="64" t="inlineStr">
        <is>
          <t>SU002805</t>
        </is>
      </c>
      <c r="B444" s="64" t="inlineStr">
        <is>
          <t>P003206</t>
        </is>
      </c>
      <c r="C444" s="37" t="n">
        <v>4301031192</v>
      </c>
      <c r="D444" s="371" t="n">
        <v>4680115881167</v>
      </c>
      <c r="E444" s="632" t="n"/>
      <c r="F444" s="664" t="n">
        <v>0.73</v>
      </c>
      <c r="G444" s="38" t="n">
        <v>6</v>
      </c>
      <c r="H444" s="664" t="n">
        <v>4.38</v>
      </c>
      <c r="I444" s="664" t="n">
        <v>4.64</v>
      </c>
      <c r="J444" s="38" t="n">
        <v>156</v>
      </c>
      <c r="K444" s="39" t="inlineStr">
        <is>
          <t>СК2</t>
        </is>
      </c>
      <c r="L444" s="38" t="n">
        <v>40</v>
      </c>
      <c r="M444" s="904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4" s="666" t="n"/>
      <c r="O444" s="666" t="n"/>
      <c r="P444" s="666" t="n"/>
      <c r="Q444" s="632" t="n"/>
      <c r="R444" s="40" t="inlineStr"/>
      <c r="S444" s="40" t="inlineStr"/>
      <c r="T444" s="41" t="inlineStr">
        <is>
          <t>кг</t>
        </is>
      </c>
      <c r="U444" s="667" t="n">
        <v>0</v>
      </c>
      <c r="V444" s="668">
        <f>IFERROR(IF(U444="",0,CEILING((U444/$H444),1)*$H444),"")</f>
        <v/>
      </c>
      <c r="W444" s="42">
        <f>IFERROR(IF(V444=0,"",ROUNDUP(V444/H444,0)*0.00753),"")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P003216</t>
        </is>
      </c>
      <c r="C445" s="37" t="n">
        <v>4301031193</v>
      </c>
      <c r="D445" s="371" t="n">
        <v>4680115881136</v>
      </c>
      <c r="E445" s="632" t="n"/>
      <c r="F445" s="664" t="n">
        <v>0.73</v>
      </c>
      <c r="G445" s="38" t="n">
        <v>6</v>
      </c>
      <c r="H445" s="664" t="n">
        <v>4.38</v>
      </c>
      <c r="I445" s="664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5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5" s="666" t="n"/>
      <c r="O445" s="666" t="n"/>
      <c r="P445" s="666" t="n"/>
      <c r="Q445" s="632" t="n"/>
      <c r="R445" s="40" t="inlineStr"/>
      <c r="S445" s="40" t="inlineStr"/>
      <c r="T445" s="41" t="inlineStr">
        <is>
          <t>кг</t>
        </is>
      </c>
      <c r="U445" s="667" t="n">
        <v>17</v>
      </c>
      <c r="V445" s="668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79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69" t="n"/>
      <c r="M446" s="670" t="inlineStr">
        <is>
          <t>Итого</t>
        </is>
      </c>
      <c r="N446" s="640" t="n"/>
      <c r="O446" s="640" t="n"/>
      <c r="P446" s="640" t="n"/>
      <c r="Q446" s="640" t="n"/>
      <c r="R446" s="640" t="n"/>
      <c r="S446" s="641" t="n"/>
      <c r="T446" s="43" t="inlineStr">
        <is>
          <t>кор</t>
        </is>
      </c>
      <c r="U446" s="671">
        <f>IFERROR(U444/H444,"0")+IFERROR(U445/H445,"0")</f>
        <v/>
      </c>
      <c r="V446" s="671">
        <f>IFERROR(V444/H444,"0")+IFERROR(V445/H445,"0")</f>
        <v/>
      </c>
      <c r="W446" s="671">
        <f>IFERROR(IF(W444="",0,W444),"0")+IFERROR(IF(W445="",0,W445),"0")</f>
        <v/>
      </c>
      <c r="X446" s="672" t="n"/>
      <c r="Y446" s="672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69" t="n"/>
      <c r="M447" s="670" t="inlineStr">
        <is>
          <t>Итого</t>
        </is>
      </c>
      <c r="N447" s="640" t="n"/>
      <c r="O447" s="640" t="n"/>
      <c r="P447" s="640" t="n"/>
      <c r="Q447" s="640" t="n"/>
      <c r="R447" s="640" t="n"/>
      <c r="S447" s="641" t="n"/>
      <c r="T447" s="43" t="inlineStr">
        <is>
          <t>кг</t>
        </is>
      </c>
      <c r="U447" s="671">
        <f>IFERROR(SUM(U444:U445),"0")</f>
        <v/>
      </c>
      <c r="V447" s="671">
        <f>IFERROR(SUM(V444:V445),"0")</f>
        <v/>
      </c>
      <c r="W447" s="43" t="n"/>
      <c r="X447" s="672" t="n"/>
      <c r="Y447" s="672" t="n"/>
    </row>
    <row r="448" ht="14.25" customHeight="1">
      <c r="A448" s="370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0" t="n"/>
      <c r="Y448" s="370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71" t="n">
        <v>4680115881068</v>
      </c>
      <c r="E449" s="632" t="n"/>
      <c r="F449" s="664" t="n">
        <v>1.3</v>
      </c>
      <c r="G449" s="38" t="n">
        <v>6</v>
      </c>
      <c r="H449" s="664" t="n">
        <v>7.8</v>
      </c>
      <c r="I449" s="664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6" t="n"/>
      <c r="O449" s="666" t="n"/>
      <c r="P449" s="666" t="n"/>
      <c r="Q449" s="632" t="n"/>
      <c r="R449" s="40" t="inlineStr"/>
      <c r="S449" s="40" t="inlineStr"/>
      <c r="T449" s="41" t="inlineStr">
        <is>
          <t>кг</t>
        </is>
      </c>
      <c r="U449" s="667" t="n">
        <v>0</v>
      </c>
      <c r="V449" s="668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71" t="n">
        <v>4680115881075</v>
      </c>
      <c r="E450" s="632" t="n"/>
      <c r="F450" s="664" t="n">
        <v>0.5</v>
      </c>
      <c r="G450" s="38" t="n">
        <v>6</v>
      </c>
      <c r="H450" s="664" t="n">
        <v>3</v>
      </c>
      <c r="I450" s="664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6" t="n"/>
      <c r="O450" s="666" t="n"/>
      <c r="P450" s="666" t="n"/>
      <c r="Q450" s="632" t="n"/>
      <c r="R450" s="40" t="inlineStr"/>
      <c r="S450" s="40" t="inlineStr"/>
      <c r="T450" s="41" t="inlineStr">
        <is>
          <t>кг</t>
        </is>
      </c>
      <c r="U450" s="667" t="n">
        <v>0</v>
      </c>
      <c r="V450" s="668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79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69" t="n"/>
      <c r="M451" s="670" t="inlineStr">
        <is>
          <t>Итого</t>
        </is>
      </c>
      <c r="N451" s="640" t="n"/>
      <c r="O451" s="640" t="n"/>
      <c r="P451" s="640" t="n"/>
      <c r="Q451" s="640" t="n"/>
      <c r="R451" s="640" t="n"/>
      <c r="S451" s="641" t="n"/>
      <c r="T451" s="43" t="inlineStr">
        <is>
          <t>кор</t>
        </is>
      </c>
      <c r="U451" s="671">
        <f>IFERROR(U449/H449,"0")+IFERROR(U450/H450,"0")</f>
        <v/>
      </c>
      <c r="V451" s="671">
        <f>IFERROR(V449/H449,"0")+IFERROR(V450/H450,"0")</f>
        <v/>
      </c>
      <c r="W451" s="671">
        <f>IFERROR(IF(W449="",0,W449),"0")+IFERROR(IF(W450="",0,W450),"0")</f>
        <v/>
      </c>
      <c r="X451" s="672" t="n"/>
      <c r="Y451" s="672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69" t="n"/>
      <c r="M452" s="670" t="inlineStr">
        <is>
          <t>Итого</t>
        </is>
      </c>
      <c r="N452" s="640" t="n"/>
      <c r="O452" s="640" t="n"/>
      <c r="P452" s="640" t="n"/>
      <c r="Q452" s="640" t="n"/>
      <c r="R452" s="640" t="n"/>
      <c r="S452" s="641" t="n"/>
      <c r="T452" s="43" t="inlineStr">
        <is>
          <t>кг</t>
        </is>
      </c>
      <c r="U452" s="671">
        <f>IFERROR(SUM(U449:U450),"0")</f>
        <v/>
      </c>
      <c r="V452" s="671">
        <f>IFERROR(SUM(V449:V450),"0")</f>
        <v/>
      </c>
      <c r="W452" s="43" t="n"/>
      <c r="X452" s="672" t="n"/>
      <c r="Y452" s="672" t="n"/>
    </row>
    <row r="453" ht="16.5" customHeight="1">
      <c r="A453" s="36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69" t="n"/>
      <c r="Y453" s="369" t="n"/>
    </row>
    <row r="454" ht="14.25" customHeight="1">
      <c r="A454" s="370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0" t="n"/>
      <c r="Y454" s="370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71" t="n">
        <v>4680115880870</v>
      </c>
      <c r="E455" s="632" t="n"/>
      <c r="F455" s="664" t="n">
        <v>1.3</v>
      </c>
      <c r="G455" s="38" t="n">
        <v>6</v>
      </c>
      <c r="H455" s="664" t="n">
        <v>7.8</v>
      </c>
      <c r="I455" s="664" t="n">
        <v>8.364000000000001</v>
      </c>
      <c r="J455" s="38" t="n">
        <v>56</v>
      </c>
      <c r="K455" s="39" t="inlineStr">
        <is>
          <t>СК3</t>
        </is>
      </c>
      <c r="L455" s="38" t="n">
        <v>40</v>
      </c>
      <c r="M455" s="9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5" s="666" t="n"/>
      <c r="O455" s="666" t="n"/>
      <c r="P455" s="666" t="n"/>
      <c r="Q455" s="632" t="n"/>
      <c r="R455" s="40" t="inlineStr"/>
      <c r="S455" s="40" t="inlineStr"/>
      <c r="T455" s="41" t="inlineStr">
        <is>
          <t>кг</t>
        </is>
      </c>
      <c r="U455" s="667" t="n">
        <v>7</v>
      </c>
      <c r="V455" s="668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79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69" t="n"/>
      <c r="M456" s="670" t="inlineStr">
        <is>
          <t>Итого</t>
        </is>
      </c>
      <c r="N456" s="640" t="n"/>
      <c r="O456" s="640" t="n"/>
      <c r="P456" s="640" t="n"/>
      <c r="Q456" s="640" t="n"/>
      <c r="R456" s="640" t="n"/>
      <c r="S456" s="641" t="n"/>
      <c r="T456" s="43" t="inlineStr">
        <is>
          <t>кор</t>
        </is>
      </c>
      <c r="U456" s="671">
        <f>IFERROR(U455/H455,"0")</f>
        <v/>
      </c>
      <c r="V456" s="671">
        <f>IFERROR(V455/H455,"0")</f>
        <v/>
      </c>
      <c r="W456" s="671">
        <f>IFERROR(IF(W455="",0,W455),"0")</f>
        <v/>
      </c>
      <c r="X456" s="672" t="n"/>
      <c r="Y456" s="672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69" t="n"/>
      <c r="M457" s="670" t="inlineStr">
        <is>
          <t>Итого</t>
        </is>
      </c>
      <c r="N457" s="640" t="n"/>
      <c r="O457" s="640" t="n"/>
      <c r="P457" s="640" t="n"/>
      <c r="Q457" s="640" t="n"/>
      <c r="R457" s="640" t="n"/>
      <c r="S457" s="641" t="n"/>
      <c r="T457" s="43" t="inlineStr">
        <is>
          <t>кг</t>
        </is>
      </c>
      <c r="U457" s="671">
        <f>IFERROR(SUM(U455:U455),"0")</f>
        <v/>
      </c>
      <c r="V457" s="671">
        <f>IFERROR(SUM(V455:V455),"0")</f>
        <v/>
      </c>
      <c r="W457" s="43" t="n"/>
      <c r="X457" s="672" t="n"/>
      <c r="Y457" s="672" t="n"/>
    </row>
    <row r="458" ht="15" customHeight="1">
      <c r="A458" s="6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29" t="n"/>
      <c r="M458" s="909" t="inlineStr">
        <is>
          <t>ИТОГО НЕТТО</t>
        </is>
      </c>
      <c r="N458" s="623" t="n"/>
      <c r="O458" s="623" t="n"/>
      <c r="P458" s="623" t="n"/>
      <c r="Q458" s="623" t="n"/>
      <c r="R458" s="623" t="n"/>
      <c r="S458" s="624" t="n"/>
      <c r="T458" s="43" t="inlineStr">
        <is>
          <t>кг</t>
        </is>
      </c>
      <c r="U458" s="671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58" s="671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58" s="43" t="n"/>
      <c r="X458" s="672" t="n"/>
      <c r="Y458" s="67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29" t="n"/>
      <c r="M459" s="909" t="inlineStr">
        <is>
          <t>ИТОГО БРУТТО</t>
        </is>
      </c>
      <c r="N459" s="623" t="n"/>
      <c r="O459" s="623" t="n"/>
      <c r="P459" s="623" t="n"/>
      <c r="Q459" s="623" t="n"/>
      <c r="R459" s="623" t="n"/>
      <c r="S459" s="624" t="n"/>
      <c r="T459" s="43" t="inlineStr">
        <is>
          <t>кг</t>
        </is>
      </c>
      <c r="U459" s="67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/>
      </c>
      <c r="V459" s="67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43" t="n"/>
      <c r="X459" s="672" t="n"/>
      <c r="Y459" s="67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29" t="n"/>
      <c r="M460" s="909" t="inlineStr">
        <is>
          <t>Кол-во паллет</t>
        </is>
      </c>
      <c r="N460" s="623" t="n"/>
      <c r="O460" s="623" t="n"/>
      <c r="P460" s="623" t="n"/>
      <c r="Q460" s="623" t="n"/>
      <c r="R460" s="623" t="n"/>
      <c r="S460" s="624" t="n"/>
      <c r="T460" s="43" t="inlineStr">
        <is>
          <t>шт</t>
        </is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/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3" t="n"/>
      <c r="X460" s="672" t="n"/>
      <c r="Y460" s="672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29" t="n"/>
      <c r="M461" s="909" t="inlineStr">
        <is>
          <t>Вес брутто  с паллетами</t>
        </is>
      </c>
      <c r="N461" s="623" t="n"/>
      <c r="O461" s="623" t="n"/>
      <c r="P461" s="623" t="n"/>
      <c r="Q461" s="623" t="n"/>
      <c r="R461" s="623" t="n"/>
      <c r="S461" s="624" t="n"/>
      <c r="T461" s="43" t="inlineStr">
        <is>
          <t>кг</t>
        </is>
      </c>
      <c r="U461" s="671">
        <f>GrossWeightTotal+PalletQtyTotal*25</f>
        <v/>
      </c>
      <c r="V461" s="671">
        <f>GrossWeightTotalR+PalletQtyTotalR*25</f>
        <v/>
      </c>
      <c r="W461" s="43" t="n"/>
      <c r="X461" s="672" t="n"/>
      <c r="Y461" s="672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29" t="n"/>
      <c r="M462" s="909" t="inlineStr">
        <is>
          <t>Кол-во коробок</t>
        </is>
      </c>
      <c r="N462" s="623" t="n"/>
      <c r="O462" s="623" t="n"/>
      <c r="P462" s="623" t="n"/>
      <c r="Q462" s="623" t="n"/>
      <c r="R462" s="623" t="n"/>
      <c r="S462" s="624" t="n"/>
      <c r="T462" s="43" t="inlineStr">
        <is>
          <t>шт</t>
        </is>
      </c>
      <c r="U462" s="671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/>
      </c>
      <c r="V462" s="671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/>
      </c>
      <c r="W462" s="43" t="n"/>
      <c r="X462" s="672" t="n"/>
      <c r="Y462" s="672" t="n"/>
    </row>
    <row r="463" ht="15.6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29" t="n"/>
      <c r="M463" s="909" t="inlineStr">
        <is>
          <t>Объем заказа</t>
        </is>
      </c>
      <c r="N463" s="623" t="n"/>
      <c r="O463" s="623" t="n"/>
      <c r="P463" s="623" t="n"/>
      <c r="Q463" s="623" t="n"/>
      <c r="R463" s="623" t="n"/>
      <c r="S463" s="624" t="n"/>
      <c r="T463" s="46" t="inlineStr">
        <is>
          <t>м3</t>
        </is>
      </c>
      <c r="U463" s="43" t="n"/>
      <c r="V463" s="43" t="n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/>
      </c>
      <c r="X463" s="672" t="n"/>
      <c r="Y463" s="672" t="n"/>
    </row>
    <row r="464" ht="13.8" customHeight="1" thickBot="1"/>
    <row r="465" ht="28.8" customHeight="1" thickBot="1" thickTop="1">
      <c r="A465" s="47" t="inlineStr">
        <is>
          <t>ТОРГОВАЯ МАРКА</t>
        </is>
      </c>
      <c r="B465" s="620" t="inlineStr">
        <is>
          <t>Ядрена копоть</t>
        </is>
      </c>
      <c r="C465" s="620" t="inlineStr">
        <is>
          <t>Вязанка</t>
        </is>
      </c>
      <c r="D465" s="910" t="n"/>
      <c r="E465" s="910" t="n"/>
      <c r="F465" s="911" t="n"/>
      <c r="G465" s="620" t="inlineStr">
        <is>
          <t>Стародворье</t>
        </is>
      </c>
      <c r="H465" s="910" t="n"/>
      <c r="I465" s="910" t="n"/>
      <c r="J465" s="910" t="n"/>
      <c r="K465" s="910" t="n"/>
      <c r="L465" s="911" t="n"/>
      <c r="M465" s="620" t="inlineStr">
        <is>
          <t>Особый рецепт</t>
        </is>
      </c>
      <c r="N465" s="911" t="n"/>
      <c r="O465" s="620" t="inlineStr">
        <is>
          <t>Баварушка</t>
        </is>
      </c>
      <c r="P465" s="911" t="n"/>
      <c r="Q465" s="620" t="inlineStr">
        <is>
          <t>Дугушка</t>
        </is>
      </c>
      <c r="R465" s="620" t="inlineStr">
        <is>
          <t>Зареченские</t>
        </is>
      </c>
      <c r="S465" s="911" t="n"/>
      <c r="T465" s="1" t="n"/>
      <c r="Y465" s="61" t="n"/>
      <c r="AB465" s="1" t="n"/>
    </row>
    <row r="466" ht="14.25" customHeight="1" thickTop="1">
      <c r="A466" s="621" t="inlineStr">
        <is>
          <t>СЕРИЯ</t>
        </is>
      </c>
      <c r="B466" s="620" t="inlineStr">
        <is>
          <t>Ядрена копоть</t>
        </is>
      </c>
      <c r="C466" s="620" t="inlineStr">
        <is>
          <t>Столичная</t>
        </is>
      </c>
      <c r="D466" s="620" t="inlineStr">
        <is>
          <t>Классическая</t>
        </is>
      </c>
      <c r="E466" s="620" t="inlineStr">
        <is>
          <t>Вязанка</t>
        </is>
      </c>
      <c r="F466" s="620" t="inlineStr">
        <is>
          <t>Сливушки</t>
        </is>
      </c>
      <c r="G466" s="620" t="inlineStr">
        <is>
          <t>Золоченная в печи</t>
        </is>
      </c>
      <c r="H466" s="620" t="inlineStr">
        <is>
          <t>Мясорубская</t>
        </is>
      </c>
      <c r="I466" s="620" t="inlineStr">
        <is>
          <t>Сочинка</t>
        </is>
      </c>
      <c r="J466" s="620" t="inlineStr">
        <is>
          <t>Бордо</t>
        </is>
      </c>
      <c r="K466" s="620" t="inlineStr">
        <is>
          <t>Фирменная</t>
        </is>
      </c>
      <c r="L466" s="620" t="inlineStr">
        <is>
          <t>Бавария</t>
        </is>
      </c>
      <c r="M466" s="620" t="inlineStr">
        <is>
          <t>Особая</t>
        </is>
      </c>
      <c r="N466" s="620" t="inlineStr">
        <is>
          <t>Особая Без свинины</t>
        </is>
      </c>
      <c r="O466" s="620" t="inlineStr">
        <is>
          <t>Филейбургская</t>
        </is>
      </c>
      <c r="P466" s="620" t="inlineStr">
        <is>
          <t>Балыкбургская</t>
        </is>
      </c>
      <c r="Q466" s="620" t="inlineStr">
        <is>
          <t>Дугушка</t>
        </is>
      </c>
      <c r="R466" s="620" t="inlineStr">
        <is>
          <t>Зареченские продукты</t>
        </is>
      </c>
      <c r="S466" s="620" t="inlineStr">
        <is>
          <t>Выгодная цена</t>
        </is>
      </c>
      <c r="T466" s="1" t="n"/>
      <c r="Y466" s="61" t="n"/>
      <c r="AB466" s="1" t="n"/>
    </row>
    <row r="467" ht="13.8" customHeight="1" thickBot="1">
      <c r="A467" s="912" t="n"/>
      <c r="B467" s="913" t="n"/>
      <c r="C467" s="913" t="n"/>
      <c r="D467" s="913" t="n"/>
      <c r="E467" s="913" t="n"/>
      <c r="F467" s="913" t="n"/>
      <c r="G467" s="913" t="n"/>
      <c r="H467" s="913" t="n"/>
      <c r="I467" s="913" t="n"/>
      <c r="J467" s="913" t="n"/>
      <c r="K467" s="913" t="n"/>
      <c r="L467" s="913" t="n"/>
      <c r="M467" s="913" t="n"/>
      <c r="N467" s="913" t="n"/>
      <c r="O467" s="913" t="n"/>
      <c r="P467" s="913" t="n"/>
      <c r="Q467" s="913" t="n"/>
      <c r="R467" s="913" t="n"/>
      <c r="S467" s="913" t="n"/>
      <c r="T467" s="1" t="n"/>
      <c r="Y467" s="61" t="n"/>
      <c r="AB467" s="1" t="n"/>
    </row>
    <row r="468" ht="15" customHeight="1" thickBot="1" thickTop="1">
      <c r="A468" s="47" t="inlineStr">
        <is>
          <t>ИТОГО, кг</t>
        </is>
      </c>
      <c r="B468" s="53">
        <f>IFERROR(V22*1,"0")+IFERROR(V26*1,"0")+IFERROR(V27*1,"0")+IFERROR(V28*1,"0")+IFERROR(V29*1,"0")+IFERROR(V30*1,"0")+IFERROR(V31*1,"0")+IFERROR(V35*1,"0")+IFERROR(V36*1,"0")+IFERROR(V40*1,"0")</f>
        <v/>
      </c>
      <c r="C468" s="53">
        <f>IFERROR(V46*1,"0")+IFERROR(V47*1,"0")</f>
        <v/>
      </c>
      <c r="D468" s="53">
        <f>IFERROR(V52*1,"0")+IFERROR(V53*1,"0")+IFERROR(V54*1,"0")</f>
        <v/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/>
      </c>
      <c r="F468" s="53">
        <f>IFERROR(V118*1,"0")+IFERROR(V119*1,"0")+IFERROR(V120*1,"0")+IFERROR(V121*1,"0")</f>
        <v/>
      </c>
      <c r="G468" s="53">
        <f>IFERROR(V127*1,"0")+IFERROR(V128*1,"0")+IFERROR(V129*1,"0")</f>
        <v/>
      </c>
      <c r="H468" s="53">
        <f>IFERROR(V134*1,"0")+IFERROR(V135*1,"0")+IFERROR(V136*1,"0")+IFERROR(V137*1,"0")+IFERROR(V138*1,"0")+IFERROR(V139*1,"0")+IFERROR(V140*1,"0")+IFERROR(V141*1,"0")</f>
        <v/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68" s="53">
        <f>IFERROR(V247*1,"0")+IFERROR(V248*1,"0")+IFERROR(V249*1,"0")+IFERROR(V250*1,"0")+IFERROR(V251*1,"0")+IFERROR(V252*1,"0")+IFERROR(V253*1,"0")+IFERROR(V257*1,"0")+IFERROR(V258*1,"0")</f>
        <v/>
      </c>
      <c r="L468" s="53">
        <f>IFERROR(V263*1,"0")+IFERROR(V267*1,"0")+IFERROR(V268*1,"0")+IFERROR(V269*1,"0")+IFERROR(V273*1,"0")+IFERROR(V277*1,"0")</f>
        <v/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/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/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/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/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/>
      </c>
      <c r="R468" s="53">
        <f>IFERROR(V434*1,"0")+IFERROR(V435*1,"0")+IFERROR(V439*1,"0")+IFERROR(V440*1,"0")+IFERROR(V444*1,"0")+IFERROR(V445*1,"0")+IFERROR(V449*1,"0")+IFERROR(V450*1,"0")</f>
        <v/>
      </c>
      <c r="S468" s="53">
        <f>IFERROR(V455*1,"0")</f>
        <v/>
      </c>
      <c r="T468" s="1" t="n"/>
      <c r="Y468" s="61" t="n"/>
      <c r="AB468" s="1" t="n"/>
    </row>
    <row r="4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N2nyDezTm8JxMRhpeKN9w==" formatRows="1" sort="0" spinCount="100000" hashValue="M18MyYErBbJpfvKgc8fw7Kiwxp773SACTa1apLazKMQ0+qcdXM5/LNVi+A8Zqf8zOu9+5hrLXwA/jtYlkfKZfw==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Ij5o1TkQsT113e42CPpsw==" formatRows="1" sort="0" spinCount="100000" hashValue="LV7QtKCPQYRm9LlBi1lUxZvNk6j1ybB/i+2IC/5h9S7fjMci9yYU9iwjEx/YxyXS1K4PjNU+78kCkWa6D7Nvo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2023-10-17T08:50:45Z</dcterms:modified>
  <cp:lastModifiedBy>CorpBook</cp:lastModifiedBy>
</cp:coreProperties>
</file>